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CD45F91C-24BE-4024-ADB8-0A1635904C1B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I72" i="15" l="1"/>
  <c r="D27" i="7"/>
  <c r="D155" i="24"/>
  <c r="D154" i="24"/>
  <c r="C154" i="24"/>
  <c r="B154" i="24"/>
  <c r="C380" i="24"/>
  <c r="E21" i="27"/>
  <c r="X64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C363" i="24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62" i="24" l="1"/>
  <c r="CE48" i="24"/>
  <c r="H3" i="31"/>
  <c r="D12" i="32"/>
  <c r="H4" i="31"/>
  <c r="E12" i="32"/>
  <c r="H5" i="31"/>
  <c r="F12" i="32"/>
  <c r="H6" i="31"/>
  <c r="G12" i="32"/>
  <c r="H7" i="31"/>
  <c r="H12" i="32"/>
  <c r="H8" i="31"/>
  <c r="I12" i="32"/>
  <c r="H9" i="31"/>
  <c r="C44" i="32"/>
  <c r="H10" i="31"/>
  <c r="D44" i="32"/>
  <c r="H11" i="31"/>
  <c r="E44" i="32"/>
  <c r="H12" i="31"/>
  <c r="F44" i="32"/>
  <c r="H13" i="31"/>
  <c r="G44" i="32"/>
  <c r="H14" i="31"/>
  <c r="H44" i="32"/>
  <c r="H15" i="31"/>
  <c r="I44" i="32"/>
  <c r="H16" i="31"/>
  <c r="C76" i="32"/>
  <c r="H17" i="31"/>
  <c r="D76" i="32"/>
  <c r="H18" i="31"/>
  <c r="E76" i="32"/>
  <c r="H19" i="31"/>
  <c r="F76" i="32"/>
  <c r="H20" i="31"/>
  <c r="G76" i="32"/>
  <c r="H21" i="31"/>
  <c r="H76" i="32"/>
  <c r="H22" i="31"/>
  <c r="I76" i="32"/>
  <c r="H23" i="31"/>
  <c r="C108" i="32"/>
  <c r="H24" i="31"/>
  <c r="D108" i="32"/>
  <c r="H25" i="31"/>
  <c r="E108" i="32"/>
  <c r="H26" i="31"/>
  <c r="F108" i="32"/>
  <c r="H27" i="31"/>
  <c r="G108" i="32"/>
  <c r="H28" i="31"/>
  <c r="H108" i="32"/>
  <c r="H29" i="31"/>
  <c r="I108" i="32"/>
  <c r="H30" i="31"/>
  <c r="C140" i="32"/>
  <c r="H31" i="31"/>
  <c r="D140" i="32"/>
  <c r="H32" i="31"/>
  <c r="E140" i="32"/>
  <c r="H33" i="31"/>
  <c r="F140" i="32"/>
  <c r="H34" i="31"/>
  <c r="G140" i="32"/>
  <c r="H35" i="31"/>
  <c r="H140" i="32"/>
  <c r="H36" i="31"/>
  <c r="I140" i="32"/>
  <c r="H37" i="31"/>
  <c r="C172" i="32"/>
  <c r="H38" i="31"/>
  <c r="D172" i="32"/>
  <c r="H39" i="31"/>
  <c r="E172" i="32"/>
  <c r="H40" i="31"/>
  <c r="F172" i="32"/>
  <c r="H41" i="31"/>
  <c r="G172" i="32"/>
  <c r="H42" i="31"/>
  <c r="H172" i="32"/>
  <c r="H43" i="31"/>
  <c r="I172" i="32"/>
  <c r="H44" i="31"/>
  <c r="C204" i="32"/>
  <c r="H45" i="31"/>
  <c r="D204" i="32"/>
  <c r="H46" i="31"/>
  <c r="E204" i="32"/>
  <c r="H47" i="31"/>
  <c r="F204" i="32"/>
  <c r="H48" i="31"/>
  <c r="G204" i="32"/>
  <c r="H49" i="31"/>
  <c r="H204" i="32"/>
  <c r="H50" i="31"/>
  <c r="I204" i="32"/>
  <c r="H51" i="31"/>
  <c r="C236" i="32"/>
  <c r="H52" i="31"/>
  <c r="D236" i="32"/>
  <c r="H53" i="31"/>
  <c r="E236" i="32"/>
  <c r="H54" i="31"/>
  <c r="F236" i="32"/>
  <c r="H55" i="31"/>
  <c r="G236" i="32"/>
  <c r="H56" i="31"/>
  <c r="H236" i="32"/>
  <c r="H57" i="31"/>
  <c r="I236" i="32"/>
  <c r="H58" i="31"/>
  <c r="C268" i="32"/>
  <c r="H59" i="31"/>
  <c r="D268" i="32"/>
  <c r="H60" i="31"/>
  <c r="E268" i="32"/>
  <c r="H61" i="31"/>
  <c r="F268" i="32"/>
  <c r="H62" i="31"/>
  <c r="G268" i="32"/>
  <c r="H63" i="31"/>
  <c r="H268" i="32"/>
  <c r="H64" i="31"/>
  <c r="I268" i="32"/>
  <c r="H65" i="31"/>
  <c r="C300" i="32"/>
  <c r="H66" i="31"/>
  <c r="D300" i="32"/>
  <c r="H67" i="31"/>
  <c r="E300" i="32"/>
  <c r="H68" i="31"/>
  <c r="F300" i="32"/>
  <c r="H69" i="31"/>
  <c r="G300" i="32"/>
  <c r="H70" i="31"/>
  <c r="H300" i="32"/>
  <c r="H71" i="31"/>
  <c r="I300" i="32"/>
  <c r="H72" i="31"/>
  <c r="C332" i="32"/>
  <c r="H73" i="31"/>
  <c r="D332" i="32"/>
  <c r="H74" i="31"/>
  <c r="E332" i="32"/>
  <c r="H75" i="31"/>
  <c r="F332" i="32"/>
  <c r="H76" i="31"/>
  <c r="G332" i="32"/>
  <c r="H77" i="31"/>
  <c r="H332" i="32"/>
  <c r="H78" i="31"/>
  <c r="I332" i="32"/>
  <c r="H79" i="31"/>
  <c r="C364" i="32"/>
  <c r="H80" i="31"/>
  <c r="D364" i="32"/>
  <c r="BK2" i="30"/>
  <c r="I362" i="32"/>
  <c r="H612" i="24"/>
  <c r="I366" i="32"/>
  <c r="F612" i="24"/>
  <c r="O2" i="31"/>
  <c r="C19" i="32"/>
  <c r="O3" i="31"/>
  <c r="D19" i="32"/>
  <c r="O4" i="31"/>
  <c r="E19" i="32"/>
  <c r="O5" i="31"/>
  <c r="F19" i="32"/>
  <c r="O6" i="31"/>
  <c r="G19" i="32"/>
  <c r="O7" i="31"/>
  <c r="H19" i="32"/>
  <c r="O8" i="31"/>
  <c r="I19" i="32"/>
  <c r="O9" i="31"/>
  <c r="C51" i="32"/>
  <c r="O10" i="31"/>
  <c r="D51" i="32"/>
  <c r="O11" i="31"/>
  <c r="E51" i="32"/>
  <c r="O12" i="31"/>
  <c r="F51" i="32"/>
  <c r="O13" i="31"/>
  <c r="G51" i="32"/>
  <c r="O14" i="31"/>
  <c r="H51" i="32"/>
  <c r="O15" i="31"/>
  <c r="I51" i="32"/>
  <c r="O16" i="31"/>
  <c r="C83" i="32"/>
  <c r="O17" i="31"/>
  <c r="D83" i="32"/>
  <c r="O18" i="31"/>
  <c r="E83" i="32"/>
  <c r="O19" i="31"/>
  <c r="F83" i="32"/>
  <c r="O20" i="31"/>
  <c r="G83" i="32"/>
  <c r="O21" i="31"/>
  <c r="H83" i="32"/>
  <c r="O22" i="31"/>
  <c r="I83" i="32"/>
  <c r="O23" i="31"/>
  <c r="C115" i="32"/>
  <c r="O24" i="31"/>
  <c r="D115" i="32"/>
  <c r="O25" i="31"/>
  <c r="E115" i="32"/>
  <c r="O26" i="31"/>
  <c r="F115" i="32"/>
  <c r="O27" i="31"/>
  <c r="G115" i="32"/>
  <c r="O28" i="31"/>
  <c r="H115" i="32"/>
  <c r="O29" i="31"/>
  <c r="I115" i="32"/>
  <c r="O30" i="31"/>
  <c r="C147" i="32"/>
  <c r="O31" i="31"/>
  <c r="D147" i="32"/>
  <c r="O32" i="31"/>
  <c r="E147" i="32"/>
  <c r="O33" i="31"/>
  <c r="F147" i="32"/>
  <c r="O34" i="31"/>
  <c r="G147" i="32"/>
  <c r="O35" i="31"/>
  <c r="H147" i="32"/>
  <c r="O36" i="31"/>
  <c r="I147" i="32"/>
  <c r="O37" i="31"/>
  <c r="C179" i="32"/>
  <c r="O38" i="31"/>
  <c r="D179" i="32"/>
  <c r="O39" i="31"/>
  <c r="E179" i="32"/>
  <c r="O40" i="31"/>
  <c r="F179" i="32"/>
  <c r="O41" i="31"/>
  <c r="G179" i="32"/>
  <c r="O42" i="31"/>
  <c r="H179" i="32"/>
  <c r="O43" i="31"/>
  <c r="I179" i="32"/>
  <c r="O44" i="31"/>
  <c r="C211" i="32"/>
  <c r="O45" i="31"/>
  <c r="D211" i="32"/>
  <c r="O46" i="31"/>
  <c r="E211" i="32"/>
  <c r="O47" i="31"/>
  <c r="F211" i="32"/>
  <c r="O48" i="31"/>
  <c r="G211" i="32"/>
  <c r="O49" i="31"/>
  <c r="H211" i="32"/>
  <c r="O50" i="31"/>
  <c r="I211" i="32"/>
  <c r="O51" i="31"/>
  <c r="C243" i="32"/>
  <c r="O52" i="31"/>
  <c r="D243" i="32"/>
  <c r="O53" i="31"/>
  <c r="E243" i="32"/>
  <c r="O54" i="31"/>
  <c r="F243" i="32"/>
  <c r="O55" i="31"/>
  <c r="G243" i="32"/>
  <c r="O56" i="31"/>
  <c r="H243" i="32"/>
  <c r="O57" i="31"/>
  <c r="I243" i="32"/>
  <c r="O58" i="31"/>
  <c r="C275" i="32"/>
  <c r="O59" i="31"/>
  <c r="D275" i="32"/>
  <c r="O60" i="31"/>
  <c r="E275" i="32"/>
  <c r="O61" i="31"/>
  <c r="F275" i="32"/>
  <c r="O62" i="31"/>
  <c r="G275" i="32"/>
  <c r="O63" i="31"/>
  <c r="H275" i="32"/>
  <c r="O64" i="31"/>
  <c r="I275" i="32"/>
  <c r="O65" i="31"/>
  <c r="C307" i="32"/>
  <c r="O66" i="31"/>
  <c r="D307" i="32"/>
  <c r="O67" i="31"/>
  <c r="E307" i="32"/>
  <c r="O68" i="31"/>
  <c r="F307" i="32"/>
  <c r="O69" i="31"/>
  <c r="G307" i="32"/>
  <c r="O70" i="31"/>
  <c r="H307" i="32"/>
  <c r="O71" i="31"/>
  <c r="I307" i="32"/>
  <c r="O72" i="31"/>
  <c r="C339" i="32"/>
  <c r="O73" i="31"/>
  <c r="D339" i="32"/>
  <c r="O74" i="31"/>
  <c r="E339" i="32"/>
  <c r="O75" i="31"/>
  <c r="F339" i="32"/>
  <c r="O76" i="31"/>
  <c r="G339" i="32"/>
  <c r="O77" i="31"/>
  <c r="H339" i="32"/>
  <c r="O78" i="31"/>
  <c r="I339" i="32"/>
  <c r="O79" i="31"/>
  <c r="C371" i="32"/>
  <c r="O80" i="31"/>
  <c r="D371" i="32"/>
  <c r="E371" i="32"/>
  <c r="C615" i="24"/>
  <c r="CD85" i="24"/>
  <c r="AE2" i="31"/>
  <c r="C26" i="32"/>
  <c r="CE89" i="24"/>
  <c r="AE3" i="31"/>
  <c r="D26" i="32"/>
  <c r="AE4" i="31"/>
  <c r="E26" i="32"/>
  <c r="AE5" i="31"/>
  <c r="F26" i="32"/>
  <c r="AE6" i="31"/>
  <c r="G26" i="32"/>
  <c r="AE7" i="31"/>
  <c r="H26" i="32"/>
  <c r="AE8" i="31"/>
  <c r="I26" i="32"/>
  <c r="AE9" i="31"/>
  <c r="C58" i="32"/>
  <c r="AE10" i="31"/>
  <c r="D58" i="32"/>
  <c r="AE11" i="31"/>
  <c r="E58" i="32"/>
  <c r="AE12" i="31"/>
  <c r="F58" i="32"/>
  <c r="AE13" i="31"/>
  <c r="G58" i="32"/>
  <c r="AE14" i="31"/>
  <c r="H58" i="32"/>
  <c r="AE15" i="31"/>
  <c r="I58" i="32"/>
  <c r="AE16" i="31"/>
  <c r="C90" i="32"/>
  <c r="AE17" i="31"/>
  <c r="D90" i="32"/>
  <c r="AE18" i="31"/>
  <c r="E90" i="32"/>
  <c r="AE19" i="31"/>
  <c r="F90" i="32"/>
  <c r="AE20" i="31"/>
  <c r="G90" i="32"/>
  <c r="AE21" i="31"/>
  <c r="H90" i="32"/>
  <c r="AE22" i="31"/>
  <c r="I90" i="32"/>
  <c r="AE23" i="31"/>
  <c r="C122" i="32"/>
  <c r="AE24" i="31"/>
  <c r="D122" i="32"/>
  <c r="AE25" i="31"/>
  <c r="E122" i="32"/>
  <c r="AE26" i="31"/>
  <c r="F122" i="32"/>
  <c r="AE27" i="31"/>
  <c r="G122" i="32"/>
  <c r="AE28" i="31"/>
  <c r="H122" i="32"/>
  <c r="AE29" i="31"/>
  <c r="I122" i="32"/>
  <c r="AE30" i="31"/>
  <c r="C154" i="32"/>
  <c r="AE31" i="31"/>
  <c r="D154" i="32"/>
  <c r="AE32" i="31"/>
  <c r="E154" i="32"/>
  <c r="AE33" i="31"/>
  <c r="F154" i="32"/>
  <c r="AE34" i="31"/>
  <c r="G154" i="32"/>
  <c r="AE35" i="31"/>
  <c r="H154" i="32"/>
  <c r="AE36" i="31"/>
  <c r="I154" i="32"/>
  <c r="AE37" i="31"/>
  <c r="C186" i="32"/>
  <c r="AE38" i="31"/>
  <c r="D186" i="32"/>
  <c r="AE39" i="31"/>
  <c r="E186" i="32"/>
  <c r="AE40" i="31"/>
  <c r="F186" i="32"/>
  <c r="AE41" i="31"/>
  <c r="G186" i="32"/>
  <c r="AE42" i="31"/>
  <c r="H186" i="32"/>
  <c r="AE43" i="31"/>
  <c r="I186" i="32"/>
  <c r="AE44" i="31"/>
  <c r="C218" i="32"/>
  <c r="AE45" i="31"/>
  <c r="D218" i="32"/>
  <c r="AE46" i="31"/>
  <c r="E218" i="32"/>
  <c r="AE47" i="31"/>
  <c r="F218" i="32"/>
  <c r="I380" i="32"/>
  <c r="D612" i="24"/>
  <c r="CF90" i="24"/>
  <c r="AH51" i="31"/>
  <c r="C253" i="32"/>
  <c r="CE91" i="24"/>
  <c r="I382" i="32"/>
  <c r="I612" i="24"/>
  <c r="I383" i="32"/>
  <c r="J612" i="24"/>
  <c r="I384" i="32"/>
  <c r="L612" i="24"/>
  <c r="G19" i="4"/>
  <c r="E19" i="4"/>
  <c r="G28" i="4"/>
  <c r="E28" i="4"/>
  <c r="F7" i="6"/>
  <c r="E220" i="24"/>
  <c r="F24" i="6"/>
  <c r="E233" i="24"/>
  <c r="F32" i="6" s="1"/>
  <c r="CF2" i="28"/>
  <c r="D5" i="7"/>
  <c r="D258" i="24"/>
  <c r="D13" i="7"/>
  <c r="C365" i="24"/>
  <c r="C16" i="8"/>
  <c r="D308" i="24"/>
  <c r="C68" i="8"/>
  <c r="C85" i="8"/>
  <c r="D341" i="24"/>
  <c r="C113" i="8"/>
  <c r="BQ2" i="30"/>
  <c r="D383" i="24"/>
  <c r="CP2" i="30"/>
  <c r="D416" i="24"/>
  <c r="DF2" i="30"/>
  <c r="C170" i="8"/>
  <c r="F420" i="24"/>
  <c r="H15" i="15"/>
  <c r="I15" i="15" s="1"/>
  <c r="F15" i="15"/>
  <c r="H16" i="15"/>
  <c r="I16" i="15" s="1"/>
  <c r="F16" i="15"/>
  <c r="F17" i="15"/>
  <c r="H18" i="15"/>
  <c r="I18" i="15" s="1"/>
  <c r="F18" i="15"/>
  <c r="H19" i="15"/>
  <c r="I19" i="15" s="1"/>
  <c r="F19" i="15"/>
  <c r="H20" i="15"/>
  <c r="I20" i="15" s="1"/>
  <c r="F20" i="15"/>
  <c r="H21" i="15"/>
  <c r="I21" i="15" s="1"/>
  <c r="F21" i="15"/>
  <c r="F22" i="15"/>
  <c r="H23" i="15"/>
  <c r="I23" i="15" s="1"/>
  <c r="F23" i="15"/>
  <c r="F24" i="15"/>
  <c r="H25" i="15"/>
  <c r="I25" i="15" s="1"/>
  <c r="F25" i="15"/>
  <c r="H26" i="15"/>
  <c r="I26" i="15" s="1"/>
  <c r="F26" i="15"/>
  <c r="F27" i="15"/>
  <c r="F28" i="15"/>
  <c r="H29" i="15"/>
  <c r="I29" i="15" s="1"/>
  <c r="F29" i="15"/>
  <c r="F30" i="15"/>
  <c r="F33" i="15"/>
  <c r="H34" i="15"/>
  <c r="I34" i="15" s="1"/>
  <c r="F34" i="15"/>
  <c r="F35" i="15"/>
  <c r="F36" i="15"/>
  <c r="F37" i="15"/>
  <c r="H38" i="15"/>
  <c r="I38" i="15" s="1"/>
  <c r="F38" i="15"/>
  <c r="H39" i="15"/>
  <c r="I39" i="15" s="1"/>
  <c r="F39" i="15"/>
  <c r="F41" i="15"/>
  <c r="H42" i="15"/>
  <c r="I42" i="15" s="1"/>
  <c r="F42" i="15"/>
  <c r="F43" i="15"/>
  <c r="H44" i="15"/>
  <c r="I44" i="15" s="1"/>
  <c r="F44" i="15"/>
  <c r="F45" i="15"/>
  <c r="F46" i="15"/>
  <c r="F47" i="15"/>
  <c r="F48" i="15"/>
  <c r="F49" i="15"/>
  <c r="F50" i="15"/>
  <c r="H51" i="15"/>
  <c r="I51" i="15" s="1"/>
  <c r="F51" i="15"/>
  <c r="H52" i="15"/>
  <c r="I52" i="15" s="1"/>
  <c r="F52" i="15"/>
  <c r="F53" i="15"/>
  <c r="F54" i="15"/>
  <c r="H55" i="15"/>
  <c r="I55" i="15" s="1"/>
  <c r="F55" i="15"/>
  <c r="H56" i="15"/>
  <c r="I56" i="15" s="1"/>
  <c r="F56" i="15"/>
  <c r="H57" i="15"/>
  <c r="I57" i="15" s="1"/>
  <c r="F57" i="15"/>
  <c r="H58" i="15"/>
  <c r="I58" i="15" s="1"/>
  <c r="F58" i="15"/>
  <c r="H59" i="15"/>
  <c r="I59" i="15" s="1"/>
  <c r="F59" i="15"/>
  <c r="F63" i="15"/>
  <c r="H64" i="15"/>
  <c r="I64" i="15" s="1"/>
  <c r="F64" i="15"/>
  <c r="F65" i="15"/>
  <c r="F69" i="15"/>
  <c r="C715" i="34"/>
  <c r="C648" i="34"/>
  <c r="M716" i="34" s="1"/>
  <c r="D615" i="34"/>
  <c r="CD52" i="24" l="1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D716" i="34"/>
  <c r="D713" i="34"/>
  <c r="D712" i="34"/>
  <c r="D711" i="34"/>
  <c r="D710" i="34"/>
  <c r="D709" i="34"/>
  <c r="D708" i="34"/>
  <c r="D707" i="34"/>
  <c r="D706" i="34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C167" i="8"/>
  <c r="D26" i="33"/>
  <c r="E414" i="24"/>
  <c r="C137" i="8"/>
  <c r="D12" i="33"/>
  <c r="E380" i="24"/>
  <c r="C87" i="8"/>
  <c r="D350" i="24"/>
  <c r="C50" i="8"/>
  <c r="D352" i="24"/>
  <c r="C103" i="8" s="1"/>
  <c r="F309" i="24"/>
  <c r="BP2" i="30"/>
  <c r="C119" i="8"/>
  <c r="BN2" i="30"/>
  <c r="C117" i="8"/>
  <c r="D366" i="24"/>
  <c r="F16" i="6"/>
  <c r="F234" i="24"/>
  <c r="I381" i="32"/>
  <c r="G612" i="24"/>
  <c r="CF91" i="24"/>
  <c r="I378" i="32"/>
  <c r="K612" i="24"/>
  <c r="E373" i="32"/>
  <c r="C94" i="15"/>
  <c r="G94" i="15" s="1"/>
  <c r="H2" i="31"/>
  <c r="C12" i="32"/>
  <c r="CE62" i="24"/>
  <c r="I364" i="32" s="1"/>
  <c r="C67" i="24" l="1"/>
  <c r="CE52" i="24"/>
  <c r="D85" i="24"/>
  <c r="M3" i="31"/>
  <c r="D17" i="32"/>
  <c r="E85" i="24"/>
  <c r="M4" i="31"/>
  <c r="E17" i="32"/>
  <c r="F85" i="24"/>
  <c r="M5" i="31"/>
  <c r="F17" i="32"/>
  <c r="G85" i="24"/>
  <c r="M6" i="31"/>
  <c r="G17" i="32"/>
  <c r="H85" i="24"/>
  <c r="M7" i="31"/>
  <c r="H17" i="32"/>
  <c r="I85" i="24"/>
  <c r="M8" i="31"/>
  <c r="I17" i="32"/>
  <c r="J85" i="24"/>
  <c r="M9" i="31"/>
  <c r="C49" i="32"/>
  <c r="K85" i="24"/>
  <c r="M10" i="31"/>
  <c r="D49" i="32"/>
  <c r="L85" i="24"/>
  <c r="M11" i="31"/>
  <c r="E49" i="32"/>
  <c r="M85" i="24"/>
  <c r="M12" i="31"/>
  <c r="F49" i="32"/>
  <c r="N85" i="24"/>
  <c r="M13" i="31"/>
  <c r="G49" i="32"/>
  <c r="O85" i="24"/>
  <c r="M14" i="31"/>
  <c r="H49" i="32"/>
  <c r="P85" i="24"/>
  <c r="M15" i="31"/>
  <c r="I49" i="32"/>
  <c r="Q85" i="24"/>
  <c r="M16" i="31"/>
  <c r="C81" i="32"/>
  <c r="R85" i="24"/>
  <c r="M17" i="31"/>
  <c r="D81" i="32"/>
  <c r="S85" i="24"/>
  <c r="M18" i="31"/>
  <c r="E81" i="32"/>
  <c r="T85" i="24"/>
  <c r="M19" i="31"/>
  <c r="F81" i="32"/>
  <c r="U85" i="24"/>
  <c r="M20" i="31"/>
  <c r="G81" i="32"/>
  <c r="V85" i="24"/>
  <c r="M21" i="31"/>
  <c r="H81" i="32"/>
  <c r="W85" i="24"/>
  <c r="M22" i="31"/>
  <c r="I81" i="32"/>
  <c r="X85" i="24"/>
  <c r="M23" i="31"/>
  <c r="C113" i="32"/>
  <c r="Y85" i="24"/>
  <c r="M24" i="31"/>
  <c r="D113" i="32"/>
  <c r="Z85" i="24"/>
  <c r="M25" i="31"/>
  <c r="E113" i="32"/>
  <c r="AA85" i="24"/>
  <c r="M26" i="31"/>
  <c r="F113" i="32"/>
  <c r="AB85" i="24"/>
  <c r="M27" i="31"/>
  <c r="G113" i="32"/>
  <c r="AC85" i="24"/>
  <c r="M28" i="31"/>
  <c r="H113" i="32"/>
  <c r="AD85" i="24"/>
  <c r="M29" i="31"/>
  <c r="I113" i="32"/>
  <c r="AE85" i="24"/>
  <c r="M30" i="31"/>
  <c r="C145" i="32"/>
  <c r="AF85" i="24"/>
  <c r="M31" i="31"/>
  <c r="D145" i="32"/>
  <c r="AG85" i="24"/>
  <c r="M32" i="31"/>
  <c r="E145" i="32"/>
  <c r="AH85" i="24"/>
  <c r="M33" i="31"/>
  <c r="F145" i="32"/>
  <c r="AI85" i="24"/>
  <c r="M34" i="31"/>
  <c r="G145" i="32"/>
  <c r="AJ85" i="24"/>
  <c r="M35" i="31"/>
  <c r="H145" i="32"/>
  <c r="AK85" i="24"/>
  <c r="M36" i="31"/>
  <c r="I145" i="32"/>
  <c r="AL85" i="24"/>
  <c r="M37" i="31"/>
  <c r="C177" i="32"/>
  <c r="AM85" i="24"/>
  <c r="M38" i="31"/>
  <c r="D177" i="32"/>
  <c r="AN85" i="24"/>
  <c r="M39" i="31"/>
  <c r="E177" i="32"/>
  <c r="AO85" i="24"/>
  <c r="M40" i="31"/>
  <c r="F177" i="32"/>
  <c r="AP85" i="24"/>
  <c r="M41" i="31"/>
  <c r="G177" i="32"/>
  <c r="AQ85" i="24"/>
  <c r="M42" i="31"/>
  <c r="H177" i="32"/>
  <c r="AR85" i="24"/>
  <c r="M43" i="31"/>
  <c r="I177" i="32"/>
  <c r="AS85" i="24"/>
  <c r="M44" i="31"/>
  <c r="C209" i="32"/>
  <c r="AT85" i="24"/>
  <c r="M45" i="31"/>
  <c r="D209" i="32"/>
  <c r="AU85" i="24"/>
  <c r="M46" i="31"/>
  <c r="E209" i="32"/>
  <c r="AV85" i="24"/>
  <c r="M47" i="31"/>
  <c r="F209" i="32"/>
  <c r="AW85" i="24"/>
  <c r="M48" i="31"/>
  <c r="G209" i="32"/>
  <c r="AX85" i="24"/>
  <c r="M49" i="31"/>
  <c r="H209" i="32"/>
  <c r="AY85" i="24"/>
  <c r="M50" i="31"/>
  <c r="I209" i="32"/>
  <c r="AZ85" i="24"/>
  <c r="M51" i="31"/>
  <c r="C241" i="32"/>
  <c r="BA85" i="24"/>
  <c r="M52" i="31"/>
  <c r="D241" i="32"/>
  <c r="BB85" i="24"/>
  <c r="M53" i="31"/>
  <c r="E241" i="32"/>
  <c r="BC85" i="24"/>
  <c r="M54" i="31"/>
  <c r="F241" i="32"/>
  <c r="BD85" i="24"/>
  <c r="M55" i="31"/>
  <c r="G241" i="32"/>
  <c r="BE85" i="24"/>
  <c r="M56" i="31"/>
  <c r="H241" i="32"/>
  <c r="BF85" i="24"/>
  <c r="M57" i="31"/>
  <c r="I241" i="32"/>
  <c r="BG85" i="24"/>
  <c r="M58" i="31"/>
  <c r="C273" i="32"/>
  <c r="BH85" i="24"/>
  <c r="M59" i="31"/>
  <c r="D273" i="32"/>
  <c r="BI85" i="24"/>
  <c r="M60" i="31"/>
  <c r="E273" i="32"/>
  <c r="BJ85" i="24"/>
  <c r="M61" i="31"/>
  <c r="F273" i="32"/>
  <c r="BK85" i="24"/>
  <c r="M62" i="31"/>
  <c r="G273" i="32"/>
  <c r="BL85" i="24"/>
  <c r="M63" i="31"/>
  <c r="H273" i="32"/>
  <c r="BM85" i="24"/>
  <c r="M64" i="31"/>
  <c r="I273" i="32"/>
  <c r="BN85" i="24"/>
  <c r="M65" i="31"/>
  <c r="C305" i="32"/>
  <c r="BO85" i="24"/>
  <c r="M66" i="31"/>
  <c r="D305" i="32"/>
  <c r="BP85" i="24"/>
  <c r="M67" i="31"/>
  <c r="E305" i="32"/>
  <c r="BQ85" i="24"/>
  <c r="M68" i="31"/>
  <c r="F305" i="32"/>
  <c r="BR85" i="24"/>
  <c r="M69" i="31"/>
  <c r="G305" i="32"/>
  <c r="BS85" i="24"/>
  <c r="M70" i="31"/>
  <c r="H305" i="32"/>
  <c r="BT85" i="24"/>
  <c r="M71" i="31"/>
  <c r="I305" i="32"/>
  <c r="BU85" i="24"/>
  <c r="M72" i="31"/>
  <c r="C337" i="32"/>
  <c r="BV85" i="24"/>
  <c r="M73" i="31"/>
  <c r="D337" i="32"/>
  <c r="BW85" i="24"/>
  <c r="M74" i="31"/>
  <c r="E337" i="32"/>
  <c r="BX85" i="24"/>
  <c r="M75" i="31"/>
  <c r="F337" i="32"/>
  <c r="BY85" i="24"/>
  <c r="M76" i="31"/>
  <c r="G337" i="32"/>
  <c r="BZ85" i="24"/>
  <c r="M77" i="31"/>
  <c r="H337" i="32"/>
  <c r="CA85" i="24"/>
  <c r="M78" i="31"/>
  <c r="I337" i="32"/>
  <c r="CB85" i="24"/>
  <c r="M79" i="31"/>
  <c r="C369" i="32"/>
  <c r="CC85" i="24"/>
  <c r="M80" i="31"/>
  <c r="D369" i="32"/>
  <c r="C120" i="8"/>
  <c r="D367" i="24"/>
  <c r="D715" i="34"/>
  <c r="E623" i="34"/>
  <c r="E612" i="34"/>
  <c r="D373" i="32" l="1"/>
  <c r="C93" i="15"/>
  <c r="G93" i="15" s="1"/>
  <c r="C620" i="24"/>
  <c r="C373" i="32"/>
  <c r="C92" i="15"/>
  <c r="G92" i="15" s="1"/>
  <c r="C622" i="24"/>
  <c r="I341" i="32"/>
  <c r="C91" i="15"/>
  <c r="G91" i="15" s="1"/>
  <c r="C647" i="24"/>
  <c r="H341" i="32"/>
  <c r="C90" i="15"/>
  <c r="G90" i="15" s="1"/>
  <c r="C646" i="24"/>
  <c r="G341" i="32"/>
  <c r="C89" i="15"/>
  <c r="G89" i="15" s="1"/>
  <c r="C645" i="24"/>
  <c r="F341" i="32"/>
  <c r="C88" i="15"/>
  <c r="G88" i="15" s="1"/>
  <c r="C644" i="24"/>
  <c r="E341" i="32"/>
  <c r="C87" i="15"/>
  <c r="G87" i="15" s="1"/>
  <c r="C643" i="24"/>
  <c r="D341" i="32"/>
  <c r="C86" i="15"/>
  <c r="G86" i="15" s="1"/>
  <c r="C642" i="24"/>
  <c r="C341" i="32"/>
  <c r="C85" i="15"/>
  <c r="G85" i="15" s="1"/>
  <c r="C641" i="24"/>
  <c r="I309" i="32"/>
  <c r="C84" i="15"/>
  <c r="G84" i="15" s="1"/>
  <c r="C640" i="24"/>
  <c r="H309" i="32"/>
  <c r="C83" i="15"/>
  <c r="G83" i="15" s="1"/>
  <c r="C639" i="24"/>
  <c r="G309" i="32"/>
  <c r="C82" i="15"/>
  <c r="G82" i="15" s="1"/>
  <c r="C626" i="24"/>
  <c r="F309" i="32"/>
  <c r="C81" i="15"/>
  <c r="G81" i="15" s="1"/>
  <c r="C62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I277" i="32"/>
  <c r="C77" i="15"/>
  <c r="G77" i="15" s="1"/>
  <c r="C638" i="24"/>
  <c r="H277" i="32"/>
  <c r="C76" i="15"/>
  <c r="G76" i="15" s="1"/>
  <c r="C637" i="24"/>
  <c r="G277" i="32"/>
  <c r="C75" i="15"/>
  <c r="G75" i="15" s="1"/>
  <c r="C635" i="24"/>
  <c r="F277" i="32"/>
  <c r="C74" i="15"/>
  <c r="G74" i="15" s="1"/>
  <c r="C617" i="24"/>
  <c r="E277" i="32"/>
  <c r="C73" i="15"/>
  <c r="G73" i="15" s="1"/>
  <c r="C634" i="24"/>
  <c r="D277" i="32"/>
  <c r="C72" i="15"/>
  <c r="G72" i="15" s="1"/>
  <c r="C636" i="24"/>
  <c r="C277" i="32"/>
  <c r="C71" i="15"/>
  <c r="G71" i="15" s="1"/>
  <c r="C618" i="24"/>
  <c r="I245" i="32"/>
  <c r="C70" i="15"/>
  <c r="G70" i="15" s="1"/>
  <c r="C629" i="24"/>
  <c r="H245" i="32"/>
  <c r="C69" i="15"/>
  <c r="C614" i="24"/>
  <c r="G245" i="32"/>
  <c r="C68" i="15"/>
  <c r="G68" i="15" s="1"/>
  <c r="C624" i="24"/>
  <c r="F245" i="32"/>
  <c r="C67" i="15"/>
  <c r="G67" i="15" s="1"/>
  <c r="C633" i="24"/>
  <c r="E245" i="32"/>
  <c r="C66" i="15"/>
  <c r="G66" i="15" s="1"/>
  <c r="C632" i="24"/>
  <c r="D245" i="32"/>
  <c r="C65" i="15"/>
  <c r="C630" i="24"/>
  <c r="C245" i="32"/>
  <c r="C64" i="15"/>
  <c r="G64" i="15" s="1"/>
  <c r="C628" i="24"/>
  <c r="I213" i="32"/>
  <c r="C63" i="15"/>
  <c r="C625" i="24"/>
  <c r="H213" i="32"/>
  <c r="C62" i="15"/>
  <c r="C616" i="24"/>
  <c r="G213" i="32"/>
  <c r="C61" i="15"/>
  <c r="C631" i="24"/>
  <c r="F213" i="32"/>
  <c r="C60" i="15"/>
  <c r="C713" i="24"/>
  <c r="E213" i="32"/>
  <c r="C59" i="15"/>
  <c r="G59" i="15" s="1"/>
  <c r="C712" i="24"/>
  <c r="D213" i="32"/>
  <c r="C58" i="15"/>
  <c r="G58" i="15" s="1"/>
  <c r="C711" i="24"/>
  <c r="C213" i="32"/>
  <c r="C57" i="15"/>
  <c r="G57" i="15" s="1"/>
  <c r="C710" i="24"/>
  <c r="I181" i="32"/>
  <c r="C56" i="15"/>
  <c r="G56" i="15" s="1"/>
  <c r="C709" i="24"/>
  <c r="H181" i="32"/>
  <c r="C55" i="15"/>
  <c r="G55" i="15" s="1"/>
  <c r="C708" i="24"/>
  <c r="G181" i="32"/>
  <c r="C54" i="15"/>
  <c r="C707" i="24"/>
  <c r="F181" i="32"/>
  <c r="C53" i="15"/>
  <c r="C706" i="24"/>
  <c r="E181" i="32"/>
  <c r="C52" i="15"/>
  <c r="G52" i="15" s="1"/>
  <c r="C705" i="24"/>
  <c r="D181" i="32"/>
  <c r="C51" i="15"/>
  <c r="G51" i="15" s="1"/>
  <c r="C704" i="24"/>
  <c r="C181" i="32"/>
  <c r="C50" i="15"/>
  <c r="C703" i="24"/>
  <c r="I149" i="32"/>
  <c r="C49" i="15"/>
  <c r="C702" i="24"/>
  <c r="H149" i="32"/>
  <c r="C48" i="15"/>
  <c r="C701" i="24"/>
  <c r="G149" i="32"/>
  <c r="C47" i="15"/>
  <c r="C700" i="24"/>
  <c r="F149" i="32"/>
  <c r="C46" i="15"/>
  <c r="C699" i="24"/>
  <c r="E149" i="32"/>
  <c r="C45" i="15"/>
  <c r="C698" i="24"/>
  <c r="D149" i="32"/>
  <c r="C44" i="15"/>
  <c r="G44" i="15" s="1"/>
  <c r="C697" i="24"/>
  <c r="C149" i="32"/>
  <c r="C43" i="15"/>
  <c r="C696" i="24"/>
  <c r="I117" i="32"/>
  <c r="C42" i="15"/>
  <c r="G42" i="15" s="1"/>
  <c r="C695" i="24"/>
  <c r="H117" i="32"/>
  <c r="C41" i="15"/>
  <c r="C694" i="24"/>
  <c r="G117" i="32"/>
  <c r="C40" i="15"/>
  <c r="G40" i="15" s="1"/>
  <c r="C693" i="24"/>
  <c r="F117" i="32"/>
  <c r="C39" i="15"/>
  <c r="G39" i="15" s="1"/>
  <c r="C692" i="24"/>
  <c r="E117" i="32"/>
  <c r="C38" i="15"/>
  <c r="G38" i="15" s="1"/>
  <c r="C691" i="24"/>
  <c r="D117" i="32"/>
  <c r="C37" i="15"/>
  <c r="C690" i="24"/>
  <c r="C117" i="32"/>
  <c r="C36" i="15"/>
  <c r="C689" i="24"/>
  <c r="I85" i="32"/>
  <c r="C35" i="15"/>
  <c r="C688" i="24"/>
  <c r="H85" i="32"/>
  <c r="C34" i="15"/>
  <c r="G34" i="15" s="1"/>
  <c r="C687" i="24"/>
  <c r="G85" i="32"/>
  <c r="C33" i="15"/>
  <c r="C686" i="24"/>
  <c r="F85" i="32"/>
  <c r="C32" i="15"/>
  <c r="G32" i="15" s="1"/>
  <c r="C685" i="24"/>
  <c r="E85" i="32"/>
  <c r="C31" i="15"/>
  <c r="G31" i="15" s="1"/>
  <c r="C684" i="24"/>
  <c r="D85" i="32"/>
  <c r="C30" i="15"/>
  <c r="C683" i="24"/>
  <c r="C85" i="32"/>
  <c r="C29" i="15"/>
  <c r="G29" i="15" s="1"/>
  <c r="C682" i="24"/>
  <c r="I53" i="32"/>
  <c r="C28" i="15"/>
  <c r="C681" i="24"/>
  <c r="H53" i="32"/>
  <c r="C27" i="15"/>
  <c r="C680" i="24"/>
  <c r="G53" i="32"/>
  <c r="C26" i="15"/>
  <c r="G26" i="15" s="1"/>
  <c r="C679" i="24"/>
  <c r="F53" i="32"/>
  <c r="C25" i="15"/>
  <c r="G25" i="15" s="1"/>
  <c r="C678" i="24"/>
  <c r="E53" i="32"/>
  <c r="C24" i="15"/>
  <c r="C677" i="24"/>
  <c r="D53" i="32"/>
  <c r="C23" i="15"/>
  <c r="G23" i="15" s="1"/>
  <c r="C676" i="24"/>
  <c r="C53" i="32"/>
  <c r="C22" i="15"/>
  <c r="C675" i="24"/>
  <c r="I21" i="32"/>
  <c r="C21" i="15"/>
  <c r="G21" i="15" s="1"/>
  <c r="C674" i="24"/>
  <c r="H21" i="32"/>
  <c r="C20" i="15"/>
  <c r="G20" i="15" s="1"/>
  <c r="C673" i="24"/>
  <c r="G21" i="32"/>
  <c r="C19" i="15"/>
  <c r="G19" i="15" s="1"/>
  <c r="C672" i="24"/>
  <c r="F21" i="32"/>
  <c r="C18" i="15"/>
  <c r="G18" i="15" s="1"/>
  <c r="C671" i="24"/>
  <c r="E21" i="32"/>
  <c r="C17" i="15"/>
  <c r="C670" i="24"/>
  <c r="D21" i="32"/>
  <c r="C16" i="15"/>
  <c r="G16" i="15" s="1"/>
  <c r="C669" i="24"/>
  <c r="M2" i="31"/>
  <c r="C17" i="32"/>
  <c r="CE67" i="24"/>
  <c r="I369" i="32" s="1"/>
  <c r="C85" i="24"/>
  <c r="E716" i="34"/>
  <c r="E713" i="34"/>
  <c r="E712" i="34"/>
  <c r="E711" i="34"/>
  <c r="E710" i="34"/>
  <c r="E709" i="34"/>
  <c r="E708" i="34"/>
  <c r="E707" i="34"/>
  <c r="E706" i="34"/>
  <c r="E705" i="34"/>
  <c r="E704" i="34"/>
  <c r="E703" i="34"/>
  <c r="E702" i="34"/>
  <c r="E701" i="34"/>
  <c r="E700" i="34"/>
  <c r="E699" i="34"/>
  <c r="E698" i="34"/>
  <c r="E697" i="34"/>
  <c r="E696" i="34"/>
  <c r="E695" i="34"/>
  <c r="E694" i="34"/>
  <c r="E693" i="34"/>
  <c r="E692" i="34"/>
  <c r="E691" i="34"/>
  <c r="E690" i="34"/>
  <c r="E689" i="34"/>
  <c r="E688" i="34"/>
  <c r="E687" i="34"/>
  <c r="E686" i="34"/>
  <c r="E685" i="34"/>
  <c r="E684" i="34"/>
  <c r="E683" i="34"/>
  <c r="E682" i="34"/>
  <c r="E681" i="34"/>
  <c r="E680" i="34"/>
  <c r="E679" i="34"/>
  <c r="E678" i="34"/>
  <c r="E677" i="34"/>
  <c r="E676" i="34"/>
  <c r="E675" i="34"/>
  <c r="E674" i="34"/>
  <c r="E673" i="34"/>
  <c r="E672" i="34"/>
  <c r="E671" i="34"/>
  <c r="E670" i="34"/>
  <c r="E669" i="34"/>
  <c r="E668" i="34"/>
  <c r="E647" i="34"/>
  <c r="E646" i="34"/>
  <c r="E64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9" i="34"/>
  <c r="E628" i="34"/>
  <c r="E627" i="34"/>
  <c r="E626" i="34"/>
  <c r="E625" i="34"/>
  <c r="E624" i="34"/>
  <c r="C121" i="8"/>
  <c r="D384" i="24"/>
  <c r="C21" i="32" l="1"/>
  <c r="C15" i="15"/>
  <c r="G15" i="15" s="1"/>
  <c r="C668" i="24"/>
  <c r="CE85" i="24"/>
  <c r="G17" i="15"/>
  <c r="H17" i="15"/>
  <c r="I17" i="15" s="1"/>
  <c r="G22" i="15"/>
  <c r="H22" i="15"/>
  <c r="I22" i="15" s="1"/>
  <c r="G24" i="15"/>
  <c r="H24" i="15"/>
  <c r="I24" i="15" s="1"/>
  <c r="G27" i="15"/>
  <c r="H27" i="15"/>
  <c r="I27" i="15" s="1"/>
  <c r="G28" i="15"/>
  <c r="H28" i="15"/>
  <c r="I28" i="15" s="1"/>
  <c r="G30" i="15"/>
  <c r="H30" i="15"/>
  <c r="I30" i="15" s="1"/>
  <c r="G33" i="15"/>
  <c r="H33" i="15"/>
  <c r="I33" i="15" s="1"/>
  <c r="G35" i="15"/>
  <c r="H35" i="15"/>
  <c r="G36" i="15"/>
  <c r="H36" i="15"/>
  <c r="I36" i="15" s="1"/>
  <c r="G37" i="15"/>
  <c r="H37" i="15"/>
  <c r="I37" i="15" s="1"/>
  <c r="G41" i="15"/>
  <c r="H41" i="15"/>
  <c r="I41" i="15" s="1"/>
  <c r="G43" i="15"/>
  <c r="H43" i="15"/>
  <c r="I43" i="15" s="1"/>
  <c r="G45" i="15"/>
  <c r="H45" i="15"/>
  <c r="I45" i="15" s="1"/>
  <c r="G46" i="15"/>
  <c r="H46" i="15"/>
  <c r="G47" i="15"/>
  <c r="H47" i="15"/>
  <c r="I47" i="15" s="1"/>
  <c r="G48" i="15"/>
  <c r="H48" i="15"/>
  <c r="I48" i="15" s="1"/>
  <c r="G49" i="15"/>
  <c r="H49" i="15"/>
  <c r="I49" i="15" s="1"/>
  <c r="G50" i="15"/>
  <c r="H50" i="15"/>
  <c r="I50" i="15" s="1"/>
  <c r="G53" i="15"/>
  <c r="H53" i="15"/>
  <c r="I53" i="15" s="1"/>
  <c r="G54" i="15"/>
  <c r="H54" i="15"/>
  <c r="G63" i="15"/>
  <c r="H63" i="15"/>
  <c r="G65" i="15"/>
  <c r="H65" i="15"/>
  <c r="I65" i="15" s="1"/>
  <c r="C715" i="24"/>
  <c r="C648" i="24"/>
  <c r="M716" i="24" s="1"/>
  <c r="D615" i="24"/>
  <c r="G69" i="15"/>
  <c r="H69" i="15"/>
  <c r="C138" i="8"/>
  <c r="D417" i="24"/>
  <c r="E715" i="34"/>
  <c r="F624" i="34"/>
  <c r="D716" i="24" l="1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E612" i="24" s="1"/>
  <c r="D623" i="24"/>
  <c r="D622" i="24"/>
  <c r="D621" i="24"/>
  <c r="D620" i="24"/>
  <c r="D619" i="24"/>
  <c r="D618" i="24"/>
  <c r="D617" i="24"/>
  <c r="D616" i="24"/>
  <c r="I373" i="32"/>
  <c r="C716" i="24"/>
  <c r="F716" i="34"/>
  <c r="F713" i="34"/>
  <c r="F712" i="34"/>
  <c r="F711" i="34"/>
  <c r="F710" i="34"/>
  <c r="F709" i="34"/>
  <c r="F708" i="34"/>
  <c r="F707" i="34"/>
  <c r="F706" i="34"/>
  <c r="F705" i="34"/>
  <c r="F704" i="34"/>
  <c r="F703" i="34"/>
  <c r="F702" i="34"/>
  <c r="F701" i="34"/>
  <c r="F700" i="34"/>
  <c r="F699" i="34"/>
  <c r="F698" i="34"/>
  <c r="F697" i="34"/>
  <c r="F696" i="34"/>
  <c r="F695" i="34"/>
  <c r="F694" i="34"/>
  <c r="F693" i="34"/>
  <c r="F692" i="34"/>
  <c r="F691" i="34"/>
  <c r="F690" i="34"/>
  <c r="F689" i="34"/>
  <c r="F688" i="34"/>
  <c r="F687" i="34"/>
  <c r="F686" i="34"/>
  <c r="F685" i="34"/>
  <c r="F684" i="34"/>
  <c r="F683" i="34"/>
  <c r="F682" i="34"/>
  <c r="F681" i="34"/>
  <c r="F680" i="34"/>
  <c r="F679" i="34"/>
  <c r="F678" i="34"/>
  <c r="F677" i="34"/>
  <c r="F676" i="34"/>
  <c r="F675" i="34"/>
  <c r="F674" i="34"/>
  <c r="F673" i="34"/>
  <c r="F672" i="34"/>
  <c r="F671" i="34"/>
  <c r="F670" i="34"/>
  <c r="F669" i="34"/>
  <c r="F668" i="34"/>
  <c r="F647" i="34"/>
  <c r="F646" i="34"/>
  <c r="F64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9" i="34"/>
  <c r="F628" i="34"/>
  <c r="F627" i="34"/>
  <c r="F626" i="34"/>
  <c r="F625" i="34"/>
  <c r="C168" i="8"/>
  <c r="D421" i="24"/>
  <c r="D715" i="24" l="1"/>
  <c r="E623" i="24"/>
  <c r="C172" i="8"/>
  <c r="D424" i="24"/>
  <c r="C177" i="8" s="1"/>
  <c r="F715" i="34"/>
  <c r="G625" i="34"/>
  <c r="E716" i="24" l="1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G716" i="34"/>
  <c r="G713" i="34"/>
  <c r="G712" i="34"/>
  <c r="G711" i="34"/>
  <c r="G710" i="34"/>
  <c r="G709" i="34"/>
  <c r="G708" i="34"/>
  <c r="G707" i="34"/>
  <c r="G706" i="34"/>
  <c r="G705" i="34"/>
  <c r="G704" i="34"/>
  <c r="G703" i="34"/>
  <c r="G702" i="34"/>
  <c r="G701" i="34"/>
  <c r="G700" i="34"/>
  <c r="G699" i="34"/>
  <c r="G698" i="34"/>
  <c r="G697" i="34"/>
  <c r="G696" i="34"/>
  <c r="G695" i="34"/>
  <c r="G694" i="34"/>
  <c r="G693" i="34"/>
  <c r="G692" i="34"/>
  <c r="G691" i="34"/>
  <c r="G690" i="34"/>
  <c r="G689" i="34"/>
  <c r="G688" i="34"/>
  <c r="G687" i="34"/>
  <c r="G686" i="34"/>
  <c r="G685" i="34"/>
  <c r="G684" i="34"/>
  <c r="G683" i="34"/>
  <c r="G682" i="34"/>
  <c r="G681" i="34"/>
  <c r="G680" i="34"/>
  <c r="G679" i="34"/>
  <c r="G678" i="34"/>
  <c r="G677" i="34"/>
  <c r="G676" i="34"/>
  <c r="G675" i="34"/>
  <c r="G674" i="34"/>
  <c r="G673" i="34"/>
  <c r="G672" i="34"/>
  <c r="G671" i="34"/>
  <c r="G670" i="34"/>
  <c r="G669" i="34"/>
  <c r="G668" i="34"/>
  <c r="G647" i="34"/>
  <c r="G646" i="34"/>
  <c r="G64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29" i="34"/>
  <c r="G628" i="34"/>
  <c r="G627" i="34"/>
  <c r="G626" i="34"/>
  <c r="E715" i="24" l="1"/>
  <c r="F624" i="24"/>
  <c r="G715" i="34"/>
  <c r="H628" i="34"/>
  <c r="F716" i="24" l="1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H716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F715" i="24" l="1"/>
  <c r="G625" i="24"/>
  <c r="H715" i="34"/>
  <c r="I629" i="34"/>
  <c r="G716" i="24" l="1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I716" i="34"/>
  <c r="I713" i="34"/>
  <c r="I712" i="34"/>
  <c r="I711" i="34"/>
  <c r="I710" i="34"/>
  <c r="I709" i="34"/>
  <c r="I708" i="34"/>
  <c r="I707" i="34"/>
  <c r="I706" i="34"/>
  <c r="I705" i="34"/>
  <c r="I704" i="34"/>
  <c r="I703" i="34"/>
  <c r="I702" i="34"/>
  <c r="I701" i="34"/>
  <c r="I700" i="34"/>
  <c r="I699" i="34"/>
  <c r="I698" i="34"/>
  <c r="I697" i="34"/>
  <c r="I696" i="34"/>
  <c r="I695" i="34"/>
  <c r="I694" i="34"/>
  <c r="I693" i="34"/>
  <c r="I692" i="34"/>
  <c r="I691" i="34"/>
  <c r="I690" i="34"/>
  <c r="I689" i="34"/>
  <c r="I688" i="34"/>
  <c r="I687" i="34"/>
  <c r="I686" i="34"/>
  <c r="I685" i="34"/>
  <c r="I684" i="34"/>
  <c r="I683" i="34"/>
  <c r="I682" i="34"/>
  <c r="I681" i="34"/>
  <c r="I680" i="34"/>
  <c r="I679" i="34"/>
  <c r="I678" i="34"/>
  <c r="I677" i="34"/>
  <c r="I676" i="34"/>
  <c r="I675" i="34"/>
  <c r="I674" i="34"/>
  <c r="I673" i="34"/>
  <c r="I672" i="34"/>
  <c r="I671" i="34"/>
  <c r="I670" i="34"/>
  <c r="I669" i="34"/>
  <c r="I668" i="34"/>
  <c r="I647" i="34"/>
  <c r="I646" i="34"/>
  <c r="I64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G715" i="24" l="1"/>
  <c r="H628" i="24"/>
  <c r="I715" i="34"/>
  <c r="J630" i="34"/>
  <c r="H716" i="24" l="1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J716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47" i="34"/>
  <c r="J646" i="34"/>
  <c r="J645" i="34"/>
  <c r="L647" i="34" s="1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H715" i="24" l="1"/>
  <c r="I629" i="24"/>
  <c r="J715" i="34"/>
  <c r="K644" i="34"/>
  <c r="L716" i="34"/>
  <c r="L713" i="34"/>
  <c r="L712" i="34"/>
  <c r="L711" i="34"/>
  <c r="L710" i="34"/>
  <c r="L709" i="34"/>
  <c r="L708" i="34"/>
  <c r="L707" i="34"/>
  <c r="L706" i="34"/>
  <c r="L705" i="34"/>
  <c r="L704" i="34"/>
  <c r="L703" i="34"/>
  <c r="L702" i="34"/>
  <c r="L701" i="34"/>
  <c r="L700" i="34"/>
  <c r="L699" i="34"/>
  <c r="L698" i="34"/>
  <c r="L697" i="34"/>
  <c r="L696" i="34"/>
  <c r="L695" i="34"/>
  <c r="L694" i="34"/>
  <c r="L693" i="34"/>
  <c r="L692" i="34"/>
  <c r="L691" i="34"/>
  <c r="L690" i="34"/>
  <c r="L689" i="34"/>
  <c r="L688" i="34"/>
  <c r="L687" i="34"/>
  <c r="L686" i="34"/>
  <c r="L685" i="34"/>
  <c r="L684" i="34"/>
  <c r="L683" i="34"/>
  <c r="L682" i="34"/>
  <c r="L681" i="34"/>
  <c r="L680" i="34"/>
  <c r="L679" i="34"/>
  <c r="L678" i="34"/>
  <c r="L677" i="34"/>
  <c r="L676" i="34"/>
  <c r="L675" i="34"/>
  <c r="L674" i="34"/>
  <c r="L673" i="34"/>
  <c r="L672" i="34"/>
  <c r="L671" i="34"/>
  <c r="L670" i="34"/>
  <c r="L669" i="34"/>
  <c r="L668" i="34"/>
  <c r="L715" i="34" s="1"/>
  <c r="I716" i="24" l="1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K716" i="34"/>
  <c r="K713" i="34"/>
  <c r="M713" i="34" s="1"/>
  <c r="K712" i="34"/>
  <c r="M712" i="34" s="1"/>
  <c r="K711" i="34"/>
  <c r="M711" i="34" s="1"/>
  <c r="K710" i="34"/>
  <c r="M710" i="34" s="1"/>
  <c r="K709" i="34"/>
  <c r="M709" i="34" s="1"/>
  <c r="K708" i="34"/>
  <c r="M708" i="34" s="1"/>
  <c r="K707" i="34"/>
  <c r="M707" i="34" s="1"/>
  <c r="K706" i="34"/>
  <c r="M706" i="34" s="1"/>
  <c r="K705" i="34"/>
  <c r="M705" i="34" s="1"/>
  <c r="K704" i="34"/>
  <c r="M704" i="34" s="1"/>
  <c r="K703" i="34"/>
  <c r="M703" i="34" s="1"/>
  <c r="K702" i="34"/>
  <c r="M702" i="34" s="1"/>
  <c r="K701" i="34"/>
  <c r="M701" i="34" s="1"/>
  <c r="K700" i="34"/>
  <c r="M700" i="34" s="1"/>
  <c r="K699" i="34"/>
  <c r="M699" i="34" s="1"/>
  <c r="K698" i="34"/>
  <c r="M698" i="34" s="1"/>
  <c r="K697" i="34"/>
  <c r="M697" i="34" s="1"/>
  <c r="K696" i="34"/>
  <c r="M696" i="34" s="1"/>
  <c r="K695" i="34"/>
  <c r="M695" i="34" s="1"/>
  <c r="K694" i="34"/>
  <c r="M694" i="34" s="1"/>
  <c r="K693" i="34"/>
  <c r="M693" i="34" s="1"/>
  <c r="K692" i="34"/>
  <c r="M692" i="34" s="1"/>
  <c r="K691" i="34"/>
  <c r="M691" i="34" s="1"/>
  <c r="K690" i="34"/>
  <c r="M690" i="34" s="1"/>
  <c r="K689" i="34"/>
  <c r="M689" i="34" s="1"/>
  <c r="K688" i="34"/>
  <c r="M688" i="34" s="1"/>
  <c r="K687" i="34"/>
  <c r="M687" i="34" s="1"/>
  <c r="K686" i="34"/>
  <c r="M686" i="34" s="1"/>
  <c r="K685" i="34"/>
  <c r="M685" i="34" s="1"/>
  <c r="K684" i="34"/>
  <c r="M684" i="34" s="1"/>
  <c r="K683" i="34"/>
  <c r="M683" i="34" s="1"/>
  <c r="K682" i="34"/>
  <c r="M682" i="34" s="1"/>
  <c r="K681" i="34"/>
  <c r="M681" i="34" s="1"/>
  <c r="K680" i="34"/>
  <c r="M680" i="34" s="1"/>
  <c r="K679" i="34"/>
  <c r="M679" i="34" s="1"/>
  <c r="K678" i="34"/>
  <c r="M678" i="34" s="1"/>
  <c r="K677" i="34"/>
  <c r="M677" i="34" s="1"/>
  <c r="K676" i="34"/>
  <c r="M676" i="34" s="1"/>
  <c r="K675" i="34"/>
  <c r="M675" i="34" s="1"/>
  <c r="K674" i="34"/>
  <c r="M674" i="34" s="1"/>
  <c r="K673" i="34"/>
  <c r="M673" i="34" s="1"/>
  <c r="K672" i="34"/>
  <c r="M672" i="34" s="1"/>
  <c r="K671" i="34"/>
  <c r="M671" i="34" s="1"/>
  <c r="K670" i="34"/>
  <c r="M670" i="34" s="1"/>
  <c r="K669" i="34"/>
  <c r="M669" i="34" s="1"/>
  <c r="K668" i="34"/>
  <c r="I715" i="24" l="1"/>
  <c r="J630" i="24"/>
  <c r="K715" i="34"/>
  <c r="M668" i="34"/>
  <c r="M715" i="34" s="1"/>
  <c r="J716" i="24" l="1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47" i="24"/>
  <c r="J646" i="24"/>
  <c r="J645" i="24"/>
  <c r="L647" i="24" s="1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15" i="24" l="1"/>
  <c r="K644" i="24"/>
  <c r="L716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715" i="24" s="1"/>
  <c r="K716" i="24" l="1"/>
  <c r="K713" i="24"/>
  <c r="M713" i="24" s="1"/>
  <c r="F215" i="32" s="1"/>
  <c r="K712" i="24"/>
  <c r="M712" i="24" s="1"/>
  <c r="E215" i="32" s="1"/>
  <c r="K711" i="24"/>
  <c r="M711" i="24" s="1"/>
  <c r="D215" i="32" s="1"/>
  <c r="K710" i="24"/>
  <c r="M710" i="24" s="1"/>
  <c r="C215" i="32" s="1"/>
  <c r="K709" i="24"/>
  <c r="M709" i="24" s="1"/>
  <c r="I183" i="32" s="1"/>
  <c r="K708" i="24"/>
  <c r="M708" i="24" s="1"/>
  <c r="H183" i="32" s="1"/>
  <c r="K707" i="24"/>
  <c r="M707" i="24" s="1"/>
  <c r="G183" i="32" s="1"/>
  <c r="K706" i="24"/>
  <c r="M706" i="24" s="1"/>
  <c r="F183" i="32" s="1"/>
  <c r="K705" i="24"/>
  <c r="M705" i="24" s="1"/>
  <c r="E183" i="32" s="1"/>
  <c r="K704" i="24"/>
  <c r="M704" i="24" s="1"/>
  <c r="D183" i="32" s="1"/>
  <c r="K703" i="24"/>
  <c r="M703" i="24" s="1"/>
  <c r="C183" i="32" s="1"/>
  <c r="K702" i="24"/>
  <c r="M702" i="24" s="1"/>
  <c r="I151" i="32" s="1"/>
  <c r="K701" i="24"/>
  <c r="M701" i="24" s="1"/>
  <c r="H151" i="32" s="1"/>
  <c r="K700" i="24"/>
  <c r="M700" i="24" s="1"/>
  <c r="G151" i="32" s="1"/>
  <c r="K699" i="24"/>
  <c r="M699" i="24" s="1"/>
  <c r="F151" i="32" s="1"/>
  <c r="K698" i="24"/>
  <c r="M698" i="24" s="1"/>
  <c r="E151" i="32" s="1"/>
  <c r="K697" i="24"/>
  <c r="M697" i="24" s="1"/>
  <c r="D151" i="32" s="1"/>
  <c r="K696" i="24"/>
  <c r="M696" i="24" s="1"/>
  <c r="C151" i="32" s="1"/>
  <c r="K695" i="24"/>
  <c r="M695" i="24" s="1"/>
  <c r="I119" i="32" s="1"/>
  <c r="K694" i="24"/>
  <c r="M694" i="24" s="1"/>
  <c r="H119" i="32" s="1"/>
  <c r="K693" i="24"/>
  <c r="M693" i="24" s="1"/>
  <c r="K692" i="24"/>
  <c r="M692" i="24" s="1"/>
  <c r="K691" i="24"/>
  <c r="M691" i="24" s="1"/>
  <c r="K690" i="24"/>
  <c r="M690" i="24" s="1"/>
  <c r="D119" i="32" s="1"/>
  <c r="K689" i="24"/>
  <c r="M689" i="24" s="1"/>
  <c r="C119" i="32" s="1"/>
  <c r="K688" i="24"/>
  <c r="M688" i="24" s="1"/>
  <c r="I87" i="32" s="1"/>
  <c r="K687" i="24"/>
  <c r="M687" i="24" s="1"/>
  <c r="H87" i="32" s="1"/>
  <c r="K686" i="24"/>
  <c r="M686" i="24" s="1"/>
  <c r="G87" i="32" s="1"/>
  <c r="K685" i="24"/>
  <c r="M685" i="24" s="1"/>
  <c r="F87" i="32" s="1"/>
  <c r="K684" i="24"/>
  <c r="M684" i="24" s="1"/>
  <c r="E87" i="32" s="1"/>
  <c r="K683" i="24"/>
  <c r="M683" i="24" s="1"/>
  <c r="D87" i="32" s="1"/>
  <c r="K682" i="24"/>
  <c r="M682" i="24" s="1"/>
  <c r="C87" i="32" s="1"/>
  <c r="K681" i="24"/>
  <c r="M681" i="24" s="1"/>
  <c r="I55" i="32" s="1"/>
  <c r="K680" i="24"/>
  <c r="M680" i="24" s="1"/>
  <c r="H55" i="32" s="1"/>
  <c r="K679" i="24"/>
  <c r="M679" i="24" s="1"/>
  <c r="G55" i="32" s="1"/>
  <c r="K678" i="24"/>
  <c r="M678" i="24" s="1"/>
  <c r="K677" i="24"/>
  <c r="M677" i="24" s="1"/>
  <c r="E55" i="32" s="1"/>
  <c r="K676" i="24"/>
  <c r="M676" i="24" s="1"/>
  <c r="D55" i="32" s="1"/>
  <c r="K675" i="24"/>
  <c r="M675" i="24" s="1"/>
  <c r="C55" i="32" s="1"/>
  <c r="K674" i="24"/>
  <c r="M674" i="24" s="1"/>
  <c r="I23" i="32" s="1"/>
  <c r="K673" i="24"/>
  <c r="M673" i="24" s="1"/>
  <c r="H23" i="32" s="1"/>
  <c r="K672" i="24"/>
  <c r="M672" i="24" s="1"/>
  <c r="G23" i="32" s="1"/>
  <c r="K671" i="24"/>
  <c r="M671" i="24" s="1"/>
  <c r="F23" i="32" s="1"/>
  <c r="K670" i="24"/>
  <c r="M670" i="24" s="1"/>
  <c r="E23" i="32" s="1"/>
  <c r="K669" i="24"/>
  <c r="M669" i="24" s="1"/>
  <c r="D23" i="32" s="1"/>
  <c r="K668" i="24"/>
  <c r="K715" i="24" l="1"/>
  <c r="M668" i="24"/>
  <c r="E119" i="32"/>
  <c r="F119" i="32"/>
  <c r="F55" i="32"/>
  <c r="G119" i="32"/>
  <c r="C23" i="32" l="1"/>
  <c r="M715" i="24"/>
</calcChain>
</file>

<file path=xl/sharedStrings.xml><?xml version="1.0" encoding="utf-8"?>
<sst xmlns="http://schemas.openxmlformats.org/spreadsheetml/2006/main" count="4891" uniqueCount="1403">
  <si>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</si>
  <si>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</si>
  <si>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</si>
  <si>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</si>
  <si>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</si>
  <si>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</si>
  <si>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</si>
  <si>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</si>
  <si>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</si>
  <si>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</si>
  <si>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</si>
  <si>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</si>
  <si>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</si>
  <si>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</si>
  <si>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</si>
  <si>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</si>
  <si>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</si>
  <si>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</si>
  <si>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</si>
  <si>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</si>
  <si>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</si>
  <si>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</si>
  <si>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</si>
  <si>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</si>
  <si>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</si>
  <si>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</si>
  <si>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</si>
  <si>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</si>
  <si>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</si>
  <si>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</si>
  <si>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</si>
  <si>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</si>
  <si>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</si>
  <si>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</si>
  <si>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</si>
  <si>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</si>
  <si>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</si>
  <si>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</si>
  <si>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</si>
  <si>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</si>
  <si>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</si>
  <si>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</si>
  <si>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</si>
  <si>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</si>
  <si>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</si>
  <si>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</si>
  <si>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</si>
  <si>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</si>
  <si>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</si>
  <si>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</si>
  <si>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</si>
  <si>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</si>
  <si>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</si>
  <si>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</si>
  <si>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</si>
  <si>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</si>
  <si>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</si>
  <si>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</si>
  <si>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</si>
  <si>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</si>
  <si>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</si>
  <si>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</si>
  <si>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</si>
  <si>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</si>
  <si>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</si>
  <si>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</si>
  <si>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</si>
  <si>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</si>
  <si>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</si>
  <si>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</si>
  <si>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</si>
  <si>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</si>
  <si>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</si>
  <si>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</si>
  <si>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</si>
  <si>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</si>
  <si>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</si>
  <si>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</si>
  <si>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</si>
  <si>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</si>
  <si>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</si>
  <si>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</si>
  <si>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</si>
  <si>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</si>
  <si>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</si>
  <si>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</si>
  <si>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</si>
  <si>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</si>
  <si>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</si>
  <si>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</si>
  <si>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</si>
  <si>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</si>
  <si>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</si>
  <si>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</si>
  <si>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</si>
  <si>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</si>
  <si>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</si>
  <si>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</si>
  <si>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</si>
  <si>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</si>
  <si>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</si>
  <si>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</si>
  <si>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</si>
  <si>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</si>
  <si>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</si>
  <si>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</si>
  <si>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</si>
  <si>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</si>
  <si>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</si>
  <si>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</si>
  <si>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</si>
  <si>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</si>
  <si>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</si>
  <si>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</si>
  <si>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</si>
  <si>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</si>
  <si>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</si>
  <si>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</si>
  <si>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</si>
  <si>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</si>
  <si>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</si>
  <si>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</si>
  <si>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</si>
  <si>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</si>
  <si>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</si>
  <si>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</si>
  <si>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</si>
  <si>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</si>
  <si>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</si>
  <si>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</si>
  <si>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</si>
  <si>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</si>
  <si>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</si>
  <si>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</si>
  <si>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</si>
  <si>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</si>
  <si>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</si>
  <si>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</si>
  <si>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</si>
  <si>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</si>
  <si>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</si>
  <si>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</si>
  <si>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</si>
  <si>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</si>
  <si>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</si>
  <si>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</si>
  <si>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</si>
  <si>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</si>
  <si>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</si>
  <si>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</si>
  <si>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</si>
  <si>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</si>
  <si>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</si>
  <si>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</si>
  <si>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</si>
  <si>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</si>
  <si>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</si>
  <si>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</si>
  <si>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</si>
  <si>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</si>
  <si>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</si>
  <si>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</si>
  <si>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</si>
  <si>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</si>
  <si>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</si>
  <si>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</si>
  <si>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</si>
  <si>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</si>
  <si>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</si>
  <si>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</si>
  <si>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</si>
  <si>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</si>
  <si>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</si>
  <si>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</si>
  <si>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</si>
  <si>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</si>
  <si>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</si>
  <si>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</si>
  <si>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</si>
  <si>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</si>
  <si>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</si>
  <si>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</si>
  <si>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</si>
  <si>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</si>
  <si>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</si>
  <si>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</si>
  <si>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</si>
  <si>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</si>
  <si>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</si>
  <si>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</si>
  <si>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</si>
  <si>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</si>
  <si>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</si>
  <si>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</si>
  <si>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</si>
  <si>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</si>
  <si>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</si>
  <si>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</si>
  <si>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</si>
  <si>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</si>
  <si>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</si>
  <si>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</si>
  <si>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</si>
  <si>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</si>
  <si>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</si>
  <si>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</si>
  <si>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</si>
  <si>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</si>
  <si>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</si>
  <si>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</si>
  <si>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</si>
  <si>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</si>
  <si>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</si>
  <si>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</si>
  <si>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</si>
  <si>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</si>
  <si>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</si>
  <si>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</si>
  <si>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</si>
  <si>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</si>
  <si>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</si>
  <si>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</si>
  <si>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</si>
  <si>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</si>
  <si>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</si>
  <si>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</si>
  <si>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</si>
  <si>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</si>
  <si>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</si>
  <si>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</si>
  <si>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</si>
  <si>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</si>
  <si>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</si>
  <si>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</si>
  <si>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</si>
  <si>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</si>
  <si>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</si>
  <si>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</si>
  <si>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</si>
  <si>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</si>
  <si>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</si>
  <si>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</si>
  <si>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</si>
  <si>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</si>
  <si>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</si>
  <si>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</si>
  <si>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</si>
  <si>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</si>
  <si>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</si>
  <si>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</si>
  <si>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</si>
  <si>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</si>
  <si>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</si>
  <si>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</si>
  <si>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</si>
  <si>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</si>
  <si>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</si>
  <si>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</si>
  <si>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</si>
  <si>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</si>
  <si>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</si>
  <si>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</si>
  <si>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</si>
  <si>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</si>
  <si>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</si>
  <si>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</si>
  <si>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</si>
  <si>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</si>
  <si>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</si>
  <si>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</si>
  <si>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</si>
  <si>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</si>
  <si>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</si>
  <si>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</si>
  <si>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</si>
  <si>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</si>
  <si>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</si>
  <si>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</si>
  <si>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</si>
  <si>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</si>
  <si>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</si>
  <si>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</si>
  <si>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</si>
  <si>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</si>
  <si>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</si>
  <si>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</si>
  <si>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</si>
  <si>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</si>
  <si>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</si>
  <si>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</si>
  <si>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</si>
  <si>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</si>
  <si>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</si>
  <si>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</si>
  <si>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</si>
  <si>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</si>
  <si>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</si>
  <si>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</si>
  <si>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</si>
  <si>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</si>
  <si>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046</t>
  </si>
  <si>
    <t>Hospital Name</t>
  </si>
  <si>
    <t>PHM Medical Center</t>
  </si>
  <si>
    <t>Mailing Address</t>
  </si>
  <si>
    <t>723 Memorial St</t>
  </si>
  <si>
    <t>City</t>
  </si>
  <si>
    <t>Prosser</t>
  </si>
  <si>
    <t>State</t>
  </si>
  <si>
    <t>WA</t>
  </si>
  <si>
    <t>Zip</t>
  </si>
  <si>
    <t>County</t>
  </si>
  <si>
    <t>Benton</t>
  </si>
  <si>
    <t>Chief Executive Officer</t>
  </si>
  <si>
    <t>Chief Financial Officer</t>
  </si>
  <si>
    <t>Chair of Governing Board</t>
  </si>
  <si>
    <t>Telephone Number</t>
  </si>
  <si>
    <t>509-786-2222</t>
  </si>
  <si>
    <t>Facsimile Number</t>
  </si>
  <si>
    <t>509-786-6660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</si>
  <si>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</si>
  <si>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</si>
  <si>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</si>
  <si>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</si>
  <si>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</si>
  <si>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</si>
  <si>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</si>
  <si>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</si>
  <si>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</si>
  <si>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</si>
  <si>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</si>
  <si>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</si>
  <si>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</si>
  <si>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</si>
  <si>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</si>
  <si>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</si>
  <si>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</si>
  <si>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</si>
  <si>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</si>
  <si>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</si>
  <si>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</si>
  <si>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</si>
  <si>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</si>
  <si>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</si>
  <si>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</si>
  <si>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</si>
  <si>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</si>
  <si>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</si>
  <si>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</si>
  <si>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</si>
  <si>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</si>
  <si>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</si>
  <si>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</si>
  <si>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</si>
  <si>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</si>
  <si>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</si>
  <si>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</si>
  <si>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</si>
  <si>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</si>
  <si>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</si>
  <si>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</si>
  <si>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</si>
  <si>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</si>
  <si>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</si>
  <si>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</si>
  <si>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</si>
  <si>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</si>
  <si>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</si>
  <si>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</si>
  <si>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</si>
  <si>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</si>
  <si>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</si>
  <si>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</si>
  <si>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</si>
  <si>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</si>
  <si>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</si>
  <si>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</si>
  <si>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</si>
  <si>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</si>
  <si>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</si>
  <si>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</si>
  <si>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</si>
  <si>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</si>
  <si>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</si>
  <si>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</si>
  <si>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</si>
  <si>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</si>
  <si>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</si>
  <si>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</si>
  <si>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</si>
  <si>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</si>
  <si>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</si>
  <si>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</si>
  <si>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</si>
  <si>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</si>
  <si>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</si>
  <si>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</si>
  <si>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</si>
  <si>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</si>
  <si>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</si>
  <si>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</si>
  <si>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</si>
  <si>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</si>
  <si>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</si>
  <si>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</si>
  <si>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</si>
  <si>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</si>
  <si>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</si>
  <si>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</si>
  <si>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</si>
  <si>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</si>
  <si>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</si>
  <si>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</si>
  <si>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</si>
  <si>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</si>
  <si>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</si>
  <si>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</si>
  <si>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</si>
  <si>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</si>
  <si>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</si>
  <si>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</si>
  <si>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</si>
  <si>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</si>
  <si>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</si>
  <si>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</si>
  <si>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</si>
  <si>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</si>
  <si>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</si>
  <si>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</si>
  <si>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</si>
  <si>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</si>
  <si>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</si>
  <si>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</si>
  <si>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</si>
  <si>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</si>
  <si>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</si>
  <si>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</si>
  <si>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</si>
  <si>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</si>
  <si>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</si>
  <si>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</si>
  <si>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</si>
  <si>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</si>
  <si>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</si>
  <si>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</si>
  <si>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</si>
  <si>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</si>
  <si>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</si>
  <si>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</si>
  <si>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</si>
  <si>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</si>
  <si>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</si>
  <si>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</si>
  <si>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</si>
  <si>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</si>
  <si>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</si>
  <si>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</si>
  <si>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</si>
  <si>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</si>
  <si>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</si>
  <si>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</si>
  <si>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</si>
  <si>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</si>
  <si>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</si>
  <si>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</si>
  <si>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</si>
  <si>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</si>
  <si>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</si>
  <si>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</si>
  <si>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</si>
  <si>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</si>
  <si>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</si>
  <si>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</si>
  <si>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</si>
  <si>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</si>
  <si>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</si>
  <si>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</si>
  <si>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</si>
  <si>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</si>
  <si>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</si>
  <si>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</si>
  <si>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</si>
  <si>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</si>
  <si>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</si>
  <si>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</si>
  <si>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</si>
  <si>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</si>
  <si>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</si>
  <si>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</si>
  <si>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</si>
  <si>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</si>
  <si>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</si>
  <si>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</si>
  <si>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</si>
  <si>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</si>
  <si>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</si>
  <si>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</si>
  <si>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</si>
  <si>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</si>
  <si>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</si>
  <si>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</si>
  <si>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</si>
  <si>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</si>
  <si>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</si>
  <si>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</si>
  <si>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</si>
  <si>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</si>
  <si>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</si>
  <si>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</si>
  <si>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</si>
  <si>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</si>
  <si>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</si>
  <si>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</si>
  <si>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</si>
  <si>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</si>
  <si>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</si>
  <si>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</si>
  <si>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</si>
  <si>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</si>
  <si>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</si>
  <si>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</si>
  <si>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</si>
  <si>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</si>
  <si>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</si>
  <si>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</si>
  <si>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</si>
  <si>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</si>
  <si>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</si>
  <si>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</si>
  <si>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</si>
  <si>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</si>
  <si>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</si>
  <si>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</si>
  <si>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</si>
  <si>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</si>
  <si>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</si>
  <si>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</si>
  <si>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</si>
  <si>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</si>
  <si>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</si>
  <si>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</si>
  <si>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</si>
  <si>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</si>
  <si>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</si>
  <si>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</si>
  <si>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</si>
  <si>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</si>
  <si>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</si>
  <si>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</si>
  <si>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</si>
  <si>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</si>
  <si>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</si>
  <si>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</si>
  <si>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</si>
  <si>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</si>
  <si>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</si>
  <si>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</si>
  <si>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</si>
  <si>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</si>
  <si>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</si>
  <si>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</si>
  <si>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</si>
  <si>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</si>
  <si>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</si>
  <si>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</si>
  <si>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</si>
  <si>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</si>
  <si>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</si>
  <si>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</si>
  <si>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</si>
  <si>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</si>
  <si>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</si>
  <si>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</si>
  <si>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</si>
  <si>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</si>
  <si>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</si>
  <si>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</si>
  <si>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</si>
  <si>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</si>
  <si>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</si>
  <si>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</si>
  <si>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</si>
  <si>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</si>
  <si>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</si>
  <si>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</si>
  <si>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</si>
  <si>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</si>
  <si>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</si>
  <si>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</si>
  <si>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</si>
  <si>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</si>
  <si>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</si>
  <si>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</si>
  <si>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</si>
  <si>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</si>
  <si>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</si>
  <si>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</si>
  <si>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</si>
  <si>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</si>
  <si>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</si>
  <si>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</si>
  <si>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</si>
  <si>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</si>
  <si>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</si>
  <si>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</si>
  <si>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</si>
  <si>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</si>
  <si>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</si>
  <si>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</si>
  <si>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</si>
  <si>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</si>
  <si>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</si>
  <si>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</si>
  <si>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</si>
  <si>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</si>
  <si>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</si>
  <si>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</si>
  <si>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</si>
  <si>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</si>
  <si>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</si>
  <si>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</si>
  <si>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</si>
  <si>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</si>
  <si>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</si>
  <si>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</si>
  <si>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</si>
  <si>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</si>
  <si>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</si>
  <si>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</si>
  <si>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</si>
  <si>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</si>
  <si>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</si>
  <si>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</si>
  <si>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</si>
  <si>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</si>
  <si>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</si>
  <si>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</si>
  <si>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</si>
  <si>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</si>
  <si>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</si>
  <si>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</si>
  <si>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</si>
  <si>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</si>
  <si>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</si>
  <si>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</si>
  <si>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</si>
  <si>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</si>
  <si>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</si>
  <si>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</si>
  <si>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</si>
  <si>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</si>
  <si>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</si>
  <si>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</si>
  <si>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</si>
  <si>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</si>
  <si>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</si>
  <si>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</si>
  <si>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</si>
  <si>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</si>
  <si>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</si>
  <si>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</si>
  <si>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</si>
  <si>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</si>
  <si>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</si>
  <si>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</si>
  <si>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</si>
  <si>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</si>
  <si>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</si>
  <si>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</si>
  <si>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</si>
  <si>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</si>
  <si>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</si>
  <si>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</si>
  <si>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</si>
  <si>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</si>
  <si>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</si>
  <si>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</si>
  <si>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</si>
  <si>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</si>
  <si>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</si>
  <si>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</si>
  <si>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</si>
  <si>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</si>
  <si>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</si>
  <si>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</si>
  <si>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</si>
  <si>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</si>
  <si>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</si>
  <si>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</si>
  <si>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</si>
  <si>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</si>
  <si>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</si>
  <si>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</si>
  <si>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</si>
  <si>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</si>
  <si>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</si>
  <si>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</si>
  <si>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</si>
  <si>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</si>
  <si>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</si>
  <si>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</si>
  <si>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</si>
  <si>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</si>
  <si>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</si>
  <si>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</si>
  <si>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</si>
  <si>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</si>
  <si>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</si>
  <si>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</si>
  <si>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</si>
  <si>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</si>
  <si>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</si>
  <si>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</si>
  <si>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</si>
  <si>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</si>
  <si>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</si>
  <si>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</si>
  <si>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</si>
  <si>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</si>
  <si>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</si>
  <si>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</si>
  <si>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</si>
  <si>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</si>
  <si>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</si>
  <si>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</si>
  <si>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</si>
  <si>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</si>
  <si>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</si>
  <si>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</si>
  <si>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</si>
  <si>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</si>
  <si>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</si>
  <si>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</si>
  <si>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</si>
  <si>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</si>
  <si>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</si>
  <si>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</si>
  <si>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</si>
  <si>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</si>
  <si>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</si>
  <si>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</si>
  <si>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</si>
  <si>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</si>
  <si>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</si>
  <si>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</si>
  <si>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</si>
  <si>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</si>
  <si>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</si>
  <si>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</si>
  <si>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</si>
  <si>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</si>
  <si>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</si>
  <si>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</si>
  <si>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</si>
  <si>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</si>
  <si>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</si>
  <si>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</si>
  <si>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</si>
  <si>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</si>
  <si>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</si>
  <si>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</si>
  <si>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</si>
  <si>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</si>
  <si>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</si>
  <si>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</si>
  <si>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</si>
  <si>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</si>
  <si>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</si>
  <si>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</si>
  <si>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</si>
  <si>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</si>
  <si>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</si>
  <si>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</si>
  <si>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</si>
  <si>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</si>
  <si>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</si>
  <si>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</si>
  <si>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</si>
  <si>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</si>
  <si>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</si>
  <si>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</si>
  <si>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</si>
  <si>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</si>
  <si>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</si>
  <si>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</si>
  <si>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</si>
  <si>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</si>
  <si>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</si>
  <si>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</si>
  <si>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</si>
  <si>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</si>
  <si>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</si>
  <si>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</si>
  <si>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</si>
  <si>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</si>
  <si>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</si>
  <si>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</si>
  <si>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</si>
  <si>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</si>
  <si>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</si>
  <si>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</si>
  <si>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</si>
  <si>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</si>
  <si>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</si>
  <si>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</si>
  <si>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</si>
  <si>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</si>
  <si>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</si>
  <si>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</si>
  <si>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</si>
  <si>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</si>
  <si>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</si>
  <si>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</si>
  <si>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</si>
  <si>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</si>
  <si>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</si>
  <si>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</si>
  <si>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</si>
  <si>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</si>
  <si>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</si>
  <si>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</si>
  <si>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</si>
  <si>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</si>
  <si>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</si>
  <si>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</si>
  <si>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</si>
  <si>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</si>
  <si>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</si>
  <si>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</si>
  <si>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</si>
  <si>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</si>
  <si>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</si>
  <si>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</si>
  <si>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</si>
  <si>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</si>
  <si>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</si>
  <si>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</si>
  <si>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</si>
  <si>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</si>
  <si>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</si>
  <si>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</si>
  <si>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</si>
  <si>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</si>
  <si>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</si>
  <si>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</si>
  <si>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</si>
  <si>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</si>
  <si>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</si>
  <si>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</si>
  <si>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</si>
  <si>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</si>
  <si>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</si>
  <si>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</si>
  <si>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</si>
  <si>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</si>
  <si>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</si>
  <si>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</si>
  <si>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</si>
  <si>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</si>
  <si>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</si>
  <si>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</si>
  <si>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</si>
  <si>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</si>
  <si>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</si>
  <si>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</si>
  <si>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</si>
  <si>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</si>
  <si>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</si>
  <si>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</si>
  <si>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</si>
  <si>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</si>
  <si>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</si>
  <si>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</si>
  <si>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</si>
  <si>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</si>
  <si>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</si>
  <si>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</si>
  <si>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</si>
  <si>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</si>
  <si>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</si>
  <si>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</si>
  <si>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</si>
  <si>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</si>
  <si>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</si>
  <si>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</si>
  <si>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</si>
  <si>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</si>
  <si>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</si>
  <si>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</si>
  <si>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</si>
  <si>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</si>
  <si>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</si>
  <si>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</si>
  <si>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</si>
  <si>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</si>
  <si>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</si>
  <si>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</si>
  <si>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</si>
  <si>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</si>
  <si>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</si>
  <si>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</si>
  <si>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</si>
  <si>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</si>
  <si>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</si>
  <si>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</si>
  <si>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</si>
  <si>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</si>
  <si>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</si>
  <si>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</si>
  <si>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</si>
  <si>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</si>
  <si>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</si>
  <si>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</si>
  <si>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</si>
  <si>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</si>
  <si>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</si>
  <si>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</si>
  <si>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</si>
  <si>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</si>
  <si>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</si>
  <si>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</si>
  <si>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</si>
  <si>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</si>
  <si>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</si>
  <si>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</si>
  <si>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</si>
  <si>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</si>
  <si>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</si>
  <si>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</si>
  <si>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</si>
  <si>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</si>
  <si>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</si>
  <si>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</si>
  <si>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</si>
  <si>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</si>
  <si>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</si>
  <si>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</si>
  <si>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</si>
  <si>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</si>
  <si>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</si>
  <si>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</si>
  <si>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</si>
  <si>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</si>
  <si>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</si>
  <si>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</si>
  <si>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</si>
  <si>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</si>
  <si>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</si>
  <si>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</si>
  <si>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</si>
  <si>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</si>
  <si>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</si>
  <si>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</si>
  <si>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</si>
  <si>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</si>
  <si>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</si>
  <si>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</si>
  <si>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</si>
  <si>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</si>
  <si>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</si>
  <si>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</si>
  <si>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</si>
  <si>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</si>
  <si>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</si>
  <si>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</si>
  <si>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</si>
  <si>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</si>
  <si>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</si>
  <si>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</si>
  <si>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</si>
  <si>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</si>
  <si>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</si>
  <si>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</si>
  <si>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</si>
  <si>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</si>
  <si>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</si>
  <si>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</si>
  <si>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</si>
  <si>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</si>
  <si>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</si>
  <si>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</si>
  <si>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</si>
  <si>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</si>
  <si>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</si>
  <si>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</si>
  <si>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</si>
  <si>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</si>
  <si>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</si>
  <si>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</si>
  <si>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</si>
  <si>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</si>
  <si>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</si>
  <si>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</si>
  <si>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</si>
  <si>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</si>
  <si>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</si>
  <si>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</si>
  <si>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</si>
  <si>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</si>
  <si>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</si>
  <si>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</si>
  <si>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</si>
  <si>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</si>
  <si>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</si>
  <si>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</si>
  <si>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</si>
  <si>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</si>
  <si>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</si>
  <si>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</si>
  <si>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</si>
  <si>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</si>
  <si>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</si>
  <si>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</si>
  <si>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</si>
  <si>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</si>
  <si>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</si>
  <si>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</si>
  <si>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</si>
  <si>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</si>
  <si>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</si>
  <si>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</si>
  <si>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</si>
  <si>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</si>
  <si>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</si>
  <si>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</si>
  <si>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</si>
  <si>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</si>
  <si>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</si>
  <si>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</si>
  <si>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</si>
  <si>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</si>
  <si>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</si>
  <si>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</si>
  <si>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</si>
  <si>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</si>
  <si>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</si>
  <si>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</si>
  <si>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</si>
  <si>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</si>
  <si>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</si>
  <si>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</si>
  <si>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</si>
  <si>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</si>
  <si>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</si>
  <si>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</si>
  <si>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</si>
  <si>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</si>
  <si>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</si>
  <si>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</si>
  <si>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</si>
  <si>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</si>
  <si>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</si>
  <si>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</si>
  <si>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</si>
  <si>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</si>
  <si>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</si>
  <si>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</si>
  <si>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</si>
  <si>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</si>
  <si>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</si>
  <si>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</si>
  <si>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Craig Marks</t>
  </si>
  <si>
    <t>David Rollins</t>
  </si>
  <si>
    <t>Stephen Kenny</t>
  </si>
  <si>
    <t>Michael Smith</t>
  </si>
  <si>
    <t>mhsmith@prosserhealth.org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</si>
  <si>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</si>
  <si>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</si>
  <si>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</si>
  <si>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</si>
  <si>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</si>
  <si>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</si>
  <si>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</si>
  <si>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</si>
  <si>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</si>
  <si>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</si>
  <si>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</si>
  <si>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</si>
  <si>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</si>
  <si>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</si>
  <si>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</si>
  <si>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</si>
  <si>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</si>
  <si>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</si>
  <si>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</si>
  <si>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</si>
  <si>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</si>
  <si>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</si>
  <si>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</si>
  <si>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</si>
  <si>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</si>
  <si>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</si>
  <si>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</si>
  <si>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</si>
  <si>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</si>
  <si>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</si>
  <si>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</si>
  <si>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</si>
  <si>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</si>
  <si>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</si>
  <si>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</si>
  <si>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</si>
  <si>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</si>
  <si>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</si>
  <si>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</si>
  <si>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</si>
  <si>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</si>
  <si>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</si>
  <si>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</si>
  <si>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</si>
  <si>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</si>
  <si>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</si>
  <si>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</si>
  <si>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</si>
  <si>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</si>
  <si>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</si>
  <si>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</si>
  <si>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</si>
  <si>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</si>
  <si>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</si>
  <si>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</si>
  <si>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</si>
  <si>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</si>
  <si>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</si>
  <si>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</si>
  <si>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</si>
  <si>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</si>
  <si>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</si>
  <si>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</si>
  <si>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</si>
  <si>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</si>
  <si>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</si>
  <si>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</si>
  <si>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</si>
  <si>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</si>
  <si>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</si>
  <si>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</si>
  <si>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</si>
  <si>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</si>
  <si>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</si>
  <si>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</si>
  <si>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</si>
  <si>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</si>
  <si>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</si>
  <si>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</si>
  <si>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</si>
  <si>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</si>
  <si>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</si>
  <si>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</si>
  <si>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</si>
  <si>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</si>
  <si>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</si>
  <si>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</si>
  <si>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</si>
  <si>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</si>
  <si>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</si>
  <si>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</si>
  <si>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</si>
  <si>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</si>
  <si>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</si>
  <si>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</si>
  <si>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</si>
  <si>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</si>
  <si>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</si>
  <si>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</si>
  <si>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</si>
  <si>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</si>
  <si>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</si>
  <si>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</si>
  <si>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</si>
  <si>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</si>
  <si>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</si>
  <si>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</si>
  <si>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</si>
  <si>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</si>
  <si>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</si>
  <si>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</si>
  <si>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</si>
  <si>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</si>
  <si>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</si>
  <si>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</si>
  <si>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</si>
  <si>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</si>
  <si>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</si>
  <si>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</si>
  <si>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</si>
  <si>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</si>
  <si>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</si>
  <si>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</si>
  <si>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</si>
  <si>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</si>
  <si>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</si>
  <si>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</si>
  <si>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</si>
  <si>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</si>
  <si>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</si>
  <si>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</si>
  <si>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</si>
  <si>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</si>
  <si>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</si>
  <si>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</si>
  <si>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</si>
  <si>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</si>
  <si>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</si>
  <si>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</si>
  <si>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</si>
  <si>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</si>
  <si>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</si>
  <si>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</si>
  <si>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</si>
  <si>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</si>
  <si>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</si>
  <si>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</si>
  <si>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</si>
  <si>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</si>
  <si>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</si>
  <si>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</si>
  <si>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</si>
  <si>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</si>
  <si>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</si>
  <si>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</si>
  <si>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</si>
  <si>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</si>
  <si>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</si>
  <si>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</si>
  <si>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</si>
  <si>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</si>
  <si>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</si>
  <si>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</si>
  <si>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</si>
  <si>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</si>
  <si>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</si>
  <si>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</si>
  <si>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</si>
  <si>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</si>
  <si>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</si>
  <si>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</si>
  <si>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</si>
  <si>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</si>
  <si>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</si>
  <si>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</si>
  <si>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</si>
  <si>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</si>
  <si>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</si>
  <si>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</si>
  <si>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</si>
  <si>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</si>
  <si>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</si>
  <si>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</si>
  <si>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</si>
  <si>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</si>
  <si>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</si>
  <si>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</si>
  <si>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</si>
  <si>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</si>
  <si>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</si>
  <si>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</si>
  <si>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</si>
  <si>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</si>
  <si>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</si>
  <si>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</si>
  <si>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</si>
  <si>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</si>
  <si>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</si>
  <si>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</si>
  <si>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</si>
  <si>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</si>
  <si>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</si>
  <si>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</si>
  <si>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</si>
  <si>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</si>
  <si>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</si>
  <si>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</si>
  <si>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</si>
  <si>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</si>
  <si>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</si>
  <si>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</si>
  <si>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</si>
  <si>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</si>
  <si>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</si>
  <si>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</si>
  <si>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</si>
  <si>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</si>
  <si>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</si>
  <si>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</si>
  <si>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</si>
  <si>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</si>
  <si>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</si>
  <si>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</si>
  <si>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</si>
  <si>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</si>
  <si>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</si>
  <si>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</si>
  <si>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</si>
  <si>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</si>
  <si>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</si>
  <si>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</si>
  <si>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</si>
  <si>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</si>
  <si>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</si>
  <si>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</si>
  <si>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</si>
  <si>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</si>
  <si>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</si>
  <si>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</si>
  <si>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</si>
  <si>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</si>
  <si>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</si>
  <si>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</si>
  <si>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</si>
  <si>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</si>
  <si>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</si>
  <si>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</si>
  <si>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</si>
  <si>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</si>
  <si>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</si>
  <si>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</si>
  <si>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</si>
  <si>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</si>
  <si>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</si>
  <si>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</si>
  <si>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</si>
  <si>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</si>
  <si>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</si>
  <si>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</si>
  <si>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</si>
  <si>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</si>
  <si>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</si>
  <si>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</si>
  <si>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</si>
  <si>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</si>
  <si>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</si>
  <si>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</si>
  <si>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</si>
  <si>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</si>
  <si>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</si>
  <si>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</si>
  <si>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</si>
  <si>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</si>
  <si>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</si>
  <si>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</si>
  <si>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</si>
  <si>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</si>
  <si>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</si>
  <si>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</si>
  <si>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</si>
  <si>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</si>
  <si>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</si>
  <si>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</si>
  <si>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</si>
  <si>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</si>
  <si>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</si>
  <si>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</si>
  <si>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</si>
  <si>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</si>
  <si>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</si>
  <si>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</si>
  <si>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</si>
  <si>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</si>
  <si>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</si>
  <si>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</si>
  <si>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</si>
  <si>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</si>
  <si>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</si>
  <si>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</si>
  <si>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</si>
  <si>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</si>
  <si>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</si>
  <si>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</si>
  <si>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</si>
  <si>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</si>
  <si>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</si>
  <si>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Professional fee's and salaries increased by around $215,000 due to increase in rate due to wage increase and increase in staff, while patient meals decreased.</t>
  </si>
  <si>
    <t xml:space="preserve">There was an overall increase in expense due to inflation during the year, there were not changes or additions to the related square footage. </t>
  </si>
  <si>
    <t xml:space="preserve">The increase in MRI units relates to general procedures, however the overal expense decreased due to a decrease in FTEs and a decrease in need for professional fees. </t>
  </si>
  <si>
    <t xml:space="preserve"> PROVIDERS</t>
  </si>
  <si>
    <t>BANK FEES</t>
  </si>
  <si>
    <t>CASH SHORT/OVER</t>
  </si>
  <si>
    <t>CREDIT CARD FEES</t>
  </si>
  <si>
    <t>DUES &amp; FEES</t>
  </si>
  <si>
    <t>EE ENGAGEMENT</t>
  </si>
  <si>
    <t>FINES &amp; PENALTIES</t>
  </si>
  <si>
    <t>FREIGHT &amp; SHIPPING</t>
  </si>
  <si>
    <t>LATE FEES</t>
  </si>
  <si>
    <t>LINEN</t>
  </si>
  <si>
    <t>MEDICAL STAFF TRAINING</t>
  </si>
  <si>
    <t>OTHER DIRECT/MISC EXPENSES</t>
  </si>
  <si>
    <t>POSTAGE / FREIGHT</t>
  </si>
  <si>
    <t xml:space="preserve">RECRUITMENT </t>
  </si>
  <si>
    <t>REPAIRS &amp; MAINTENANCE</t>
  </si>
  <si>
    <t>SEMINARS &amp; EDUCATION</t>
  </si>
  <si>
    <t>SERVICE RECOVERY</t>
  </si>
  <si>
    <t>SPONSORSHIP</t>
  </si>
  <si>
    <t>STAFF DEVELOPMENT</t>
  </si>
  <si>
    <t>SUBSCRIPTIONS</t>
  </si>
  <si>
    <t xml:space="preserve">SUPPLIES </t>
  </si>
  <si>
    <t>TRAVEL &amp; TRANSPORTATION</t>
  </si>
  <si>
    <t>UNIFORMS</t>
  </si>
  <si>
    <t xml:space="preserve">UTILITIES </t>
  </si>
  <si>
    <t>Timothy Reed</t>
  </si>
  <si>
    <t xml:space="preserve">There was an overall increase in expense due to inflation during the year, while ambulance runs decreased. </t>
  </si>
  <si>
    <t>Salaries increased by around $325,000 due to wage increase, however patient visits remained about the same.</t>
  </si>
  <si>
    <t>Jeannette Ring</t>
  </si>
  <si>
    <t>jring@dzacpa.com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</si>
</sst>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0.0%"/>
    <numFmt numFmtId="171" formatCode="#,##0.0_);\(#,##0.0\)"/>
  </numFmts>
  <fonts count="147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indexed="12"/>
      <name val="Tahoma"/>
      <family val="2"/>
    </font>
    <font>
      <u/>
      <sz val="9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indexed="12"/>
      <name val="Arial"/>
    </font>
    <font>
      <sz val="10"/>
      <name val="Arial"/>
    </font>
    <font>
      <sz val="18"/>
      <name val="Arial"/>
    </font>
    <font>
      <sz val="12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Helv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8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indexed="63"/>
      <name val="Calibri"/>
      <family val="2"/>
      <scheme val="minor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Albertus Medium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ntique Olive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2"/>
      <name val="Book Antiqua"/>
      <family val="1"/>
    </font>
    <font>
      <i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</borders>
  <cellStyleXfs count="20156">
    <xf numFmtId="37" fontId="0" fillId="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0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1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2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3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19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0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1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40" fillId="22" borderId="0"/>
    <xf numFmtId="0" fontId="7" fillId="22" borderId="0"/>
    <xf numFmtId="0" fontId="7" fillId="22" borderId="0"/>
    <xf numFmtId="0" fontId="7" fillId="23" borderId="0"/>
    <xf numFmtId="0" fontId="7" fillId="23" borderId="0"/>
    <xf numFmtId="0" fontId="7" fillId="23" borderId="0"/>
    <xf numFmtId="0" fontId="7" fillId="23" borderId="0"/>
    <xf numFmtId="0" fontId="40" fillId="23" borderId="0"/>
    <xf numFmtId="0" fontId="7" fillId="23" borderId="0"/>
    <xf numFmtId="0" fontId="7" fillId="23" borderId="0"/>
    <xf numFmtId="0" fontId="7" fillId="24" borderId="0"/>
    <xf numFmtId="0" fontId="7" fillId="24" borderId="0"/>
    <xf numFmtId="0" fontId="7" fillId="24" borderId="0"/>
    <xf numFmtId="0" fontId="7" fillId="24" borderId="0"/>
    <xf numFmtId="0" fontId="40" fillId="24" borderId="0"/>
    <xf numFmtId="0" fontId="7" fillId="24" borderId="0"/>
    <xf numFmtId="0" fontId="7" fillId="24" borderId="0"/>
    <xf numFmtId="0" fontId="7" fillId="25" borderId="0"/>
    <xf numFmtId="0" fontId="7" fillId="25" borderId="0"/>
    <xf numFmtId="0" fontId="7" fillId="25" borderId="0"/>
    <xf numFmtId="0" fontId="7" fillId="25" borderId="0"/>
    <xf numFmtId="0" fontId="40" fillId="25" borderId="0"/>
    <xf numFmtId="0" fontId="7" fillId="25" borderId="0"/>
    <xf numFmtId="0" fontId="7" fillId="25" borderId="0"/>
    <xf numFmtId="0" fontId="7" fillId="26" borderId="0"/>
    <xf numFmtId="0" fontId="7" fillId="26" borderId="0"/>
    <xf numFmtId="0" fontId="7" fillId="26" borderId="0"/>
    <xf numFmtId="0" fontId="7" fillId="26" borderId="0"/>
    <xf numFmtId="0" fontId="40" fillId="26" borderId="0"/>
    <xf numFmtId="0" fontId="7" fillId="26" borderId="0"/>
    <xf numFmtId="0" fontId="7" fillId="26" borderId="0"/>
    <xf numFmtId="0" fontId="7" fillId="27" borderId="0"/>
    <xf numFmtId="0" fontId="7" fillId="27" borderId="0"/>
    <xf numFmtId="0" fontId="7" fillId="27" borderId="0"/>
    <xf numFmtId="0" fontId="7" fillId="27" borderId="0"/>
    <xf numFmtId="0" fontId="40" fillId="27" borderId="0"/>
    <xf numFmtId="0" fontId="7" fillId="27" borderId="0"/>
    <xf numFmtId="0" fontId="7" fillId="27" borderId="0"/>
    <xf numFmtId="43" fontId="12" fillId="0" borderId="0"/>
    <xf numFmtId="41" fontId="12" fillId="0" borderId="0"/>
    <xf numFmtId="41" fontId="12" fillId="0" borderId="0"/>
    <xf numFmtId="43" fontId="12" fillId="0" borderId="0"/>
    <xf numFmtId="43" fontId="7" fillId="0" borderId="0"/>
    <xf numFmtId="43" fontId="7" fillId="0" borderId="0"/>
    <xf numFmtId="43" fontId="12" fillId="0" borderId="0"/>
    <xf numFmtId="43" fontId="12" fillId="0" borderId="0"/>
    <xf numFmtId="43" fontId="12" fillId="0" borderId="0"/>
    <xf numFmtId="43" fontId="45" fillId="0" borderId="0"/>
    <xf numFmtId="43" fontId="12" fillId="0" borderId="0"/>
    <xf numFmtId="43" fontId="12" fillId="0" borderId="0"/>
    <xf numFmtId="43" fontId="12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2" fillId="0" borderId="0"/>
    <xf numFmtId="43" fontId="7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2" fillId="0" borderId="0"/>
    <xf numFmtId="43" fontId="7" fillId="0" borderId="0"/>
    <xf numFmtId="43" fontId="12" fillId="0" borderId="0"/>
    <xf numFmtId="43" fontId="12" fillId="0" borderId="0"/>
    <xf numFmtId="43" fontId="7" fillId="0" borderId="0"/>
    <xf numFmtId="43" fontId="41" fillId="0" borderId="0"/>
    <xf numFmtId="43" fontId="7" fillId="0" borderId="0"/>
    <xf numFmtId="43" fontId="41" fillId="0" borderId="0"/>
    <xf numFmtId="43" fontId="7" fillId="0" borderId="0"/>
    <xf numFmtId="43" fontId="7" fillId="0" borderId="0"/>
    <xf numFmtId="43" fontId="12" fillId="0" borderId="0"/>
    <xf numFmtId="43" fontId="7" fillId="0" borderId="0"/>
    <xf numFmtId="43" fontId="12" fillId="0" borderId="0"/>
    <xf numFmtId="43" fontId="7" fillId="0" borderId="0"/>
    <xf numFmtId="43" fontId="12" fillId="0" borderId="0"/>
    <xf numFmtId="43" fontId="12" fillId="0" borderId="0"/>
    <xf numFmtId="43" fontId="12" fillId="0" borderId="0"/>
    <xf numFmtId="43" fontId="7" fillId="0" borderId="0"/>
    <xf numFmtId="43" fontId="7" fillId="0" borderId="0"/>
    <xf numFmtId="43" fontId="12" fillId="0" borderId="0"/>
    <xf numFmtId="43" fontId="12" fillId="0" borderId="0"/>
    <xf numFmtId="43" fontId="7" fillId="0" borderId="0"/>
    <xf numFmtId="43" fontId="7" fillId="0" borderId="0"/>
    <xf numFmtId="43" fontId="12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7" fillId="0" borderId="0"/>
    <xf numFmtId="43" fontId="7" fillId="0" borderId="0"/>
    <xf numFmtId="42" fontId="12" fillId="0" borderId="0"/>
    <xf numFmtId="42" fontId="12" fillId="0" borderId="0"/>
    <xf numFmtId="44" fontId="12" fillId="0" borderId="0"/>
    <xf numFmtId="44" fontId="12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7" fillId="0" borderId="0"/>
    <xf numFmtId="44" fontId="12" fillId="0" borderId="0"/>
    <xf numFmtId="44" fontId="12" fillId="0" borderId="0"/>
    <xf numFmtId="44" fontId="12" fillId="0" borderId="0"/>
    <xf numFmtId="44" fontId="12" fillId="0" borderId="0"/>
    <xf numFmtId="44" fontId="12" fillId="0" borderId="0"/>
    <xf numFmtId="44" fontId="12" fillId="0" borderId="0"/>
    <xf numFmtId="0" fontId="13" fillId="0" borderId="0">
      <alignment vertical="top"/>
      <protection locked="0"/>
    </xf>
    <xf numFmtId="0" fontId="37" fillId="0" borderId="0"/>
    <xf numFmtId="0" fontId="37" fillId="0" borderId="0"/>
    <xf numFmtId="0" fontId="13" fillId="0" borderId="0">
      <alignment vertical="top"/>
      <protection locked="0"/>
    </xf>
    <xf numFmtId="0" fontId="39" fillId="28" borderId="0"/>
    <xf numFmtId="0" fontId="43" fillId="28" borderId="0"/>
    <xf numFmtId="0" fontId="39" fillId="2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45" fillId="0" borderId="0"/>
    <xf numFmtId="0" fontId="15" fillId="0" borderId="0"/>
    <xf numFmtId="0" fontId="7" fillId="0" borderId="0"/>
    <xf numFmtId="0" fontId="12" fillId="0" borderId="0"/>
    <xf numFmtId="0" fontId="41" fillId="0" borderId="0"/>
    <xf numFmtId="0" fontId="12" fillId="0" borderId="0"/>
    <xf numFmtId="0" fontId="41" fillId="0" borderId="0"/>
    <xf numFmtId="0" fontId="12" fillId="0" borderId="0"/>
    <xf numFmtId="169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36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8" fillId="0" borderId="0"/>
    <xf numFmtId="0" fontId="6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0" fontId="7" fillId="9" borderId="33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12" fillId="0" borderId="0"/>
    <xf numFmtId="9" fontId="7" fillId="0" borderId="0"/>
    <xf numFmtId="9" fontId="12" fillId="0" borderId="0"/>
    <xf numFmtId="9" fontId="12" fillId="0" borderId="0"/>
    <xf numFmtId="9" fontId="7" fillId="0" borderId="0"/>
    <xf numFmtId="9" fontId="7" fillId="0" borderId="0"/>
    <xf numFmtId="9" fontId="12" fillId="0" borderId="0"/>
    <xf numFmtId="9" fontId="12" fillId="0" borderId="0"/>
    <xf numFmtId="9" fontId="12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7" fillId="0" borderId="0"/>
    <xf numFmtId="9" fontId="12" fillId="0" borderId="0"/>
    <xf numFmtId="0" fontId="38" fillId="0" borderId="0"/>
    <xf numFmtId="0" fontId="44" fillId="0" borderId="0"/>
    <xf numFmtId="0" fontId="38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43" fontId="12" fillId="0" borderId="0"/>
    <xf numFmtId="0" fontId="59" fillId="0" borderId="42" applyNumberFormat="0" applyFill="0" applyAlignment="0" applyProtection="0"/>
    <xf numFmtId="0" fontId="60" fillId="0" borderId="43" applyNumberFormat="0" applyFill="0" applyAlignment="0" applyProtection="0"/>
    <xf numFmtId="0" fontId="61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62" fillId="31" borderId="0" applyNumberFormat="0" applyBorder="0" applyAlignment="0" applyProtection="0"/>
    <xf numFmtId="0" fontId="63" fillId="32" borderId="0" applyNumberFormat="0" applyBorder="0" applyAlignment="0" applyProtection="0"/>
    <xf numFmtId="0" fontId="64" fillId="34" borderId="45" applyNumberFormat="0" applyAlignment="0" applyProtection="0"/>
    <xf numFmtId="0" fontId="65" fillId="35" borderId="46" applyNumberFormat="0" applyAlignment="0" applyProtection="0"/>
    <xf numFmtId="0" fontId="66" fillId="35" borderId="45" applyNumberFormat="0" applyAlignment="0" applyProtection="0"/>
    <xf numFmtId="0" fontId="67" fillId="0" borderId="47" applyNumberFormat="0" applyFill="0" applyAlignment="0" applyProtection="0"/>
    <xf numFmtId="0" fontId="68" fillId="36" borderId="48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5" fillId="0" borderId="49" applyNumberFormat="0" applyFill="0" applyAlignment="0" applyProtection="0"/>
    <xf numFmtId="0" fontId="40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0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40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40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40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40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43" fillId="33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9" borderId="0" applyNumberFormat="0" applyBorder="0" applyAlignment="0" applyProtection="0"/>
    <xf numFmtId="0" fontId="40" fillId="53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0" fontId="59" fillId="0" borderId="42" applyNumberFormat="0" applyFill="0" applyAlignment="0" applyProtection="0"/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2" fontId="3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42" fillId="0" borderId="0"/>
    <xf numFmtId="0" fontId="60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 applyNumberFormat="0" applyFont="0" applyFill="0" applyAlignment="0" applyProtection="0">
      <alignment vertical="top"/>
    </xf>
    <xf numFmtId="0" fontId="35" fillId="0" borderId="49" applyNumberFormat="0" applyFill="0" applyAlignment="0" applyProtection="0"/>
    <xf numFmtId="0" fontId="3" fillId="0" borderId="0">
      <alignment vertical="top"/>
    </xf>
    <xf numFmtId="43" fontId="72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3" fontId="72" fillId="0" borderId="0" applyFont="0" applyFill="0" applyBorder="0" applyAlignment="0" applyProtection="0">
      <alignment vertical="top"/>
    </xf>
    <xf numFmtId="5" fontId="72" fillId="0" borderId="0" applyFont="0" applyFill="0" applyBorder="0" applyAlignment="0" applyProtection="0">
      <alignment vertical="top"/>
    </xf>
    <xf numFmtId="0" fontId="72" fillId="0" borderId="0" applyFont="0" applyFill="0" applyBorder="0" applyAlignment="0" applyProtection="0">
      <alignment vertical="top"/>
    </xf>
    <xf numFmtId="2" fontId="72" fillId="0" borderId="0" applyFont="0" applyFill="0" applyBorder="0" applyAlignment="0" applyProtection="0">
      <alignment vertical="top"/>
    </xf>
    <xf numFmtId="0" fontId="73" fillId="0" borderId="0" applyNumberFormat="0" applyFill="0" applyBorder="0" applyAlignment="0" applyProtection="0">
      <alignment vertical="top"/>
    </xf>
    <xf numFmtId="0" fontId="74" fillId="0" borderId="0" applyNumberFormat="0" applyFill="0" applyBorder="0" applyAlignment="0" applyProtection="0">
      <alignment vertical="top"/>
    </xf>
    <xf numFmtId="0" fontId="72" fillId="0" borderId="50" applyNumberFormat="0" applyFont="0" applyFill="0" applyAlignment="0" applyProtection="0">
      <alignment vertical="top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</xf>
    <xf numFmtId="43" fontId="90" fillId="0" borderId="0" applyFont="0" applyFill="0" applyBorder="0" applyAlignment="0" applyProtection="0"/>
    <xf numFmtId="0" fontId="12" fillId="0" borderId="0"/>
    <xf numFmtId="43" fontId="90" fillId="0" borderId="0" applyFont="0" applyFill="0" applyBorder="0" applyAlignment="0" applyProtection="0"/>
    <xf numFmtId="0" fontId="12" fillId="0" borderId="50" applyNumberFormat="0" applyFont="0" applyFill="0" applyAlignment="0" applyProtection="0">
      <alignment vertical="top"/>
    </xf>
    <xf numFmtId="0" fontId="12" fillId="0" borderId="0"/>
    <xf numFmtId="44" fontId="12" fillId="0" borderId="0" applyFont="0" applyFill="0" applyBorder="0" applyAlignment="0" applyProtection="0"/>
    <xf numFmtId="0" fontId="76" fillId="0" borderId="0" applyBorder="0">
      <alignment horizontal="centerContinuous" vertical="center"/>
    </xf>
    <xf numFmtId="0" fontId="77" fillId="0" borderId="0" applyBorder="0">
      <alignment horizontal="centerContinuous" vertical="center"/>
    </xf>
    <xf numFmtId="0" fontId="78" fillId="0" borderId="0" applyBorder="0">
      <alignment horizontal="centerContinuous" vertical="center"/>
    </xf>
    <xf numFmtId="0" fontId="79" fillId="0" borderId="0" applyBorder="0">
      <alignment horizontal="centerContinuous" vertical="center"/>
    </xf>
    <xf numFmtId="3" fontId="12" fillId="0" borderId="0" applyFont="0" applyFill="0" applyBorder="0" applyAlignment="0" applyProtection="0">
      <alignment vertical="top"/>
    </xf>
    <xf numFmtId="0" fontId="80" fillId="0" borderId="0"/>
    <xf numFmtId="5" fontId="12" fillId="0" borderId="0" applyFont="0" applyFill="0" applyBorder="0" applyAlignment="0" applyProtection="0">
      <alignment vertical="top"/>
    </xf>
    <xf numFmtId="0" fontId="12" fillId="0" borderId="0" applyFont="0" applyFill="0" applyBorder="0" applyAlignment="0" applyProtection="0">
      <alignment vertical="top"/>
    </xf>
    <xf numFmtId="2" fontId="12" fillId="0" borderId="0" applyFont="0" applyFill="0" applyBorder="0" applyAlignment="0" applyProtection="0">
      <alignment vertical="top"/>
    </xf>
    <xf numFmtId="37" fontId="81" fillId="0" borderId="0" applyBorder="0">
      <alignment horizontal="right" vertical="center"/>
    </xf>
    <xf numFmtId="37" fontId="82" fillId="0" borderId="0" applyBorder="0">
      <alignment horizontal="right" vertical="center"/>
    </xf>
    <xf numFmtId="37" fontId="83" fillId="0" borderId="0" applyBorder="0">
      <alignment horizontal="right" vertical="center"/>
    </xf>
    <xf numFmtId="37" fontId="84" fillId="0" borderId="0" applyBorder="0">
      <alignment horizontal="right" vertical="center"/>
    </xf>
    <xf numFmtId="0" fontId="85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75" fillId="0" borderId="0" applyBorder="0">
      <alignment vertical="center"/>
    </xf>
    <xf numFmtId="0" fontId="86" fillId="0" borderId="0" applyBorder="0">
      <alignment vertical="center"/>
    </xf>
    <xf numFmtId="0" fontId="87" fillId="0" borderId="0" applyBorder="0">
      <alignment vertical="center"/>
    </xf>
    <xf numFmtId="0" fontId="88" fillId="0" borderId="0" applyBorder="0">
      <alignment vertical="center"/>
    </xf>
    <xf numFmtId="37" fontId="75" fillId="0" borderId="0" applyBorder="0">
      <alignment horizontal="right" vertical="center"/>
    </xf>
    <xf numFmtId="37" fontId="86" fillId="0" borderId="0" applyBorder="0">
      <alignment horizontal="right" vertical="center"/>
    </xf>
    <xf numFmtId="37" fontId="87" fillId="0" borderId="0" applyBorder="0">
      <alignment horizontal="right" vertical="center"/>
    </xf>
    <xf numFmtId="37" fontId="88" fillId="0" borderId="0" applyBorder="0">
      <alignment horizontal="right" vertical="center"/>
    </xf>
    <xf numFmtId="0" fontId="77" fillId="0" borderId="0" applyBorder="0">
      <alignment vertical="center"/>
    </xf>
    <xf numFmtId="170" fontId="75" fillId="0" borderId="0" applyBorder="0">
      <alignment horizontal="right" vertical="center"/>
    </xf>
    <xf numFmtId="39" fontId="75" fillId="0" borderId="0" applyBorder="0">
      <alignment horizontal="right" vertical="center"/>
    </xf>
    <xf numFmtId="171" fontId="86" fillId="0" borderId="0" applyFill="0" applyBorder="0" applyProtection="0">
      <alignment horizontal="right" vertical="center"/>
    </xf>
    <xf numFmtId="39" fontId="86" fillId="0" borderId="0" applyBorder="0">
      <alignment horizontal="right" vertical="center"/>
    </xf>
    <xf numFmtId="170" fontId="87" fillId="0" borderId="0" applyBorder="0">
      <alignment horizontal="right" vertical="center"/>
    </xf>
    <xf numFmtId="10" fontId="87" fillId="0" borderId="0" applyBorder="0">
      <alignment horizontal="right" vertical="center"/>
    </xf>
    <xf numFmtId="170" fontId="88" fillId="0" borderId="0" applyBorder="0">
      <alignment horizontal="right" vertical="center"/>
    </xf>
    <xf numFmtId="10" fontId="88" fillId="0" borderId="0" applyBorder="0">
      <alignment horizontal="right" vertical="center"/>
    </xf>
    <xf numFmtId="0" fontId="89" fillId="0" borderId="0" applyBorder="0">
      <alignment vertical="center"/>
    </xf>
    <xf numFmtId="0" fontId="12" fillId="0" borderId="50" applyNumberFormat="0" applyFont="0" applyFill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31" fillId="0" borderId="0" applyNumberFormat="0" applyFill="0" applyBorder="0" applyAlignment="0" applyProtection="0">
      <alignment vertical="top"/>
    </xf>
    <xf numFmtId="2" fontId="12" fillId="0" borderId="0" applyFont="0" applyFill="0" applyBorder="0" applyAlignment="0" applyProtection="0">
      <alignment vertical="top"/>
    </xf>
    <xf numFmtId="0" fontId="12" fillId="0" borderId="0" applyFont="0" applyFill="0" applyBorder="0" applyAlignment="0" applyProtection="0">
      <alignment vertical="top"/>
    </xf>
    <xf numFmtId="5" fontId="12" fillId="0" borderId="0" applyFont="0" applyFill="0" applyBorder="0" applyAlignment="0" applyProtection="0">
      <alignment vertical="top"/>
    </xf>
    <xf numFmtId="3" fontId="12" fillId="0" borderId="0" applyFon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41" fillId="0" borderId="0"/>
    <xf numFmtId="0" fontId="91" fillId="0" borderId="0"/>
    <xf numFmtId="0" fontId="3" fillId="70" borderId="0" applyNumberFormat="0" applyBorder="0" applyAlignment="0" applyProtection="0"/>
    <xf numFmtId="0" fontId="72" fillId="0" borderId="0"/>
    <xf numFmtId="9" fontId="9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3" fillId="0" borderId="0"/>
    <xf numFmtId="0" fontId="3" fillId="63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72" fillId="0" borderId="0"/>
    <xf numFmtId="0" fontId="3" fillId="65" borderId="0" applyNumberFormat="0" applyBorder="0" applyAlignment="0" applyProtection="0"/>
    <xf numFmtId="0" fontId="40" fillId="71" borderId="0" applyNumberFormat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40" fillId="77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8" borderId="0" applyNumberFormat="0" applyBorder="0" applyAlignment="0" applyProtection="0"/>
    <xf numFmtId="0" fontId="63" fillId="63" borderId="0" applyNumberFormat="0" applyBorder="0" applyAlignment="0" applyProtection="0"/>
    <xf numFmtId="0" fontId="98" fillId="66" borderId="45" applyNumberFormat="0" applyAlignment="0" applyProtection="0"/>
    <xf numFmtId="0" fontId="68" fillId="79" borderId="51" applyNumberFormat="0" applyAlignment="0" applyProtection="0"/>
    <xf numFmtId="43" fontId="26" fillId="0" borderId="0" applyFont="0" applyFill="0" applyBorder="0" applyAlignment="0" applyProtection="0"/>
    <xf numFmtId="43" fontId="95" fillId="0" borderId="0" applyFont="0" applyFill="0" applyBorder="0" applyAlignment="0" applyProtection="0">
      <alignment vertical="top"/>
    </xf>
    <xf numFmtId="43" fontId="72" fillId="0" borderId="0" applyFont="0" applyFill="0" applyBorder="0" applyAlignment="0" applyProtection="0"/>
    <xf numFmtId="44" fontId="90" fillId="0" borderId="0" applyFont="0" applyFill="0" applyBorder="0" applyAlignment="0" applyProtection="0">
      <alignment vertical="top"/>
    </xf>
    <xf numFmtId="0" fontId="62" fillId="64" borderId="0" applyNumberFormat="0" applyBorder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2" fillId="0" borderId="54" applyNumberFormat="0" applyFill="0" applyAlignment="0" applyProtection="0"/>
    <xf numFmtId="0" fontId="92" fillId="0" borderId="0" applyNumberFormat="0" applyFill="0" applyBorder="0" applyAlignment="0" applyProtection="0"/>
    <xf numFmtId="0" fontId="99" fillId="66" borderId="45" applyNumberFormat="0" applyAlignment="0" applyProtection="0"/>
    <xf numFmtId="0" fontId="93" fillId="0" borderId="55" applyNumberFormat="0" applyFill="0" applyAlignment="0" applyProtection="0"/>
    <xf numFmtId="0" fontId="100" fillId="33" borderId="0" applyNumberFormat="0" applyBorder="0" applyAlignment="0" applyProtection="0"/>
    <xf numFmtId="0" fontId="3" fillId="0" borderId="0"/>
    <xf numFmtId="0" fontId="90" fillId="0" borderId="0">
      <alignment vertical="top"/>
    </xf>
    <xf numFmtId="0" fontId="95" fillId="0" borderId="0">
      <alignment vertical="top"/>
    </xf>
    <xf numFmtId="0" fontId="26" fillId="37" borderId="33" applyNumberFormat="0" applyFont="0" applyAlignment="0" applyProtection="0"/>
    <xf numFmtId="0" fontId="101" fillId="66" borderId="56" applyNumberFormat="0" applyAlignment="0" applyProtection="0"/>
    <xf numFmtId="9" fontId="7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35" fillId="0" borderId="57" applyNumberFormat="0" applyFill="0" applyAlignment="0" applyProtection="0"/>
    <xf numFmtId="0" fontId="72" fillId="0" borderId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3" fillId="0" borderId="0"/>
    <xf numFmtId="9" fontId="91" fillId="0" borderId="0" applyFont="0" applyFill="0" applyBorder="0" applyAlignment="0" applyProtection="0"/>
    <xf numFmtId="0" fontId="3" fillId="0" borderId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0" fontId="72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0" fontId="72" fillId="0" borderId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2" fillId="0" borderId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" fontId="3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9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43" fontId="12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12" fillId="0" borderId="50" applyNumberFormat="0" applyFont="0" applyFill="0" applyAlignment="0" applyProtection="0">
      <alignment vertical="top"/>
    </xf>
    <xf numFmtId="0" fontId="12" fillId="0" borderId="0"/>
    <xf numFmtId="9" fontId="72" fillId="0" borderId="0" applyFont="0" applyFill="0" applyBorder="0" applyAlignment="0" applyProtection="0"/>
    <xf numFmtId="0" fontId="12" fillId="0" borderId="0"/>
    <xf numFmtId="0" fontId="12" fillId="0" borderId="0"/>
    <xf numFmtId="9" fontId="90" fillId="0" borderId="0" applyFont="0" applyFill="0" applyBorder="0" applyAlignment="0" applyProtection="0"/>
    <xf numFmtId="0" fontId="90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12" fillId="0" borderId="0"/>
    <xf numFmtId="9" fontId="41" fillId="0" borderId="0" applyFont="0" applyFill="0" applyBorder="0" applyAlignment="0" applyProtection="0"/>
    <xf numFmtId="0" fontId="3" fillId="0" borderId="0"/>
    <xf numFmtId="0" fontId="12" fillId="0" borderId="0"/>
    <xf numFmtId="43" fontId="90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0" fontId="90" fillId="0" borderId="0">
      <alignment vertical="top"/>
    </xf>
    <xf numFmtId="0" fontId="90" fillId="0" borderId="0">
      <alignment vertical="top"/>
    </xf>
    <xf numFmtId="9" fontId="12" fillId="0" borderId="0" applyFont="0" applyFill="0" applyBorder="0" applyAlignment="0" applyProtection="0"/>
    <xf numFmtId="0" fontId="12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3" fillId="0" borderId="0"/>
    <xf numFmtId="9" fontId="4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9" fontId="1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4" fontId="7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95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5" fillId="0" borderId="0">
      <alignment vertical="top"/>
    </xf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0" fillId="0" borderId="0">
      <alignment vertical="top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>
      <alignment vertical="top"/>
    </xf>
    <xf numFmtId="4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5" fillId="0" borderId="0">
      <alignment vertical="top"/>
    </xf>
    <xf numFmtId="0" fontId="38" fillId="0" borderId="0" applyNumberFormat="0" applyFill="0" applyBorder="0" applyAlignment="0" applyProtection="0"/>
    <xf numFmtId="0" fontId="41" fillId="0" borderId="0"/>
    <xf numFmtId="0" fontId="95" fillId="0" borderId="0">
      <alignment vertical="top"/>
    </xf>
    <xf numFmtId="0" fontId="72" fillId="0" borderId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9" fontId="91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0" fillId="0" borderId="0">
      <alignment vertical="top"/>
    </xf>
    <xf numFmtId="9" fontId="90" fillId="0" borderId="0" applyFont="0" applyFill="0" applyBorder="0" applyAlignment="0" applyProtection="0"/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72" fillId="0" borderId="0"/>
    <xf numFmtId="0" fontId="95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95" fillId="0" borderId="0">
      <alignment vertical="top"/>
    </xf>
    <xf numFmtId="0" fontId="95" fillId="0" borderId="0">
      <alignment vertical="top"/>
    </xf>
    <xf numFmtId="9" fontId="3" fillId="0" borderId="0" applyFont="0" applyFill="0" applyBorder="0" applyAlignment="0" applyProtection="0"/>
    <xf numFmtId="0" fontId="95" fillId="0" borderId="0">
      <alignment vertical="top"/>
    </xf>
    <xf numFmtId="4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4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0" fillId="0" borderId="0">
      <alignment vertical="top"/>
    </xf>
    <xf numFmtId="9" fontId="41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9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90" fillId="0" borderId="0">
      <alignment vertical="top"/>
    </xf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9" fontId="91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95" fillId="0" borderId="0">
      <alignment vertical="top"/>
    </xf>
    <xf numFmtId="0" fontId="95" fillId="0" borderId="0">
      <alignment vertical="top"/>
    </xf>
    <xf numFmtId="9" fontId="90" fillId="0" borderId="0" applyFont="0" applyFill="0" applyBorder="0" applyAlignment="0" applyProtection="0"/>
    <xf numFmtId="0" fontId="12" fillId="0" borderId="0"/>
    <xf numFmtId="0" fontId="90" fillId="0" borderId="0">
      <alignment vertical="top"/>
    </xf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9" fontId="95" fillId="0" borderId="0" applyFont="0" applyFill="0" applyBorder="0" applyAlignment="0" applyProtection="0"/>
    <xf numFmtId="0" fontId="90" fillId="0" borderId="0">
      <alignment vertical="top"/>
    </xf>
    <xf numFmtId="0" fontId="3" fillId="39" borderId="0" applyNumberFormat="0" applyBorder="0" applyAlignment="0" applyProtection="0"/>
    <xf numFmtId="0" fontId="3" fillId="62" borderId="0" applyNumberFormat="0" applyBorder="0" applyAlignment="0" applyProtection="0"/>
    <xf numFmtId="0" fontId="3" fillId="43" borderId="0" applyNumberFormat="0" applyBorder="0" applyAlignment="0" applyProtection="0"/>
    <xf numFmtId="0" fontId="3" fillId="63" borderId="0" applyNumberFormat="0" applyBorder="0" applyAlignment="0" applyProtection="0"/>
    <xf numFmtId="0" fontId="3" fillId="47" borderId="0" applyNumberFormat="0" applyBorder="0" applyAlignment="0" applyProtection="0"/>
    <xf numFmtId="0" fontId="3" fillId="64" borderId="0" applyNumberFormat="0" applyBorder="0" applyAlignment="0" applyProtection="0"/>
    <xf numFmtId="0" fontId="3" fillId="51" borderId="0" applyNumberFormat="0" applyBorder="0" applyAlignment="0" applyProtection="0"/>
    <xf numFmtId="0" fontId="3" fillId="6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6" borderId="0" applyNumberFormat="0" applyBorder="0" applyAlignment="0" applyProtection="0"/>
    <xf numFmtId="0" fontId="3" fillId="40" borderId="0" applyNumberFormat="0" applyBorder="0" applyAlignment="0" applyProtection="0"/>
    <xf numFmtId="0" fontId="3" fillId="67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69" borderId="0" applyNumberFormat="0" applyBorder="0" applyAlignment="0" applyProtection="0"/>
    <xf numFmtId="0" fontId="3" fillId="52" borderId="0" applyNumberFormat="0" applyBorder="0" applyAlignment="0" applyProtection="0"/>
    <xf numFmtId="0" fontId="3" fillId="65" borderId="0" applyNumberFormat="0" applyBorder="0" applyAlignment="0" applyProtection="0"/>
    <xf numFmtId="0" fontId="3" fillId="56" borderId="0" applyNumberFormat="0" applyBorder="0" applyAlignment="0" applyProtection="0"/>
    <xf numFmtId="0" fontId="3" fillId="67" borderId="0" applyNumberFormat="0" applyBorder="0" applyAlignment="0" applyProtection="0"/>
    <xf numFmtId="0" fontId="3" fillId="60" borderId="0" applyNumberFormat="0" applyBorder="0" applyAlignment="0" applyProtection="0"/>
    <xf numFmtId="0" fontId="3" fillId="70" borderId="0" applyNumberFormat="0" applyBorder="0" applyAlignment="0" applyProtection="0"/>
    <xf numFmtId="43" fontId="3" fillId="0" borderId="0" applyFont="0" applyFill="0" applyBorder="0" applyAlignment="0" applyProtection="0"/>
    <xf numFmtId="4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0" fillId="0" borderId="0" applyFont="0" applyFill="0" applyBorder="0" applyAlignment="0" applyProtection="0">
      <alignment vertical="top"/>
    </xf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9" fontId="90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0" fillId="0" borderId="0">
      <alignment vertical="top"/>
    </xf>
    <xf numFmtId="0" fontId="3" fillId="0" borderId="50" applyNumberFormat="0" applyFont="0" applyFill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0" fontId="90" fillId="0" borderId="0">
      <alignment vertical="top"/>
    </xf>
    <xf numFmtId="9" fontId="95" fillId="0" borderId="0" applyFont="0" applyFill="0" applyBorder="0" applyAlignment="0" applyProtection="0"/>
    <xf numFmtId="0" fontId="95" fillId="0" borderId="0">
      <alignment vertical="top"/>
    </xf>
    <xf numFmtId="9" fontId="95" fillId="0" borderId="0" applyFont="0" applyFill="0" applyBorder="0" applyAlignment="0" applyProtection="0"/>
    <xf numFmtId="0" fontId="95" fillId="0" borderId="0">
      <alignment vertical="top"/>
    </xf>
    <xf numFmtId="9" fontId="90" fillId="0" borderId="0" applyFont="0" applyFill="0" applyBorder="0" applyAlignment="0" applyProtection="0"/>
    <xf numFmtId="0" fontId="90" fillId="0" borderId="0">
      <alignment vertical="top"/>
    </xf>
    <xf numFmtId="9" fontId="90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0" fillId="0" borderId="0">
      <alignment vertical="top"/>
    </xf>
    <xf numFmtId="0" fontId="95" fillId="0" borderId="0">
      <alignment vertical="top"/>
    </xf>
    <xf numFmtId="9" fontId="95" fillId="0" borderId="0" applyFont="0" applyFill="0" applyBorder="0" applyAlignment="0" applyProtection="0"/>
    <xf numFmtId="0" fontId="36" fillId="0" borderId="0" applyBorder="0"/>
    <xf numFmtId="4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2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0" fillId="0" borderId="0">
      <alignment vertical="top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3" fillId="33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9" borderId="0" applyNumberFormat="0" applyBorder="0" applyAlignment="0" applyProtection="0"/>
    <xf numFmtId="0" fontId="40" fillId="53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43" fontId="3" fillId="0" borderId="0" applyFont="0" applyFill="0" applyBorder="0" applyAlignment="0" applyProtection="0"/>
    <xf numFmtId="0" fontId="90" fillId="0" borderId="0">
      <alignment vertical="top"/>
    </xf>
    <xf numFmtId="43" fontId="3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>
      <alignment vertical="top"/>
    </xf>
    <xf numFmtId="44" fontId="90" fillId="0" borderId="0" applyFont="0" applyFill="0" applyBorder="0" applyAlignment="0" applyProtection="0"/>
    <xf numFmtId="0" fontId="90" fillId="0" borderId="0">
      <alignment vertical="top"/>
    </xf>
    <xf numFmtId="0" fontId="36" fillId="0" borderId="0" applyBorder="0"/>
    <xf numFmtId="9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6" fillId="0" borderId="0" applyBorder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43" fontId="90" fillId="0" borderId="0" applyFont="0" applyFill="0" applyBorder="0" applyAlignment="0" applyProtection="0"/>
    <xf numFmtId="0" fontId="90" fillId="0" borderId="0">
      <alignment vertical="top"/>
    </xf>
    <xf numFmtId="4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91" fillId="0" borderId="0" applyFont="0" applyFill="0" applyBorder="0" applyAlignment="0" applyProtection="0"/>
    <xf numFmtId="0" fontId="12" fillId="0" borderId="0"/>
    <xf numFmtId="0" fontId="12" fillId="0" borderId="0"/>
    <xf numFmtId="0" fontId="91" fillId="0" borderId="0"/>
    <xf numFmtId="9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90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0" fillId="0" borderId="0">
      <alignment vertical="top"/>
    </xf>
    <xf numFmtId="9" fontId="90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>
      <alignment vertical="top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1" fillId="0" borderId="0"/>
    <xf numFmtId="0" fontId="12" fillId="0" borderId="0"/>
    <xf numFmtId="9" fontId="9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103" fillId="0" borderId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7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0" applyBorder="0">
      <alignment vertical="center"/>
    </xf>
    <xf numFmtId="0" fontId="12" fillId="0" borderId="0"/>
    <xf numFmtId="0" fontId="3" fillId="37" borderId="3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86" fillId="0" borderId="0" applyFill="0" applyBorder="0" applyProtection="0">
      <alignment horizontal="right" vertical="center"/>
    </xf>
    <xf numFmtId="0" fontId="12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0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0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4" fillId="0" borderId="0"/>
    <xf numFmtId="0" fontId="104" fillId="0" borderId="0"/>
    <xf numFmtId="9" fontId="10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5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37" borderId="33" applyNumberFormat="0" applyFont="0" applyAlignment="0" applyProtection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4" fillId="0" borderId="0"/>
    <xf numFmtId="0" fontId="104" fillId="0" borderId="0"/>
    <xf numFmtId="0" fontId="108" fillId="0" borderId="42" applyNumberFormat="0" applyFill="0" applyAlignment="0" applyProtection="0"/>
    <xf numFmtId="0" fontId="109" fillId="0" borderId="43" applyNumberFormat="0" applyFill="0" applyAlignment="0" applyProtection="0"/>
    <xf numFmtId="0" fontId="110" fillId="0" borderId="44" applyNumberFormat="0" applyFill="0" applyAlignment="0" applyProtection="0"/>
    <xf numFmtId="0" fontId="110" fillId="0" borderId="0" applyNumberFormat="0" applyFill="0" applyBorder="0" applyAlignment="0" applyProtection="0"/>
    <xf numFmtId="0" fontId="111" fillId="31" borderId="0" applyNumberFormat="0" applyBorder="0" applyAlignment="0" applyProtection="0"/>
    <xf numFmtId="0" fontId="112" fillId="32" borderId="0" applyNumberFormat="0" applyBorder="0" applyAlignment="0" applyProtection="0"/>
    <xf numFmtId="0" fontId="113" fillId="33" borderId="0" applyNumberFormat="0" applyBorder="0" applyAlignment="0" applyProtection="0"/>
    <xf numFmtId="0" fontId="114" fillId="34" borderId="45" applyNumberFormat="0" applyAlignment="0" applyProtection="0"/>
    <xf numFmtId="0" fontId="115" fillId="35" borderId="46" applyNumberFormat="0" applyAlignment="0" applyProtection="0"/>
    <xf numFmtId="0" fontId="116" fillId="35" borderId="45" applyNumberFormat="0" applyAlignment="0" applyProtection="0"/>
    <xf numFmtId="0" fontId="117" fillId="0" borderId="47" applyNumberFormat="0" applyFill="0" applyAlignment="0" applyProtection="0"/>
    <xf numFmtId="0" fontId="118" fillId="36" borderId="48" applyNumberFormat="0" applyAlignment="0" applyProtection="0"/>
    <xf numFmtId="0" fontId="106" fillId="0" borderId="0" applyNumberFormat="0" applyFill="0" applyBorder="0" applyAlignment="0" applyProtection="0"/>
    <xf numFmtId="0" fontId="104" fillId="37" borderId="33" applyNumberFormat="0" applyFont="0" applyAlignment="0" applyProtection="0"/>
    <xf numFmtId="0" fontId="119" fillId="0" borderId="0" applyNumberFormat="0" applyFill="0" applyBorder="0" applyAlignment="0" applyProtection="0"/>
    <xf numFmtId="0" fontId="120" fillId="0" borderId="49" applyNumberFormat="0" applyFill="0" applyAlignment="0" applyProtection="0"/>
    <xf numFmtId="0" fontId="121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21" fillId="41" borderId="0" applyNumberFormat="0" applyBorder="0" applyAlignment="0" applyProtection="0"/>
    <xf numFmtId="0" fontId="121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4" borderId="0" applyNumberFormat="0" applyBorder="0" applyAlignment="0" applyProtection="0"/>
    <xf numFmtId="0" fontId="121" fillId="45" borderId="0" applyNumberFormat="0" applyBorder="0" applyAlignment="0" applyProtection="0"/>
    <xf numFmtId="0" fontId="121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21" fillId="49" borderId="0" applyNumberFormat="0" applyBorder="0" applyAlignment="0" applyProtection="0"/>
    <xf numFmtId="0" fontId="121" fillId="50" borderId="0" applyNumberFormat="0" applyBorder="0" applyAlignment="0" applyProtection="0"/>
    <xf numFmtId="0" fontId="104" fillId="51" borderId="0" applyNumberFormat="0" applyBorder="0" applyAlignment="0" applyProtection="0"/>
    <xf numFmtId="0" fontId="104" fillId="52" borderId="0" applyNumberFormat="0" applyBorder="0" applyAlignment="0" applyProtection="0"/>
    <xf numFmtId="0" fontId="121" fillId="53" borderId="0" applyNumberFormat="0" applyBorder="0" applyAlignment="0" applyProtection="0"/>
    <xf numFmtId="0" fontId="121" fillId="54" borderId="0" applyNumberFormat="0" applyBorder="0" applyAlignment="0" applyProtection="0"/>
    <xf numFmtId="0" fontId="104" fillId="55" borderId="0" applyNumberFormat="0" applyBorder="0" applyAlignment="0" applyProtection="0"/>
    <xf numFmtId="0" fontId="104" fillId="56" borderId="0" applyNumberFormat="0" applyBorder="0" applyAlignment="0" applyProtection="0"/>
    <xf numFmtId="0" fontId="121" fillId="57" borderId="0" applyNumberFormat="0" applyBorder="0" applyAlignment="0" applyProtection="0"/>
    <xf numFmtId="0" fontId="121" fillId="58" borderId="0" applyNumberFormat="0" applyBorder="0" applyAlignment="0" applyProtection="0"/>
    <xf numFmtId="0" fontId="104" fillId="59" borderId="0" applyNumberFormat="0" applyBorder="0" applyAlignment="0" applyProtection="0"/>
    <xf numFmtId="0" fontId="104" fillId="60" borderId="0" applyNumberFormat="0" applyBorder="0" applyAlignment="0" applyProtection="0"/>
    <xf numFmtId="0" fontId="121" fillId="61" borderId="0" applyNumberFormat="0" applyBorder="0" applyAlignment="0" applyProtection="0"/>
    <xf numFmtId="0" fontId="104" fillId="0" borderId="0"/>
    <xf numFmtId="0" fontId="10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9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12" fillId="0" borderId="50" applyNumberFormat="0" applyFont="0" applyFill="0" applyAlignment="0" applyProtection="0">
      <alignment vertical="top"/>
    </xf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5" borderId="0" applyNumberFormat="0" applyBorder="0" applyAlignment="0" applyProtection="0"/>
    <xf numFmtId="0" fontId="26" fillId="67" borderId="0" applyNumberFormat="0" applyBorder="0" applyAlignment="0" applyProtection="0"/>
    <xf numFmtId="0" fontId="26" fillId="70" borderId="0" applyNumberFormat="0" applyBorder="0" applyAlignment="0" applyProtection="0"/>
    <xf numFmtId="0" fontId="123" fillId="71" borderId="0" applyNumberFormat="0" applyBorder="0" applyAlignment="0" applyProtection="0"/>
    <xf numFmtId="0" fontId="123" fillId="68" borderId="0" applyNumberFormat="0" applyBorder="0" applyAlignment="0" applyProtection="0"/>
    <xf numFmtId="0" fontId="123" fillId="69" borderId="0" applyNumberFormat="0" applyBorder="0" applyAlignment="0" applyProtection="0"/>
    <xf numFmtId="0" fontId="123" fillId="72" borderId="0" applyNumberFormat="0" applyBorder="0" applyAlignment="0" applyProtection="0"/>
    <xf numFmtId="0" fontId="123" fillId="73" borderId="0" applyNumberFormat="0" applyBorder="0" applyAlignment="0" applyProtection="0"/>
    <xf numFmtId="0" fontId="123" fillId="74" borderId="0" applyNumberFormat="0" applyBorder="0" applyAlignment="0" applyProtection="0"/>
    <xf numFmtId="0" fontId="123" fillId="75" borderId="0" applyNumberFormat="0" applyBorder="0" applyAlignment="0" applyProtection="0"/>
    <xf numFmtId="0" fontId="123" fillId="76" borderId="0" applyNumberFormat="0" applyBorder="0" applyAlignment="0" applyProtection="0"/>
    <xf numFmtId="0" fontId="123" fillId="77" borderId="0" applyNumberFormat="0" applyBorder="0" applyAlignment="0" applyProtection="0"/>
    <xf numFmtId="0" fontId="123" fillId="72" borderId="0" applyNumberFormat="0" applyBorder="0" applyAlignment="0" applyProtection="0"/>
    <xf numFmtId="0" fontId="123" fillId="73" borderId="0" applyNumberFormat="0" applyBorder="0" applyAlignment="0" applyProtection="0"/>
    <xf numFmtId="0" fontId="123" fillId="78" borderId="0" applyNumberFormat="0" applyBorder="0" applyAlignment="0" applyProtection="0"/>
    <xf numFmtId="0" fontId="124" fillId="63" borderId="0" applyNumberFormat="0" applyBorder="0" applyAlignment="0" applyProtection="0"/>
    <xf numFmtId="0" fontId="125" fillId="66" borderId="58" applyNumberFormat="0" applyAlignment="0" applyProtection="0"/>
    <xf numFmtId="0" fontId="126" fillId="79" borderId="51" applyNumberFormat="0" applyAlignment="0" applyProtection="0"/>
    <xf numFmtId="0" fontId="127" fillId="0" borderId="0" applyNumberFormat="0" applyFill="0" applyBorder="0" applyAlignment="0" applyProtection="0"/>
    <xf numFmtId="0" fontId="128" fillId="64" borderId="0" applyNumberFormat="0" applyBorder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2" fillId="0" borderId="54" applyNumberFormat="0" applyFill="0" applyAlignment="0" applyProtection="0"/>
    <xf numFmtId="0" fontId="92" fillId="0" borderId="0" applyNumberFormat="0" applyFill="0" applyBorder="0" applyAlignment="0" applyProtection="0"/>
    <xf numFmtId="0" fontId="129" fillId="81" borderId="58" applyNumberFormat="0" applyAlignment="0" applyProtection="0"/>
    <xf numFmtId="0" fontId="93" fillId="0" borderId="55" applyNumberFormat="0" applyFill="0" applyAlignment="0" applyProtection="0"/>
    <xf numFmtId="0" fontId="130" fillId="82" borderId="0" applyNumberFormat="0" applyBorder="0" applyAlignment="0" applyProtection="0"/>
    <xf numFmtId="0" fontId="26" fillId="83" borderId="59" applyNumberFormat="0" applyFont="0" applyAlignment="0" applyProtection="0"/>
    <xf numFmtId="0" fontId="131" fillId="66" borderId="56" applyNumberFormat="0" applyAlignment="0" applyProtection="0"/>
    <xf numFmtId="0" fontId="94" fillId="0" borderId="0" applyNumberFormat="0" applyFill="0" applyBorder="0" applyAlignment="0" applyProtection="0"/>
    <xf numFmtId="0" fontId="132" fillId="0" borderId="57" applyNumberFormat="0" applyFill="0" applyAlignment="0" applyProtection="0"/>
    <xf numFmtId="0" fontId="133" fillId="0" borderId="0" applyNumberFormat="0" applyFill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80" borderId="0" applyNumberFormat="0" applyBorder="0" applyAlignment="0" applyProtection="0"/>
    <xf numFmtId="0" fontId="26" fillId="81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5" borderId="0" applyNumberFormat="0" applyBorder="0" applyAlignment="0" applyProtection="0"/>
    <xf numFmtId="0" fontId="26" fillId="67" borderId="0" applyNumberFormat="0" applyBorder="0" applyAlignment="0" applyProtection="0"/>
    <xf numFmtId="0" fontId="26" fillId="70" borderId="0" applyNumberFormat="0" applyBorder="0" applyAlignment="0" applyProtection="0"/>
    <xf numFmtId="0" fontId="123" fillId="71" borderId="0" applyNumberFormat="0" applyBorder="0" applyAlignment="0" applyProtection="0"/>
    <xf numFmtId="0" fontId="123" fillId="68" borderId="0" applyNumberFormat="0" applyBorder="0" applyAlignment="0" applyProtection="0"/>
    <xf numFmtId="0" fontId="123" fillId="69" borderId="0" applyNumberFormat="0" applyBorder="0" applyAlignment="0" applyProtection="0"/>
    <xf numFmtId="0" fontId="123" fillId="72" borderId="0" applyNumberFormat="0" applyBorder="0" applyAlignment="0" applyProtection="0"/>
    <xf numFmtId="0" fontId="123" fillId="73" borderId="0" applyNumberFormat="0" applyBorder="0" applyAlignment="0" applyProtection="0"/>
    <xf numFmtId="0" fontId="123" fillId="74" borderId="0" applyNumberFormat="0" applyBorder="0" applyAlignment="0" applyProtection="0"/>
    <xf numFmtId="0" fontId="123" fillId="75" borderId="0" applyNumberFormat="0" applyBorder="0" applyAlignment="0" applyProtection="0"/>
    <xf numFmtId="0" fontId="123" fillId="76" borderId="0" applyNumberFormat="0" applyBorder="0" applyAlignment="0" applyProtection="0"/>
    <xf numFmtId="0" fontId="123" fillId="77" borderId="0" applyNumberFormat="0" applyBorder="0" applyAlignment="0" applyProtection="0"/>
    <xf numFmtId="0" fontId="123" fillId="72" borderId="0" applyNumberFormat="0" applyBorder="0" applyAlignment="0" applyProtection="0"/>
    <xf numFmtId="0" fontId="123" fillId="73" borderId="0" applyNumberFormat="0" applyBorder="0" applyAlignment="0" applyProtection="0"/>
    <xf numFmtId="0" fontId="123" fillId="78" borderId="0" applyNumberFormat="0" applyBorder="0" applyAlignment="0" applyProtection="0"/>
    <xf numFmtId="0" fontId="124" fillId="63" borderId="0" applyNumberFormat="0" applyBorder="0" applyAlignment="0" applyProtection="0"/>
    <xf numFmtId="0" fontId="125" fillId="66" borderId="58" applyNumberFormat="0" applyAlignment="0" applyProtection="0"/>
    <xf numFmtId="0" fontId="126" fillId="79" borderId="51" applyNumberFormat="0" applyAlignment="0" applyProtection="0"/>
    <xf numFmtId="0" fontId="127" fillId="0" borderId="0" applyNumberFormat="0" applyFill="0" applyBorder="0" applyAlignment="0" applyProtection="0"/>
    <xf numFmtId="0" fontId="128" fillId="64" borderId="0" applyNumberFormat="0" applyBorder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2" fillId="0" borderId="54" applyNumberFormat="0" applyFill="0" applyAlignment="0" applyProtection="0"/>
    <xf numFmtId="0" fontId="92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9" fillId="81" borderId="58" applyNumberFormat="0" applyAlignment="0" applyProtection="0"/>
    <xf numFmtId="0" fontId="93" fillId="0" borderId="55" applyNumberFormat="0" applyFill="0" applyAlignment="0" applyProtection="0"/>
    <xf numFmtId="0" fontId="130" fillId="82" borderId="0" applyNumberFormat="0" applyBorder="0" applyAlignment="0" applyProtection="0"/>
    <xf numFmtId="0" fontId="26" fillId="83" borderId="59" applyNumberFormat="0" applyFont="0" applyAlignment="0" applyProtection="0"/>
    <xf numFmtId="0" fontId="131" fillId="66" borderId="56" applyNumberFormat="0" applyAlignment="0" applyProtection="0"/>
    <xf numFmtId="0" fontId="132" fillId="0" borderId="57" applyNumberFormat="0" applyFill="0" applyAlignment="0" applyProtection="0"/>
    <xf numFmtId="0" fontId="133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86" fillId="0" borderId="0" applyBorder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86" fillId="0" borderId="0" applyBorder="0">
      <alignment vertical="center"/>
    </xf>
    <xf numFmtId="9" fontId="12" fillId="0" borderId="0" applyFont="0" applyFill="0" applyBorder="0" applyAlignment="0" applyProtection="0"/>
    <xf numFmtId="171" fontId="86" fillId="0" borderId="0" applyFill="0" applyBorder="0" applyProtection="0">
      <alignment horizontal="right" vertical="center"/>
    </xf>
    <xf numFmtId="9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12" fillId="0" borderId="50" applyNumberFormat="0" applyFont="0" applyFill="0" applyAlignment="0" applyProtection="0">
      <alignment vertical="top"/>
    </xf>
    <xf numFmtId="43" fontId="12" fillId="0" borderId="0" applyFont="0" applyFill="0" applyBorder="0" applyAlignment="0" applyProtection="0"/>
    <xf numFmtId="171" fontId="86" fillId="0" borderId="0" applyFill="0" applyBorder="0" applyProtection="0">
      <alignment horizontal="right" vertical="center"/>
    </xf>
    <xf numFmtId="0" fontId="122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2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9" fontId="12" fillId="0" borderId="0" applyFont="0" applyFill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37" fontId="86" fillId="0" borderId="0" applyBorder="0">
      <alignment horizontal="right" vertical="center"/>
    </xf>
    <xf numFmtId="39" fontId="86" fillId="0" borderId="0" applyBorder="0">
      <alignment horizontal="right" vertical="center"/>
    </xf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0" applyBorder="0">
      <alignment vertical="center"/>
    </xf>
    <xf numFmtId="0" fontId="12" fillId="0" borderId="0"/>
    <xf numFmtId="0" fontId="3" fillId="37" borderId="3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86" fillId="0" borderId="0" applyFill="0" applyBorder="0" applyProtection="0">
      <alignment horizontal="right"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5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37" borderId="33" applyNumberFormat="0" applyFont="0" applyAlignment="0" applyProtection="0"/>
    <xf numFmtId="0" fontId="1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12" fillId="0" borderId="50" applyNumberFormat="0" applyFont="0" applyFill="0" applyAlignment="0" applyProtection="0">
      <alignment vertical="top"/>
    </xf>
    <xf numFmtId="0" fontId="12" fillId="0" borderId="0"/>
    <xf numFmtId="0" fontId="12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86" fillId="0" borderId="0" applyBorder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86" fillId="0" borderId="0" applyBorder="0">
      <alignment vertical="center"/>
    </xf>
    <xf numFmtId="9" fontId="12" fillId="0" borderId="0" applyFont="0" applyFill="0" applyBorder="0" applyAlignment="0" applyProtection="0"/>
    <xf numFmtId="171" fontId="86" fillId="0" borderId="0" applyFill="0" applyBorder="0" applyProtection="0">
      <alignment horizontal="right" vertical="center"/>
    </xf>
    <xf numFmtId="9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12" fillId="0" borderId="50" applyNumberFormat="0" applyFont="0" applyFill="0" applyAlignment="0" applyProtection="0">
      <alignment vertical="top"/>
    </xf>
    <xf numFmtId="43" fontId="12" fillId="0" borderId="0" applyFont="0" applyFill="0" applyBorder="0" applyAlignment="0" applyProtection="0"/>
    <xf numFmtId="171" fontId="86" fillId="0" borderId="0" applyFill="0" applyBorder="0" applyProtection="0">
      <alignment horizontal="right" vertical="center"/>
    </xf>
    <xf numFmtId="9" fontId="12" fillId="0" borderId="0" applyFon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9" fontId="12" fillId="0" borderId="0" applyFont="0" applyFill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04" fillId="0" borderId="0" applyFont="0" applyFill="0" applyBorder="0" applyAlignment="0" applyProtection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0" borderId="0"/>
    <xf numFmtId="0" fontId="3" fillId="44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37" borderId="33" applyNumberFormat="0" applyFont="0" applyAlignment="0" applyProtection="0"/>
    <xf numFmtId="0" fontId="3" fillId="40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37" fontId="32" fillId="0" borderId="0"/>
    <xf numFmtId="0" fontId="3" fillId="0" borderId="0"/>
    <xf numFmtId="43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43" borderId="0" applyNumberFormat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3" fillId="59" borderId="0" applyNumberFormat="0" applyBorder="0" applyAlignment="0" applyProtection="0"/>
    <xf numFmtId="43" fontId="3" fillId="0" borderId="0" applyFont="0" applyFill="0" applyBorder="0" applyAlignment="0" applyProtection="0"/>
    <xf numFmtId="37" fontId="32" fillId="0" borderId="0"/>
    <xf numFmtId="0" fontId="3" fillId="0" borderId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43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37" borderId="33" applyNumberFormat="0" applyFont="0" applyAlignment="0" applyProtection="0"/>
    <xf numFmtId="43" fontId="3" fillId="0" borderId="0" applyFont="0" applyFill="0" applyBorder="0" applyAlignment="0" applyProtection="0"/>
    <xf numFmtId="0" fontId="3" fillId="5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7" borderId="33" applyNumberFormat="0" applyFont="0" applyAlignment="0" applyProtection="0"/>
    <xf numFmtId="43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37" borderId="33" applyNumberFormat="0" applyFont="0" applyAlignment="0" applyProtection="0"/>
    <xf numFmtId="43" fontId="12" fillId="0" borderId="0" applyFont="0" applyFill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5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37" borderId="33" applyNumberFormat="0" applyFont="0" applyAlignment="0" applyProtection="0"/>
    <xf numFmtId="37" fontId="32" fillId="0" borderId="0"/>
    <xf numFmtId="43" fontId="3" fillId="0" borderId="0" applyFont="0" applyFill="0" applyBorder="0" applyAlignment="0" applyProtection="0"/>
    <xf numFmtId="0" fontId="3" fillId="0" borderId="0"/>
    <xf numFmtId="0" fontId="134" fillId="0" borderId="0"/>
    <xf numFmtId="0" fontId="26" fillId="62" borderId="0" applyNumberFormat="0" applyBorder="0" applyAlignment="0" applyProtection="0"/>
    <xf numFmtId="0" fontId="26" fillId="67" borderId="0" applyNumberFormat="0" applyBorder="0" applyAlignment="0" applyProtection="0"/>
    <xf numFmtId="0" fontId="26" fillId="63" borderId="0" applyNumberFormat="0" applyBorder="0" applyAlignment="0" applyProtection="0"/>
    <xf numFmtId="0" fontId="26" fillId="68" borderId="0" applyNumberFormat="0" applyBorder="0" applyAlignment="0" applyProtection="0"/>
    <xf numFmtId="0" fontId="26" fillId="64" borderId="0" applyNumberFormat="0" applyBorder="0" applyAlignment="0" applyProtection="0"/>
    <xf numFmtId="0" fontId="26" fillId="83" borderId="0" applyNumberFormat="0" applyBorder="0" applyAlignment="0" applyProtection="0"/>
    <xf numFmtId="0" fontId="26" fillId="65" borderId="0" applyNumberFormat="0" applyBorder="0" applyAlignment="0" applyProtection="0"/>
    <xf numFmtId="0" fontId="26" fillId="81" borderId="0" applyNumberFormat="0" applyBorder="0" applyAlignment="0" applyProtection="0"/>
    <xf numFmtId="0" fontId="3" fillId="0" borderId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26" fillId="81" borderId="0" applyNumberFormat="0" applyBorder="0" applyAlignment="0" applyProtection="0"/>
    <xf numFmtId="0" fontId="26" fillId="83" borderId="0" applyNumberFormat="0" applyBorder="0" applyAlignment="0" applyProtection="0"/>
    <xf numFmtId="0" fontId="26" fillId="67" borderId="0" applyNumberFormat="0" applyBorder="0" applyAlignment="0" applyProtection="0"/>
    <xf numFmtId="0" fontId="26" fillId="80" borderId="0" applyNumberFormat="0" applyBorder="0" applyAlignment="0" applyProtection="0"/>
    <xf numFmtId="0" fontId="26" fillId="69" borderId="0" applyNumberFormat="0" applyBorder="0" applyAlignment="0" applyProtection="0"/>
    <xf numFmtId="0" fontId="26" fillId="82" borderId="0" applyNumberFormat="0" applyBorder="0" applyAlignment="0" applyProtection="0"/>
    <xf numFmtId="0" fontId="26" fillId="65" borderId="0" applyNumberFormat="0" applyBorder="0" applyAlignment="0" applyProtection="0"/>
    <xf numFmtId="0" fontId="26" fillId="63" borderId="0" applyNumberFormat="0" applyBorder="0" applyAlignment="0" applyProtection="0"/>
    <xf numFmtId="0" fontId="26" fillId="67" borderId="0" applyNumberFormat="0" applyBorder="0" applyAlignment="0" applyProtection="0"/>
    <xf numFmtId="0" fontId="26" fillId="80" borderId="0" applyNumberFormat="0" applyBorder="0" applyAlignment="0" applyProtection="0"/>
    <xf numFmtId="0" fontId="26" fillId="70" borderId="0" applyNumberFormat="0" applyBorder="0" applyAlignment="0" applyProtection="0"/>
    <xf numFmtId="0" fontId="26" fillId="83" borderId="0" applyNumberFormat="0" applyBorder="0" applyAlignment="0" applyProtection="0"/>
    <xf numFmtId="0" fontId="3" fillId="48" borderId="0" applyNumberFormat="0" applyBorder="0" applyAlignment="0" applyProtection="0"/>
    <xf numFmtId="0" fontId="123" fillId="71" borderId="0" applyNumberFormat="0" applyBorder="0" applyAlignment="0" applyProtection="0"/>
    <xf numFmtId="0" fontId="123" fillId="80" borderId="0" applyNumberFormat="0" applyBorder="0" applyAlignment="0" applyProtection="0"/>
    <xf numFmtId="0" fontId="123" fillId="68" borderId="0" applyNumberFormat="0" applyBorder="0" applyAlignment="0" applyProtection="0"/>
    <xf numFmtId="0" fontId="123" fillId="78" borderId="0" applyNumberFormat="0" applyBorder="0" applyAlignment="0" applyProtection="0"/>
    <xf numFmtId="0" fontId="123" fillId="69" borderId="0" applyNumberFormat="0" applyBorder="0" applyAlignment="0" applyProtection="0"/>
    <xf numFmtId="0" fontId="123" fillId="70" borderId="0" applyNumberFormat="0" applyBorder="0" applyAlignment="0" applyProtection="0"/>
    <xf numFmtId="0" fontId="123" fillId="72" borderId="0" applyNumberFormat="0" applyBorder="0" applyAlignment="0" applyProtection="0"/>
    <xf numFmtId="0" fontId="123" fillId="63" borderId="0" applyNumberFormat="0" applyBorder="0" applyAlignment="0" applyProtection="0"/>
    <xf numFmtId="0" fontId="123" fillId="73" borderId="0" applyNumberFormat="0" applyBorder="0" applyAlignment="0" applyProtection="0"/>
    <xf numFmtId="0" fontId="123" fillId="80" borderId="0" applyNumberFormat="0" applyBorder="0" applyAlignment="0" applyProtection="0"/>
    <xf numFmtId="0" fontId="123" fillId="74" borderId="0" applyNumberFormat="0" applyBorder="0" applyAlignment="0" applyProtection="0"/>
    <xf numFmtId="0" fontId="123" fillId="68" borderId="0" applyNumberFormat="0" applyBorder="0" applyAlignment="0" applyProtection="0"/>
    <xf numFmtId="0" fontId="123" fillId="75" borderId="0" applyNumberFormat="0" applyBorder="0" applyAlignment="0" applyProtection="0"/>
    <xf numFmtId="0" fontId="123" fillId="84" borderId="0" applyNumberFormat="0" applyBorder="0" applyAlignment="0" applyProtection="0"/>
    <xf numFmtId="0" fontId="123" fillId="76" borderId="0" applyNumberFormat="0" applyBorder="0" applyAlignment="0" applyProtection="0"/>
    <xf numFmtId="0" fontId="123" fillId="78" borderId="0" applyNumberFormat="0" applyBorder="0" applyAlignment="0" applyProtection="0"/>
    <xf numFmtId="0" fontId="123" fillId="77" borderId="0" applyNumberFormat="0" applyBorder="0" applyAlignment="0" applyProtection="0"/>
    <xf numFmtId="0" fontId="123" fillId="70" borderId="0" applyNumberFormat="0" applyBorder="0" applyAlignment="0" applyProtection="0"/>
    <xf numFmtId="0" fontId="123" fillId="72" borderId="0" applyNumberFormat="0" applyBorder="0" applyAlignment="0" applyProtection="0"/>
    <xf numFmtId="0" fontId="123" fillId="85" borderId="0" applyNumberFormat="0" applyBorder="0" applyAlignment="0" applyProtection="0"/>
    <xf numFmtId="0" fontId="123" fillId="78" borderId="0" applyNumberFormat="0" applyBorder="0" applyAlignment="0" applyProtection="0"/>
    <xf numFmtId="0" fontId="123" fillId="76" borderId="0" applyNumberFormat="0" applyBorder="0" applyAlignment="0" applyProtection="0"/>
    <xf numFmtId="0" fontId="124" fillId="63" borderId="0" applyNumberFormat="0" applyBorder="0" applyAlignment="0" applyProtection="0"/>
    <xf numFmtId="0" fontId="124" fillId="65" borderId="0" applyNumberFormat="0" applyBorder="0" applyAlignment="0" applyProtection="0"/>
    <xf numFmtId="0" fontId="125" fillId="66" borderId="58" applyNumberFormat="0" applyAlignment="0" applyProtection="0"/>
    <xf numFmtId="0" fontId="135" fillId="86" borderId="58" applyNumberFormat="0" applyAlignment="0" applyProtection="0"/>
    <xf numFmtId="43" fontId="1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0" applyNumberFormat="0" applyBorder="0" applyAlignment="0" applyProtection="0"/>
    <xf numFmtId="43" fontId="1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28" fillId="64" borderId="0" applyNumberFormat="0" applyBorder="0" applyAlignment="0" applyProtection="0"/>
    <xf numFmtId="0" fontId="128" fillId="80" borderId="0" applyNumberFormat="0" applyBorder="0" applyAlignment="0" applyProtection="0"/>
    <xf numFmtId="0" fontId="136" fillId="0" borderId="60" applyNumberFormat="0" applyFill="0" applyAlignment="0" applyProtection="0"/>
    <xf numFmtId="0" fontId="137" fillId="0" borderId="61" applyNumberFormat="0" applyFill="0" applyAlignment="0" applyProtection="0"/>
    <xf numFmtId="0" fontId="138" fillId="0" borderId="62" applyNumberFormat="0" applyFill="0" applyAlignment="0" applyProtection="0"/>
    <xf numFmtId="0" fontId="138" fillId="0" borderId="0" applyNumberFormat="0" applyFill="0" applyBorder="0" applyAlignment="0" applyProtection="0"/>
    <xf numFmtId="0" fontId="129" fillId="81" borderId="58" applyNumberFormat="0" applyAlignment="0" applyProtection="0"/>
    <xf numFmtId="0" fontId="129" fillId="82" borderId="58" applyNumberFormat="0" applyAlignment="0" applyProtection="0"/>
    <xf numFmtId="0" fontId="133" fillId="0" borderId="63" applyNumberFormat="0" applyFill="0" applyAlignment="0" applyProtection="0"/>
    <xf numFmtId="0" fontId="130" fillId="82" borderId="0" applyNumberFormat="0" applyBorder="0" applyAlignment="0" applyProtection="0"/>
    <xf numFmtId="0" fontId="139" fillId="82" borderId="0" applyNumberFormat="0" applyBorder="0" applyAlignment="0" applyProtection="0"/>
    <xf numFmtId="0" fontId="141" fillId="0" borderId="0"/>
    <xf numFmtId="37" fontId="3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2" fillId="0" borderId="0"/>
    <xf numFmtId="0" fontId="3" fillId="0" borderId="0"/>
    <xf numFmtId="0" fontId="3" fillId="0" borderId="0"/>
    <xf numFmtId="0" fontId="3" fillId="0" borderId="0"/>
    <xf numFmtId="0" fontId="26" fillId="83" borderId="59" applyNumberFormat="0" applyFont="0" applyAlignment="0" applyProtection="0"/>
    <xf numFmtId="0" fontId="12" fillId="83" borderId="59" applyNumberFormat="0" applyFont="0" applyAlignment="0" applyProtection="0"/>
    <xf numFmtId="0" fontId="12" fillId="83" borderId="59" applyNumberFormat="0" applyFont="0" applyAlignment="0" applyProtection="0"/>
    <xf numFmtId="0" fontId="12" fillId="83" borderId="59" applyNumberFormat="0" applyFont="0" applyAlignment="0" applyProtection="0"/>
    <xf numFmtId="0" fontId="12" fillId="83" borderId="59" applyNumberFormat="0" applyFont="0" applyAlignment="0" applyProtection="0"/>
    <xf numFmtId="0" fontId="32" fillId="83" borderId="59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3" fillId="37" borderId="33" applyNumberFormat="0" applyFont="0" applyAlignment="0" applyProtection="0"/>
    <xf numFmtId="0" fontId="131" fillId="66" borderId="56" applyNumberFormat="0" applyAlignment="0" applyProtection="0"/>
    <xf numFmtId="0" fontId="131" fillId="86" borderId="56" applyNumberFormat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32" fillId="0" borderId="57" applyNumberFormat="0" applyFill="0" applyAlignment="0" applyProtection="0"/>
    <xf numFmtId="0" fontId="132" fillId="0" borderId="64" applyNumberFormat="0" applyFill="0" applyAlignment="0" applyProtection="0"/>
    <xf numFmtId="0" fontId="134" fillId="0" borderId="0"/>
    <xf numFmtId="0" fontId="134" fillId="0" borderId="0"/>
    <xf numFmtId="4" fontId="31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12" fillId="0" borderId="0" applyFont="0" applyFill="0" applyBorder="0" applyAlignment="0" applyProtection="0"/>
    <xf numFmtId="5" fontId="31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3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42" fillId="0" borderId="0" applyNumberFormat="0" applyFont="0" applyFill="0" applyAlignment="0" applyProtection="0"/>
    <xf numFmtId="0" fontId="143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0" fontId="144" fillId="0" borderId="0" applyNumberFormat="0" applyFont="0" applyFill="0" applyAlignment="0" applyProtection="0"/>
    <xf numFmtId="0" fontId="31" fillId="0" borderId="0">
      <alignment vertical="top"/>
    </xf>
    <xf numFmtId="0" fontId="41" fillId="0" borderId="0"/>
    <xf numFmtId="0" fontId="12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9" fontId="3" fillId="0" borderId="0" applyFont="0" applyFill="0" applyBorder="0" applyAlignment="0" applyProtection="0"/>
    <xf numFmtId="0" fontId="31" fillId="0" borderId="65" applyNumberFormat="0" applyFont="0" applyBorder="0" applyAlignment="0" applyProtection="0"/>
    <xf numFmtId="0" fontId="12" fillId="0" borderId="65" applyNumberFormat="0" applyFont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2" fillId="0" borderId="0" applyNumberFormat="0" applyFont="0" applyFill="0" applyAlignment="0" applyProtection="0"/>
    <xf numFmtId="43" fontId="3" fillId="0" borderId="0" applyFont="0" applyFill="0" applyBorder="0" applyAlignment="0" applyProtection="0"/>
    <xf numFmtId="0" fontId="31" fillId="0" borderId="0">
      <alignment vertical="top"/>
    </xf>
    <xf numFmtId="0" fontId="3" fillId="37" borderId="33" applyNumberFormat="0" applyFont="0" applyAlignment="0" applyProtection="0"/>
    <xf numFmtId="0" fontId="12" fillId="0" borderId="0" applyNumberFormat="0" applyFont="0" applyFill="0" applyAlignment="0" applyProtection="0"/>
    <xf numFmtId="4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>
      <alignment vertical="top"/>
    </xf>
    <xf numFmtId="0" fontId="12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2" fillId="0" borderId="0">
      <alignment vertical="top"/>
    </xf>
    <xf numFmtId="0" fontId="31" fillId="0" borderId="65" applyNumberFormat="0" applyFont="0" applyBorder="0" applyAlignment="0" applyProtection="0"/>
    <xf numFmtId="9" fontId="3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0" fontId="59" fillId="0" borderId="42" applyNumberFormat="0" applyFill="0" applyAlignment="0" applyProtection="0"/>
    <xf numFmtId="5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2" fontId="3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0" fontId="12" fillId="0" borderId="0"/>
    <xf numFmtId="169" fontId="42" fillId="0" borderId="0"/>
    <xf numFmtId="0" fontId="60" fillId="0" borderId="4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5" fillId="0" borderId="49" applyNumberFormat="0" applyFill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3" fillId="39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5" fontId="12" fillId="0" borderId="0" applyFont="0" applyFill="0" applyBorder="0" applyAlignment="0" applyProtection="0">
      <alignment vertical="top"/>
    </xf>
    <xf numFmtId="0" fontId="12" fillId="0" borderId="0" applyFont="0" applyFill="0" applyBorder="0" applyAlignment="0" applyProtection="0">
      <alignment vertical="top"/>
    </xf>
    <xf numFmtId="2" fontId="12" fillId="0" borderId="0" applyFont="0" applyFill="0" applyBorder="0" applyAlignment="0" applyProtection="0">
      <alignment vertical="top"/>
    </xf>
    <xf numFmtId="0" fontId="12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3" fontId="12" fillId="0" borderId="0" applyFont="0" applyFill="0" applyBorder="0" applyAlignment="0" applyProtection="0">
      <alignment vertical="top"/>
    </xf>
    <xf numFmtId="5" fontId="12" fillId="0" borderId="0" applyFont="0" applyFill="0" applyBorder="0" applyAlignment="0" applyProtection="0">
      <alignment vertical="top"/>
    </xf>
    <xf numFmtId="0" fontId="12" fillId="0" borderId="0" applyFont="0" applyFill="0" applyBorder="0" applyAlignment="0" applyProtection="0">
      <alignment vertical="top"/>
    </xf>
    <xf numFmtId="2" fontId="12" fillId="0" borderId="0" applyFont="0" applyFill="0" applyBorder="0" applyAlignment="0" applyProtection="0">
      <alignment vertical="top"/>
    </xf>
    <xf numFmtId="0" fontId="85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12" fillId="0" borderId="50" applyNumberFormat="0" applyFont="0" applyFill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90" fillId="0" borderId="0"/>
    <xf numFmtId="9" fontId="12" fillId="0" borderId="0" applyFont="0" applyFill="0" applyBorder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3" fillId="0" borderId="0"/>
    <xf numFmtId="0" fontId="90" fillId="0" borderId="0">
      <alignment vertical="top"/>
    </xf>
    <xf numFmtId="0" fontId="35" fillId="0" borderId="57" applyNumberFormat="0" applyFill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90" fillId="0" borderId="0">
      <alignment vertical="top"/>
    </xf>
    <xf numFmtId="43" fontId="4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37" fontId="32" fillId="0" borderId="0"/>
    <xf numFmtId="37" fontId="32" fillId="0" borderId="0"/>
    <xf numFmtId="37" fontId="32" fillId="0" borderId="0"/>
    <xf numFmtId="0" fontId="31" fillId="0" borderId="0"/>
    <xf numFmtId="37" fontId="32" fillId="0" borderId="0"/>
    <xf numFmtId="37" fontId="32" fillId="0" borderId="0"/>
    <xf numFmtId="37" fontId="32" fillId="0" borderId="0"/>
    <xf numFmtId="37" fontId="32" fillId="0" borderId="0"/>
    <xf numFmtId="43" fontId="3" fillId="0" borderId="0" applyFont="0" applyFill="0" applyBorder="0" applyAlignment="0" applyProtection="0"/>
    <xf numFmtId="0" fontId="12" fillId="0" borderId="0"/>
    <xf numFmtId="0" fontId="31" fillId="0" borderId="0">
      <alignment vertical="top"/>
    </xf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>
      <alignment vertical="top"/>
    </xf>
    <xf numFmtId="9" fontId="1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12" fillId="0" borderId="0"/>
    <xf numFmtId="0" fontId="3" fillId="0" borderId="0"/>
    <xf numFmtId="0" fontId="31" fillId="0" borderId="0">
      <alignment vertical="top"/>
    </xf>
    <xf numFmtId="0" fontId="31" fillId="0" borderId="0">
      <alignment vertical="top"/>
    </xf>
    <xf numFmtId="0" fontId="12" fillId="0" borderId="0"/>
    <xf numFmtId="0" fontId="31" fillId="0" borderId="0">
      <alignment vertical="top"/>
    </xf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1" fillId="0" borderId="0">
      <alignment vertical="top"/>
    </xf>
    <xf numFmtId="9" fontId="12" fillId="0" borderId="0" applyFont="0" applyFill="0" applyBorder="0" applyAlignment="0" applyProtection="0"/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0" fontId="90" fillId="0" borderId="0">
      <alignment vertical="top"/>
    </xf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>
      <alignment vertical="top"/>
    </xf>
    <xf numFmtId="9" fontId="90" fillId="0" borderId="0" applyFont="0" applyFill="0" applyBorder="0" applyAlignment="0" applyProtection="0"/>
    <xf numFmtId="0" fontId="90" fillId="0" borderId="0">
      <alignment vertical="top"/>
    </xf>
    <xf numFmtId="9" fontId="90" fillId="0" borderId="0" applyFont="0" applyFill="0" applyBorder="0" applyAlignment="0" applyProtection="0"/>
    <xf numFmtId="0" fontId="90" fillId="0" borderId="0">
      <alignment vertical="top"/>
    </xf>
    <xf numFmtId="9" fontId="9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1" fillId="0" borderId="0">
      <alignment vertical="top"/>
    </xf>
    <xf numFmtId="0" fontId="12" fillId="0" borderId="0"/>
    <xf numFmtId="43" fontId="12" fillId="0" borderId="0" applyFont="0" applyFill="0" applyBorder="0" applyAlignment="0" applyProtection="0"/>
    <xf numFmtId="0" fontId="31" fillId="0" borderId="0">
      <alignment vertical="top"/>
    </xf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0" fontId="39" fillId="33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6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96" fillId="0" borderId="52" applyNumberFormat="0" applyFill="0" applyAlignment="0" applyProtection="0"/>
    <xf numFmtId="0" fontId="3" fillId="0" borderId="0"/>
    <xf numFmtId="0" fontId="3" fillId="66" borderId="0" applyNumberFormat="0" applyBorder="0" applyAlignment="0" applyProtection="0"/>
    <xf numFmtId="0" fontId="12" fillId="0" borderId="0"/>
    <xf numFmtId="0" fontId="3" fillId="0" borderId="0">
      <alignment vertical="top"/>
    </xf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9" fontId="12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0" fontId="12" fillId="0" borderId="0"/>
    <xf numFmtId="0" fontId="3" fillId="0" borderId="0"/>
    <xf numFmtId="0" fontId="12" fillId="0" borderId="50" applyNumberFormat="0" applyFont="0" applyFill="0" applyAlignment="0" applyProtection="0">
      <alignment vertical="top"/>
    </xf>
    <xf numFmtId="0" fontId="12" fillId="0" borderId="0"/>
    <xf numFmtId="0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104" fillId="0" borderId="0"/>
    <xf numFmtId="5" fontId="12" fillId="0" borderId="0" applyFont="0" applyFill="0" applyBorder="0" applyAlignment="0" applyProtection="0"/>
    <xf numFmtId="0" fontId="3" fillId="0" borderId="0"/>
    <xf numFmtId="0" fontId="12" fillId="0" borderId="0"/>
    <xf numFmtId="0" fontId="31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8" borderId="0" applyNumberFormat="0" applyBorder="0" applyAlignment="0" applyProtection="0"/>
    <xf numFmtId="0" fontId="3" fillId="69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4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59" borderId="0" applyNumberFormat="0" applyBorder="0" applyAlignment="0" applyProtection="0"/>
    <xf numFmtId="0" fontId="3" fillId="70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</xf>
    <xf numFmtId="0" fontId="3" fillId="0" borderId="0"/>
    <xf numFmtId="0" fontId="3" fillId="37" borderId="33" applyNumberFormat="0" applyFont="0" applyAlignment="0" applyProtection="0"/>
    <xf numFmtId="0" fontId="97" fillId="0" borderId="53" applyNumberFormat="0" applyFill="0" applyAlignment="0" applyProtection="0"/>
    <xf numFmtId="0" fontId="3" fillId="0" borderId="0"/>
    <xf numFmtId="0" fontId="3" fillId="0" borderId="0"/>
    <xf numFmtId="0" fontId="104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0" fontId="104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0" borderId="0"/>
    <xf numFmtId="0" fontId="104" fillId="52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65" borderId="0" applyNumberFormat="0" applyBorder="0" applyAlignment="0" applyProtection="0"/>
    <xf numFmtId="0" fontId="104" fillId="47" borderId="0" applyNumberFormat="0" applyBorder="0" applyAlignment="0" applyProtection="0"/>
    <xf numFmtId="0" fontId="3" fillId="0" borderId="0"/>
    <xf numFmtId="0" fontId="12" fillId="0" borderId="0"/>
    <xf numFmtId="0" fontId="97" fillId="0" borderId="53" applyNumberFormat="0" applyFill="0" applyAlignment="0" applyProtection="0"/>
    <xf numFmtId="0" fontId="3" fillId="40" borderId="0" applyNumberFormat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3" fillId="6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 applyNumberForma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3" fillId="0" borderId="0"/>
    <xf numFmtId="0" fontId="12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3" fillId="70" borderId="0" applyNumberFormat="0" applyBorder="0" applyAlignment="0" applyProtection="0"/>
    <xf numFmtId="0" fontId="12" fillId="0" borderId="0"/>
    <xf numFmtId="0" fontId="3" fillId="0" borderId="50" applyNumberFormat="0" applyFont="0" applyFill="0" applyAlignment="0" applyProtection="0">
      <alignment vertical="top"/>
    </xf>
    <xf numFmtId="0" fontId="3" fillId="0" borderId="0">
      <alignment vertical="top"/>
    </xf>
    <xf numFmtId="0" fontId="3" fillId="60" borderId="0" applyNumberFormat="0" applyBorder="0" applyAlignment="0" applyProtection="0"/>
    <xf numFmtId="0" fontId="97" fillId="0" borderId="53" applyNumberFormat="0" applyFill="0" applyAlignment="0" applyProtection="0"/>
    <xf numFmtId="0" fontId="3" fillId="0" borderId="0"/>
    <xf numFmtId="0" fontId="104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4" fillId="43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26" fillId="67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85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4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43" fontId="36" fillId="0" borderId="0" applyFont="0" applyFill="0" applyBorder="0" applyAlignment="0" applyProtection="0"/>
    <xf numFmtId="0" fontId="3" fillId="0" borderId="0"/>
    <xf numFmtId="0" fontId="3" fillId="62" borderId="0" applyNumberFormat="0" applyBorder="0" applyAlignment="0" applyProtection="0"/>
    <xf numFmtId="0" fontId="3" fillId="0" borderId="0"/>
    <xf numFmtId="0" fontId="3" fillId="62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47" borderId="0" applyNumberFormat="0" applyBorder="0" applyAlignment="0" applyProtection="0"/>
    <xf numFmtId="0" fontId="3" fillId="0" borderId="0"/>
    <xf numFmtId="0" fontId="3" fillId="63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5" fontId="3" fillId="0" borderId="0" applyFont="0" applyFill="0" applyBorder="0" applyAlignment="0" applyProtection="0">
      <alignment vertical="top"/>
    </xf>
    <xf numFmtId="0" fontId="3" fillId="0" borderId="0"/>
    <xf numFmtId="0" fontId="35" fillId="0" borderId="49" applyNumberFormat="0" applyFill="0" applyAlignment="0" applyProtection="0"/>
    <xf numFmtId="0" fontId="3" fillId="0" borderId="0"/>
    <xf numFmtId="0" fontId="26" fillId="81" borderId="0" applyNumberFormat="0" applyBorder="0" applyAlignment="0" applyProtection="0"/>
    <xf numFmtId="0" fontId="3" fillId="43" borderId="0" applyNumberFormat="0" applyBorder="0" applyAlignment="0" applyProtection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65" borderId="0" applyNumberFormat="0" applyBorder="0" applyAlignment="0" applyProtection="0"/>
    <xf numFmtId="0" fontId="3" fillId="56" borderId="0" applyNumberFormat="0" applyBorder="0" applyAlignment="0" applyProtection="0"/>
    <xf numFmtId="4" fontId="3" fillId="0" borderId="0" applyFont="0" applyFill="0" applyBorder="0" applyAlignment="0" applyProtection="0">
      <alignment vertical="top"/>
    </xf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12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59" borderId="0" applyNumberFormat="0" applyBorder="0" applyAlignment="0" applyProtection="0"/>
    <xf numFmtId="0" fontId="26" fillId="65" borderId="0" applyNumberFormat="0" applyBorder="0" applyAlignment="0" applyProtection="0"/>
    <xf numFmtId="0" fontId="31" fillId="0" borderId="0">
      <alignment vertical="top"/>
    </xf>
    <xf numFmtId="0" fontId="3" fillId="65" borderId="0" applyNumberFormat="0" applyBorder="0" applyAlignment="0" applyProtection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59" borderId="0" applyNumberFormat="0" applyBorder="0" applyAlignment="0" applyProtection="0"/>
    <xf numFmtId="0" fontId="3" fillId="0" borderId="0"/>
    <xf numFmtId="0" fontId="3" fillId="0" borderId="0"/>
    <xf numFmtId="0" fontId="59" fillId="0" borderId="42" applyNumberFormat="0" applyFill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85" fillId="0" borderId="0" applyNumberFormat="0" applyFill="0" applyBorder="0" applyAlignment="0" applyProtection="0">
      <alignment vertical="top"/>
    </xf>
    <xf numFmtId="0" fontId="12" fillId="0" borderId="0"/>
    <xf numFmtId="0" fontId="3" fillId="0" borderId="0"/>
    <xf numFmtId="0" fontId="3" fillId="0" borderId="0"/>
    <xf numFmtId="0" fontId="3" fillId="0" borderId="0"/>
    <xf numFmtId="3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47" borderId="0" applyNumberFormat="0" applyBorder="0" applyAlignment="0" applyProtection="0"/>
    <xf numFmtId="0" fontId="144" fillId="0" borderId="0" applyNumberFormat="0" applyFont="0" applyFill="0" applyAlignment="0" applyProtection="0"/>
    <xf numFmtId="0" fontId="3" fillId="0" borderId="0"/>
    <xf numFmtId="0" fontId="3" fillId="67" borderId="0" applyNumberFormat="0" applyBorder="0" applyAlignment="0" applyProtection="0"/>
    <xf numFmtId="9" fontId="3" fillId="0" borderId="0" applyFont="0" applyFill="0" applyBorder="0" applyAlignment="0" applyProtection="0"/>
    <xf numFmtId="0" fontId="3" fillId="64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60" borderId="0" applyNumberFormat="0" applyBorder="0" applyAlignment="0" applyProtection="0"/>
    <xf numFmtId="0" fontId="12" fillId="0" borderId="0"/>
    <xf numFmtId="0" fontId="12" fillId="0" borderId="0"/>
    <xf numFmtId="0" fontId="3" fillId="65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5" borderId="0" applyNumberFormat="0" applyBorder="0" applyAlignment="0" applyProtection="0"/>
    <xf numFmtId="0" fontId="3" fillId="69" borderId="0" applyNumberFormat="0" applyBorder="0" applyAlignment="0" applyProtection="0"/>
    <xf numFmtId="0" fontId="3" fillId="0" borderId="0">
      <alignment vertical="top"/>
    </xf>
    <xf numFmtId="0" fontId="96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9" fontId="3" fillId="0" borderId="0" applyFont="0" applyFill="0" applyBorder="0" applyAlignment="0" applyProtection="0"/>
    <xf numFmtId="0" fontId="3" fillId="70" borderId="0" applyNumberFormat="0" applyBorder="0" applyAlignment="0" applyProtection="0"/>
    <xf numFmtId="0" fontId="3" fillId="0" borderId="0"/>
    <xf numFmtId="0" fontId="3" fillId="69" borderId="0" applyNumberFormat="0" applyBorder="0" applyAlignment="0" applyProtection="0"/>
    <xf numFmtId="0" fontId="3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3" fillId="0" borderId="0"/>
    <xf numFmtId="0" fontId="36" fillId="0" borderId="0" applyBorder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43" fillId="0" borderId="0" applyNumberFormat="0" applyFont="0" applyFill="0" applyAlignment="0" applyProtection="0"/>
    <xf numFmtId="0" fontId="3" fillId="0" borderId="0" applyFont="0" applyFill="0" applyBorder="0" applyAlignment="0" applyProtection="0">
      <alignment vertical="top"/>
    </xf>
    <xf numFmtId="0" fontId="3" fillId="6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12" fillId="0" borderId="0"/>
    <xf numFmtId="0" fontId="12" fillId="0" borderId="0"/>
    <xf numFmtId="0" fontId="104" fillId="40" borderId="0" applyNumberFormat="0" applyBorder="0" applyAlignment="0" applyProtection="0"/>
    <xf numFmtId="43" fontId="12" fillId="0" borderId="0" applyFont="0" applyFill="0" applyBorder="0" applyAlignment="0" applyProtection="0"/>
    <xf numFmtId="0" fontId="3" fillId="63" borderId="0" applyNumberFormat="0" applyBorder="0" applyAlignment="0" applyProtection="0"/>
    <xf numFmtId="0" fontId="3" fillId="0" borderId="0"/>
    <xf numFmtId="0" fontId="3" fillId="0" borderId="0"/>
    <xf numFmtId="0" fontId="3" fillId="67" borderId="0" applyNumberFormat="0" applyBorder="0" applyAlignment="0" applyProtection="0"/>
    <xf numFmtId="0" fontId="3" fillId="47" borderId="0" applyNumberFormat="0" applyBorder="0" applyAlignment="0" applyProtection="0"/>
    <xf numFmtId="0" fontId="104" fillId="39" borderId="0" applyNumberFormat="0" applyBorder="0" applyAlignment="0" applyProtection="0"/>
    <xf numFmtId="0" fontId="3" fillId="0" borderId="0"/>
    <xf numFmtId="0" fontId="104" fillId="0" borderId="0"/>
    <xf numFmtId="0" fontId="3" fillId="0" borderId="0"/>
    <xf numFmtId="44" fontId="12" fillId="0" borderId="0" applyFont="0" applyFill="0" applyBorder="0" applyAlignment="0" applyProtection="0"/>
    <xf numFmtId="0" fontId="3" fillId="0" borderId="0"/>
    <xf numFmtId="0" fontId="142" fillId="0" borderId="0" applyNumberFormat="0" applyFont="0" applyFill="0" applyAlignment="0" applyProtection="0"/>
    <xf numFmtId="0" fontId="3" fillId="0" borderId="0">
      <alignment vertical="top"/>
    </xf>
    <xf numFmtId="0" fontId="12" fillId="0" borderId="0"/>
    <xf numFmtId="0" fontId="3" fillId="0" borderId="0"/>
    <xf numFmtId="0" fontId="3" fillId="40" borderId="0" applyNumberFormat="0" applyBorder="0" applyAlignment="0" applyProtection="0"/>
    <xf numFmtId="0" fontId="12" fillId="0" borderId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2" fontId="3" fillId="0" borderId="0" applyFont="0" applyFill="0" applyBorder="0" applyAlignment="0" applyProtection="0">
      <alignment vertical="top"/>
    </xf>
    <xf numFmtId="0" fontId="12" fillId="0" borderId="0"/>
    <xf numFmtId="0" fontId="3" fillId="0" borderId="0"/>
    <xf numFmtId="0" fontId="3" fillId="37" borderId="33" applyNumberFormat="0" applyFont="0" applyAlignment="0" applyProtection="0"/>
    <xf numFmtId="0" fontId="132" fillId="0" borderId="57" applyNumberFormat="0" applyFill="0" applyAlignment="0" applyProtection="0"/>
    <xf numFmtId="0" fontId="36" fillId="0" borderId="0" applyBorder="0"/>
    <xf numFmtId="0" fontId="60" fillId="0" borderId="43" applyNumberFormat="0" applyFill="0" applyAlignment="0" applyProtection="0"/>
    <xf numFmtId="43" fontId="12" fillId="0" borderId="0" applyFont="0" applyFill="0" applyBorder="0" applyAlignment="0" applyProtection="0"/>
    <xf numFmtId="0" fontId="3" fillId="52" borderId="0" applyNumberFormat="0" applyBorder="0" applyAlignment="0" applyProtection="0"/>
    <xf numFmtId="0" fontId="26" fillId="62" borderId="0" applyNumberFormat="0" applyBorder="0" applyAlignment="0" applyProtection="0"/>
    <xf numFmtId="0" fontId="3" fillId="0" borderId="0"/>
    <xf numFmtId="0" fontId="104" fillId="0" borderId="0"/>
    <xf numFmtId="0" fontId="3" fillId="0" borderId="0"/>
    <xf numFmtId="0" fontId="3" fillId="37" borderId="33" applyNumberFormat="0" applyFont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2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1" fillId="0" borderId="0">
      <alignment vertical="top"/>
    </xf>
    <xf numFmtId="0" fontId="3" fillId="0" borderId="0"/>
    <xf numFmtId="0" fontId="3" fillId="0" borderId="0"/>
    <xf numFmtId="0" fontId="12" fillId="0" borderId="0"/>
    <xf numFmtId="0" fontId="3" fillId="39" borderId="0" applyNumberFormat="0" applyBorder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0" borderId="0"/>
    <xf numFmtId="0" fontId="3" fillId="0" borderId="50" applyNumberFormat="0" applyFont="0" applyFill="0" applyAlignment="0" applyProtection="0">
      <alignment vertical="top"/>
    </xf>
    <xf numFmtId="0" fontId="12" fillId="0" borderId="65" applyNumberFormat="0" applyFon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6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5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3" fillId="0" borderId="0"/>
    <xf numFmtId="0" fontId="104" fillId="56" borderId="0" applyNumberFormat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3" fillId="0" borderId="0">
      <alignment vertical="top"/>
    </xf>
    <xf numFmtId="0" fontId="3" fillId="0" borderId="0"/>
    <xf numFmtId="0" fontId="3" fillId="43" borderId="0" applyNumberFormat="0" applyBorder="0" applyAlignment="0" applyProtection="0"/>
    <xf numFmtId="0" fontId="104" fillId="0" borderId="0"/>
    <xf numFmtId="43" fontId="10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7" borderId="0" applyNumberFormat="0" applyBorder="0" applyAlignment="0" applyProtection="0"/>
    <xf numFmtId="2" fontId="12" fillId="0" borderId="0" applyFont="0" applyFill="0" applyBorder="0" applyAlignment="0" applyProtection="0"/>
    <xf numFmtId="0" fontId="3" fillId="37" borderId="33" applyNumberFormat="0" applyFont="0" applyAlignment="0" applyProtection="0"/>
    <xf numFmtId="44" fontId="12" fillId="0" borderId="0" applyFont="0" applyFill="0" applyBorder="0" applyAlignment="0" applyProtection="0"/>
    <xf numFmtId="0" fontId="132" fillId="0" borderId="57" applyNumberFormat="0" applyFill="0" applyAlignment="0" applyProtection="0"/>
    <xf numFmtId="0" fontId="3" fillId="0" borderId="0"/>
    <xf numFmtId="0" fontId="3" fillId="0" borderId="0"/>
    <xf numFmtId="0" fontId="3" fillId="4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9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0" fontId="3" fillId="56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6" fillId="70" borderId="0" applyNumberFormat="0" applyBorder="0" applyAlignment="0" applyProtection="0"/>
    <xf numFmtId="0" fontId="3" fillId="0" borderId="0"/>
    <xf numFmtId="0" fontId="3" fillId="0" borderId="0"/>
    <xf numFmtId="0" fontId="12" fillId="0" borderId="0"/>
    <xf numFmtId="0" fontId="26" fillId="80" borderId="0" applyNumberFormat="0" applyBorder="0" applyAlignment="0" applyProtection="0"/>
    <xf numFmtId="0" fontId="26" fillId="69" borderId="0" applyNumberFormat="0" applyBorder="0" applyAlignment="0" applyProtection="0"/>
    <xf numFmtId="0" fontId="12" fillId="0" borderId="0"/>
    <xf numFmtId="0" fontId="3" fillId="43" borderId="0" applyNumberFormat="0" applyBorder="0" applyAlignment="0" applyProtection="0"/>
    <xf numFmtId="0" fontId="12" fillId="0" borderId="0"/>
    <xf numFmtId="0" fontId="12" fillId="0" borderId="0"/>
    <xf numFmtId="0" fontId="3" fillId="0" borderId="0" applyFont="0" applyFill="0" applyBorder="0" applyAlignment="0" applyProtection="0">
      <alignment vertical="top"/>
    </xf>
    <xf numFmtId="0" fontId="3" fillId="0" borderId="0"/>
    <xf numFmtId="0" fontId="104" fillId="51" borderId="0" applyNumberFormat="0" applyBorder="0" applyAlignment="0" applyProtection="0"/>
    <xf numFmtId="0" fontId="3" fillId="0" borderId="0"/>
    <xf numFmtId="0" fontId="12" fillId="0" borderId="0">
      <alignment vertical="top"/>
    </xf>
    <xf numFmtId="0" fontId="31" fillId="0" borderId="0">
      <alignment vertical="top"/>
    </xf>
    <xf numFmtId="0" fontId="3" fillId="0" borderId="0"/>
    <xf numFmtId="0" fontId="26" fillId="65" borderId="0" applyNumberFormat="0" applyBorder="0" applyAlignment="0" applyProtection="0"/>
    <xf numFmtId="0" fontId="3" fillId="0" borderId="0"/>
    <xf numFmtId="0" fontId="3" fillId="51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9" fontId="12" fillId="0" borderId="0" applyFont="0" applyFill="0" applyBorder="0" applyAlignment="0" applyProtection="0"/>
    <xf numFmtId="0" fontId="36" fillId="0" borderId="0" applyBorder="0"/>
    <xf numFmtId="0" fontId="3" fillId="0" borderId="0"/>
    <xf numFmtId="0" fontId="3" fillId="60" borderId="0" applyNumberFormat="0" applyBorder="0" applyAlignment="0" applyProtection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>
      <alignment vertical="top"/>
    </xf>
    <xf numFmtId="0" fontId="12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2" fontId="3" fillId="0" borderId="0" applyFont="0" applyFill="0" applyBorder="0" applyAlignment="0" applyProtection="0">
      <alignment vertical="top"/>
    </xf>
    <xf numFmtId="0" fontId="26" fillId="64" borderId="0" applyNumberFormat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67" borderId="0" applyNumberFormat="0" applyBorder="0" applyAlignment="0" applyProtection="0"/>
    <xf numFmtId="0" fontId="3" fillId="0" borderId="0"/>
    <xf numFmtId="0" fontId="12" fillId="0" borderId="0"/>
    <xf numFmtId="0" fontId="96" fillId="0" borderId="52" applyNumberFormat="0" applyFill="0" applyAlignment="0" applyProtection="0"/>
    <xf numFmtId="0" fontId="3" fillId="59" borderId="0" applyNumberFormat="0" applyBorder="0" applyAlignment="0" applyProtection="0"/>
    <xf numFmtId="3" fontId="3" fillId="0" borderId="0" applyFont="0" applyFill="0" applyBorder="0" applyAlignment="0" applyProtection="0">
      <alignment vertical="top"/>
    </xf>
    <xf numFmtId="0" fontId="12" fillId="0" borderId="0" applyNumberFormat="0" applyFont="0" applyFill="0" applyAlignment="0" applyProtection="0"/>
    <xf numFmtId="0" fontId="3" fillId="56" borderId="0" applyNumberFormat="0" applyBorder="0" applyAlignment="0" applyProtection="0"/>
    <xf numFmtId="0" fontId="12" fillId="0" borderId="0"/>
    <xf numFmtId="0" fontId="90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6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65" borderId="0" applyNumberFormat="0" applyBorder="0" applyAlignment="0" applyProtection="0"/>
    <xf numFmtId="0" fontId="104" fillId="37" borderId="3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2" fillId="0" borderId="0"/>
    <xf numFmtId="0" fontId="31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2" fillId="0" borderId="0"/>
    <xf numFmtId="0" fontId="12" fillId="0" borderId="50" applyNumberFormat="0" applyFont="0" applyFill="0" applyAlignment="0" applyProtection="0">
      <alignment vertical="top"/>
    </xf>
    <xf numFmtId="0" fontId="12" fillId="0" borderId="0"/>
    <xf numFmtId="0" fontId="3" fillId="0" borderId="0"/>
    <xf numFmtId="0" fontId="3" fillId="0" borderId="0"/>
    <xf numFmtId="3" fontId="3" fillId="0" borderId="0" applyFont="0" applyFill="0" applyBorder="0" applyAlignment="0" applyProtection="0">
      <alignment vertical="top"/>
    </xf>
    <xf numFmtId="0" fontId="3" fillId="0" borderId="0"/>
    <xf numFmtId="0" fontId="3" fillId="56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0" borderId="0"/>
    <xf numFmtId="0" fontId="3" fillId="44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63" borderId="0" applyNumberFormat="0" applyBorder="0" applyAlignment="0" applyProtection="0"/>
    <xf numFmtId="0" fontId="104" fillId="0" borderId="0"/>
    <xf numFmtId="0" fontId="3" fillId="48" borderId="0" applyNumberFormat="0" applyBorder="0" applyAlignment="0" applyProtection="0"/>
    <xf numFmtId="0" fontId="12" fillId="0" borderId="0"/>
    <xf numFmtId="0" fontId="12" fillId="0" borderId="0"/>
    <xf numFmtId="0" fontId="3" fillId="0" borderId="0"/>
    <xf numFmtId="0" fontId="3" fillId="63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50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55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3" fillId="0" borderId="0"/>
    <xf numFmtId="0" fontId="12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62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12" fillId="0" borderId="0"/>
    <xf numFmtId="0" fontId="12" fillId="0" borderId="0"/>
    <xf numFmtId="0" fontId="3" fillId="64" borderId="0" applyNumberFormat="0" applyBorder="0" applyAlignment="0" applyProtection="0"/>
    <xf numFmtId="0" fontId="3" fillId="52" borderId="0" applyNumberFormat="0" applyBorder="0" applyAlignment="0" applyProtection="0"/>
    <xf numFmtId="0" fontId="35" fillId="0" borderId="57" applyNumberFormat="0" applyFill="0" applyAlignment="0" applyProtection="0"/>
    <xf numFmtId="0" fontId="3" fillId="51" borderId="0" applyNumberFormat="0" applyBorder="0" applyAlignment="0" applyProtection="0"/>
    <xf numFmtId="0" fontId="12" fillId="0" borderId="0"/>
    <xf numFmtId="0" fontId="12" fillId="0" borderId="0"/>
    <xf numFmtId="0" fontId="3" fillId="65" borderId="0" applyNumberFormat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4" fillId="59" borderId="0" applyNumberFormat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>
      <alignment vertical="top"/>
    </xf>
    <xf numFmtId="9" fontId="12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2" fontId="3" fillId="0" borderId="0" applyFont="0" applyFill="0" applyBorder="0" applyAlignment="0" applyProtection="0">
      <alignment vertical="top"/>
    </xf>
    <xf numFmtId="0" fontId="3" fillId="0" borderId="0"/>
    <xf numFmtId="0" fontId="12" fillId="0" borderId="0"/>
    <xf numFmtId="0" fontId="3" fillId="0" borderId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26" fillId="68" borderId="0" applyNumberFormat="0" applyBorder="0" applyAlignment="0" applyProtection="0"/>
    <xf numFmtId="0" fontId="3" fillId="0" borderId="0"/>
    <xf numFmtId="0" fontId="3" fillId="0" borderId="0"/>
    <xf numFmtId="0" fontId="36" fillId="0" borderId="0" applyBorder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70" borderId="0" applyNumberFormat="0" applyBorder="0" applyAlignment="0" applyProtection="0"/>
    <xf numFmtId="44" fontId="3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3" fillId="37" borderId="33" applyNumberFormat="0" applyFont="0" applyAlignment="0" applyProtection="0"/>
    <xf numFmtId="3" fontId="3" fillId="0" borderId="0" applyFont="0" applyFill="0" applyBorder="0" applyAlignment="0" applyProtection="0">
      <alignment vertical="top"/>
    </xf>
    <xf numFmtId="0" fontId="12" fillId="0" borderId="0" applyFont="0" applyFill="0" applyBorder="0" applyAlignment="0" applyProtection="0"/>
    <xf numFmtId="0" fontId="41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0" fontId="3" fillId="66" borderId="0" applyNumberFormat="0" applyBorder="0" applyAlignment="0" applyProtection="0"/>
    <xf numFmtId="0" fontId="3" fillId="0" borderId="0"/>
    <xf numFmtId="0" fontId="3" fillId="0" borderId="0"/>
    <xf numFmtId="0" fontId="3" fillId="40" borderId="0" applyNumberFormat="0" applyBorder="0" applyAlignment="0" applyProtection="0"/>
    <xf numFmtId="0" fontId="12" fillId="0" borderId="0"/>
    <xf numFmtId="0" fontId="26" fillId="83" borderId="59" applyNumberFormat="0" applyFont="0" applyAlignment="0" applyProtection="0"/>
    <xf numFmtId="0" fontId="3" fillId="0" borderId="0"/>
    <xf numFmtId="0" fontId="12" fillId="0" borderId="0"/>
    <xf numFmtId="0" fontId="12" fillId="0" borderId="0">
      <alignment vertical="top"/>
    </xf>
    <xf numFmtId="43" fontId="36" fillId="0" borderId="0" applyFont="0" applyFill="0" applyBorder="0" applyAlignment="0" applyProtection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66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4" fontId="3" fillId="0" borderId="0" applyFont="0" applyFill="0" applyBorder="0" applyAlignment="0" applyProtection="0">
      <alignment vertical="top"/>
    </xf>
    <xf numFmtId="0" fontId="12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50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26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40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104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04" fillId="0" borderId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50" applyNumberFormat="0" applyFont="0" applyFill="0" applyAlignment="0" applyProtection="0">
      <alignment vertical="top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3" fontId="12" fillId="0" borderId="0" applyFont="0" applyFill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50" applyNumberFormat="0" applyFont="0" applyFill="0" applyAlignment="0" applyProtection="0">
      <alignment vertical="top"/>
    </xf>
    <xf numFmtId="0" fontId="3" fillId="0" borderId="0">
      <alignment vertical="top"/>
    </xf>
    <xf numFmtId="0" fontId="3" fillId="70" borderId="0" applyNumberFormat="0" applyBorder="0" applyAlignment="0" applyProtection="0"/>
    <xf numFmtId="0" fontId="3" fillId="0" borderId="0"/>
    <xf numFmtId="0" fontId="3" fillId="63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3" fillId="62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62" borderId="0" applyNumberFormat="0" applyBorder="0" applyAlignment="0" applyProtection="0"/>
    <xf numFmtId="0" fontId="3" fillId="43" borderId="0" applyNumberFormat="0" applyBorder="0" applyAlignment="0" applyProtection="0"/>
    <xf numFmtId="0" fontId="3" fillId="63" borderId="0" applyNumberFormat="0" applyBorder="0" applyAlignment="0" applyProtection="0"/>
    <xf numFmtId="0" fontId="3" fillId="47" borderId="0" applyNumberFormat="0" applyBorder="0" applyAlignment="0" applyProtection="0"/>
    <xf numFmtId="0" fontId="3" fillId="64" borderId="0" applyNumberFormat="0" applyBorder="0" applyAlignment="0" applyProtection="0"/>
    <xf numFmtId="0" fontId="3" fillId="51" borderId="0" applyNumberFormat="0" applyBorder="0" applyAlignment="0" applyProtection="0"/>
    <xf numFmtId="0" fontId="3" fillId="65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0" fontId="3" fillId="66" borderId="0" applyNumberFormat="0" applyBorder="0" applyAlignment="0" applyProtection="0"/>
    <xf numFmtId="0" fontId="3" fillId="40" borderId="0" applyNumberFormat="0" applyBorder="0" applyAlignment="0" applyProtection="0"/>
    <xf numFmtId="0" fontId="3" fillId="67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69" borderId="0" applyNumberFormat="0" applyBorder="0" applyAlignment="0" applyProtection="0"/>
    <xf numFmtId="0" fontId="3" fillId="52" borderId="0" applyNumberFormat="0" applyBorder="0" applyAlignment="0" applyProtection="0"/>
    <xf numFmtId="0" fontId="3" fillId="65" borderId="0" applyNumberFormat="0" applyBorder="0" applyAlignment="0" applyProtection="0"/>
    <xf numFmtId="0" fontId="3" fillId="56" borderId="0" applyNumberFormat="0" applyBorder="0" applyAlignment="0" applyProtection="0"/>
    <xf numFmtId="0" fontId="3" fillId="67" borderId="0" applyNumberFormat="0" applyBorder="0" applyAlignment="0" applyProtection="0"/>
    <xf numFmtId="0" fontId="3" fillId="60" borderId="0" applyNumberFormat="0" applyBorder="0" applyAlignment="0" applyProtection="0"/>
    <xf numFmtId="0" fontId="3" fillId="70" borderId="0" applyNumberFormat="0" applyBorder="0" applyAlignment="0" applyProtection="0"/>
    <xf numFmtId="43" fontId="3" fillId="0" borderId="0" applyFont="0" applyFill="0" applyBorder="0" applyAlignment="0" applyProtection="0"/>
    <xf numFmtId="4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50" applyNumberFormat="0" applyFont="0" applyFill="0" applyAlignment="0" applyProtection="0">
      <alignment vertical="top"/>
    </xf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0" borderId="0"/>
    <xf numFmtId="0" fontId="3" fillId="37" borderId="33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0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59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7" borderId="3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4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7" borderId="33" applyNumberFormat="0" applyFont="0" applyAlignment="0" applyProtection="0"/>
    <xf numFmtId="0" fontId="3" fillId="0" borderId="0"/>
    <xf numFmtId="0" fontId="3" fillId="60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47" borderId="0" applyNumberFormat="0" applyBorder="0" applyAlignment="0" applyProtection="0"/>
    <xf numFmtId="9" fontId="3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9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9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0" fontId="36" fillId="0" borderId="0" applyBorder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0" fontId="36" fillId="0" borderId="0" applyBorder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>
      <alignment vertical="top"/>
    </xf>
    <xf numFmtId="7" fontId="3" fillId="0" borderId="0" applyFont="0" applyFill="0" applyBorder="0" applyAlignment="0" applyProtection="0">
      <alignment vertical="top"/>
    </xf>
    <xf numFmtId="0" fontId="72" fillId="0" borderId="0"/>
    <xf numFmtId="0" fontId="3" fillId="0" borderId="0">
      <alignment vertical="top"/>
    </xf>
    <xf numFmtId="9" fontId="7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95" fillId="0" borderId="0">
      <alignment vertical="top"/>
    </xf>
    <xf numFmtId="43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0" fontId="90" fillId="0" borderId="0">
      <alignment vertical="top"/>
    </xf>
    <xf numFmtId="0" fontId="90" fillId="0" borderId="0">
      <alignment vertical="top"/>
    </xf>
    <xf numFmtId="43" fontId="95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90" fillId="0" borderId="0">
      <alignment vertical="top"/>
    </xf>
    <xf numFmtId="43" fontId="90" fillId="0" borderId="0" applyFont="0" applyFill="0" applyBorder="0" applyAlignment="0" applyProtection="0">
      <alignment vertical="top"/>
    </xf>
    <xf numFmtId="0" fontId="44" fillId="0" borderId="0" applyNumberFormat="0" applyFill="0" applyBorder="0" applyAlignment="0" applyProtection="0"/>
    <xf numFmtId="0" fontId="43" fillId="33" borderId="0" applyNumberFormat="0" applyBorder="0" applyAlignment="0" applyProtection="0"/>
    <xf numFmtId="0" fontId="40" fillId="41" borderId="0" applyNumberFormat="0" applyBorder="0" applyAlignment="0" applyProtection="0"/>
    <xf numFmtId="0" fontId="40" fillId="45" borderId="0" applyNumberFormat="0" applyBorder="0" applyAlignment="0" applyProtection="0"/>
    <xf numFmtId="0" fontId="40" fillId="49" borderId="0" applyNumberFormat="0" applyBorder="0" applyAlignment="0" applyProtection="0"/>
    <xf numFmtId="0" fontId="40" fillId="53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72" fillId="0" borderId="0"/>
    <xf numFmtId="43" fontId="72" fillId="0" borderId="0" applyFont="0" applyFill="0" applyBorder="0" applyAlignment="0" applyProtection="0"/>
    <xf numFmtId="43" fontId="95" fillId="0" borderId="0" applyFont="0" applyFill="0" applyBorder="0" applyAlignment="0" applyProtection="0">
      <alignment vertical="top"/>
    </xf>
    <xf numFmtId="0" fontId="12" fillId="0" borderId="0"/>
    <xf numFmtId="0" fontId="90" fillId="0" borderId="0">
      <alignment vertical="top"/>
    </xf>
    <xf numFmtId="43" fontId="90" fillId="0" borderId="0" applyFont="0" applyFill="0" applyBorder="0" applyAlignment="0" applyProtection="0">
      <alignment vertical="top"/>
    </xf>
    <xf numFmtId="0" fontId="95" fillId="0" borderId="0">
      <alignment vertical="top"/>
    </xf>
    <xf numFmtId="0" fontId="36" fillId="0" borderId="0" applyBorder="0"/>
    <xf numFmtId="0" fontId="36" fillId="0" borderId="0" applyBorder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90" fillId="0" borderId="0">
      <alignment vertical="top"/>
    </xf>
    <xf numFmtId="0" fontId="39" fillId="33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3" fillId="61" borderId="0" applyNumberFormat="0" applyBorder="0" applyAlignment="0" applyProtection="0"/>
    <xf numFmtId="0" fontId="72" fillId="0" borderId="0"/>
    <xf numFmtId="44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46" fillId="0" borderId="0"/>
    <xf numFmtId="44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46" fillId="0" borderId="0"/>
    <xf numFmtId="44" fontId="146" fillId="0" borderId="0" applyFont="0" applyFill="0" applyBorder="0" applyAlignment="0" applyProtection="0"/>
    <xf numFmtId="44" fontId="146" fillId="0" borderId="0" applyFont="0" applyFill="0" applyBorder="0" applyAlignment="0" applyProtection="0"/>
    <xf numFmtId="0" fontId="14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46" fillId="0" borderId="0"/>
    <xf numFmtId="44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4" fontId="146" fillId="0" borderId="0" applyFont="0" applyFill="0" applyBorder="0" applyAlignment="0" applyProtection="0"/>
    <xf numFmtId="0" fontId="146" fillId="0" borderId="0"/>
    <xf numFmtId="0" fontId="72" fillId="0" borderId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37" fontId="58" fillId="0" borderId="0"/>
    <xf numFmtId="0" fontId="73" fillId="0" borderId="0" applyNumberFormat="0" applyFill="0" applyBorder="0" applyAlignment="0" applyProtection="0">
      <alignment vertical="top"/>
    </xf>
    <xf numFmtId="0" fontId="74" fillId="0" borderId="0" applyNumberFormat="0" applyFill="0" applyBorder="0" applyAlignment="0" applyProtection="0">
      <alignment vertical="top"/>
    </xf>
    <xf numFmtId="0" fontId="72" fillId="83" borderId="59" applyNumberFormat="0" applyFont="0" applyAlignment="0" applyProtection="0"/>
    <xf numFmtId="0" fontId="72" fillId="0" borderId="50" applyNumberFormat="0" applyFont="0" applyFill="0" applyAlignment="0" applyProtection="0">
      <alignment vertical="top"/>
    </xf>
    <xf numFmtId="9" fontId="7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43" fontId="72" fillId="0" borderId="0" applyFont="0" applyFill="0" applyBorder="0" applyAlignment="0" applyProtection="0"/>
    <xf numFmtId="0" fontId="72" fillId="0" borderId="0"/>
    <xf numFmtId="37" fontId="58" fillId="0" borderId="0"/>
    <xf numFmtId="0" fontId="72" fillId="0" borderId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39" borderId="0"/>
    <xf numFmtId="0" fontId="26" fillId="67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39" borderId="0"/>
    <xf numFmtId="0" fontId="2" fillId="43" borderId="0"/>
    <xf numFmtId="0" fontId="26" fillId="68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3" borderId="0"/>
    <xf numFmtId="0" fontId="2" fillId="47" borderId="0"/>
    <xf numFmtId="0" fontId="26" fillId="83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47" borderId="0"/>
    <xf numFmtId="0" fontId="2" fillId="51" borderId="0"/>
    <xf numFmtId="0" fontId="26" fillId="8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1" borderId="0"/>
    <xf numFmtId="0" fontId="2" fillId="55" borderId="0"/>
    <xf numFmtId="0" fontId="26" fillId="80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5" borderId="0"/>
    <xf numFmtId="0" fontId="2" fillId="59" borderId="0"/>
    <xf numFmtId="0" fontId="26" fillId="83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59" borderId="0"/>
    <xf numFmtId="0" fontId="2" fillId="40" borderId="0"/>
    <xf numFmtId="0" fontId="26" fillId="8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0" borderId="0"/>
    <xf numFmtId="0" fontId="2" fillId="44" borderId="0"/>
    <xf numFmtId="0" fontId="26" fillId="68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4" borderId="0"/>
    <xf numFmtId="0" fontId="2" fillId="48" borderId="0"/>
    <xf numFmtId="0" fontId="26" fillId="82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48" borderId="0"/>
    <xf numFmtId="0" fontId="2" fillId="52" borderId="0"/>
    <xf numFmtId="0" fontId="26" fillId="63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2" borderId="0"/>
    <xf numFmtId="0" fontId="2" fillId="56" borderId="0"/>
    <xf numFmtId="0" fontId="26" fillId="80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56" borderId="0"/>
    <xf numFmtId="0" fontId="2" fillId="60" borderId="0"/>
    <xf numFmtId="0" fontId="26" fillId="83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2" fillId="60" borderId="0"/>
    <xf numFmtId="0" fontId="123" fillId="80" borderId="0"/>
    <xf numFmtId="0" fontId="40" fillId="41" borderId="0"/>
    <xf numFmtId="0" fontId="123" fillId="78" borderId="0"/>
    <xf numFmtId="0" fontId="40" fillId="45" borderId="0"/>
    <xf numFmtId="0" fontId="123" fillId="70" borderId="0"/>
    <xf numFmtId="0" fontId="40" fillId="49" borderId="0"/>
    <xf numFmtId="0" fontId="123" fillId="63" borderId="0"/>
    <xf numFmtId="0" fontId="40" fillId="53" borderId="0"/>
    <xf numFmtId="0" fontId="123" fillId="80" borderId="0"/>
    <xf numFmtId="0" fontId="40" fillId="57" borderId="0"/>
    <xf numFmtId="0" fontId="123" fillId="68" borderId="0"/>
    <xf numFmtId="0" fontId="40" fillId="61" borderId="0"/>
    <xf numFmtId="0" fontId="40" fillId="38" borderId="0"/>
    <xf numFmtId="0" fontId="123" fillId="84" borderId="0"/>
    <xf numFmtId="0" fontId="40" fillId="42" borderId="0"/>
    <xf numFmtId="0" fontId="123" fillId="78" borderId="0"/>
    <xf numFmtId="0" fontId="40" fillId="46" borderId="0"/>
    <xf numFmtId="0" fontId="123" fillId="70" borderId="0"/>
    <xf numFmtId="0" fontId="40" fillId="50" borderId="0"/>
    <xf numFmtId="0" fontId="123" fillId="85" borderId="0"/>
    <xf numFmtId="0" fontId="40" fillId="54" borderId="0"/>
    <xf numFmtId="0" fontId="123" fillId="73" borderId="0"/>
    <xf numFmtId="0" fontId="40" fillId="58" borderId="0"/>
    <xf numFmtId="0" fontId="123" fillId="76" borderId="0"/>
    <xf numFmtId="0" fontId="63" fillId="32" borderId="0"/>
    <xf numFmtId="0" fontId="124" fillId="65" borderId="0"/>
    <xf numFmtId="0" fontId="66" fillId="35" borderId="45"/>
    <xf numFmtId="0" fontId="135" fillId="86" borderId="58"/>
    <xf numFmtId="0" fontId="68" fillId="36" borderId="48"/>
    <xf numFmtId="0" fontId="126" fillId="79" borderId="51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12" fillId="0" borderId="0"/>
    <xf numFmtId="43" fontId="72" fillId="0" borderId="0"/>
    <xf numFmtId="43" fontId="72" fillId="0" borderId="0"/>
    <xf numFmtId="43" fontId="72" fillId="0" borderId="0"/>
    <xf numFmtId="43" fontId="72" fillId="0" borderId="0"/>
    <xf numFmtId="43" fontId="1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72" fillId="0" borderId="0"/>
    <xf numFmtId="43" fontId="72" fillId="0" borderId="0"/>
    <xf numFmtId="3" fontId="12" fillId="0" borderId="0">
      <alignment vertical="top"/>
    </xf>
    <xf numFmtId="3" fontId="72" fillId="0" borderId="0">
      <alignment vertical="top"/>
    </xf>
    <xf numFmtId="3" fontId="12" fillId="0" borderId="0">
      <alignment vertical="top"/>
    </xf>
    <xf numFmtId="44" fontId="26" fillId="0" borderId="0"/>
    <xf numFmtId="5" fontId="12" fillId="0" borderId="0">
      <alignment vertical="top"/>
    </xf>
    <xf numFmtId="5" fontId="72" fillId="0" borderId="0">
      <alignment vertical="top"/>
    </xf>
    <xf numFmtId="5" fontId="12" fillId="0" borderId="0">
      <alignment vertical="top"/>
    </xf>
    <xf numFmtId="0" fontId="12" fillId="0" borderId="0">
      <alignment vertical="top"/>
    </xf>
    <xf numFmtId="0" fontId="72" fillId="0" borderId="0">
      <alignment vertical="top"/>
    </xf>
    <xf numFmtId="0" fontId="12" fillId="0" borderId="0">
      <alignment vertical="top"/>
    </xf>
    <xf numFmtId="0" fontId="70" fillId="0" borderId="0"/>
    <xf numFmtId="0" fontId="127" fillId="0" borderId="0"/>
    <xf numFmtId="2" fontId="12" fillId="0" borderId="0">
      <alignment vertical="top"/>
    </xf>
    <xf numFmtId="2" fontId="72" fillId="0" borderId="0">
      <alignment vertical="top"/>
    </xf>
    <xf numFmtId="2" fontId="12" fillId="0" borderId="0">
      <alignment vertical="top"/>
    </xf>
    <xf numFmtId="0" fontId="62" fillId="31" borderId="0"/>
    <xf numFmtId="0" fontId="128" fillId="80" borderId="0"/>
    <xf numFmtId="0" fontId="59" fillId="0" borderId="42"/>
    <xf numFmtId="0" fontId="136" fillId="0" borderId="60"/>
    <xf numFmtId="0" fontId="85" fillId="0" borderId="0">
      <alignment vertical="top"/>
    </xf>
    <xf numFmtId="0" fontId="136" fillId="0" borderId="60"/>
    <xf numFmtId="0" fontId="73" fillId="0" borderId="0">
      <alignment vertical="top"/>
    </xf>
    <xf numFmtId="0" fontId="85" fillId="0" borderId="0">
      <alignment vertical="top"/>
    </xf>
    <xf numFmtId="0" fontId="60" fillId="0" borderId="43"/>
    <xf numFmtId="0" fontId="137" fillId="0" borderId="61"/>
    <xf numFmtId="0" fontId="31" fillId="0" borderId="0">
      <alignment vertical="top"/>
    </xf>
    <xf numFmtId="0" fontId="137" fillId="0" borderId="61"/>
    <xf numFmtId="0" fontId="74" fillId="0" borderId="0">
      <alignment vertical="top"/>
    </xf>
    <xf numFmtId="0" fontId="31" fillId="0" borderId="0">
      <alignment vertical="top"/>
    </xf>
    <xf numFmtId="0" fontId="61" fillId="0" borderId="44"/>
    <xf numFmtId="0" fontId="138" fillId="0" borderId="62"/>
    <xf numFmtId="0" fontId="61" fillId="0" borderId="0"/>
    <xf numFmtId="0" fontId="138" fillId="0" borderId="0"/>
    <xf numFmtId="0" fontId="64" fillId="34" borderId="45"/>
    <xf numFmtId="0" fontId="129" fillId="82" borderId="58"/>
    <xf numFmtId="0" fontId="67" fillId="0" borderId="47"/>
    <xf numFmtId="0" fontId="133" fillId="0" borderId="63"/>
    <xf numFmtId="0" fontId="139" fillId="82" borderId="0"/>
    <xf numFmtId="0" fontId="43" fillId="33" borderId="0"/>
    <xf numFmtId="0" fontId="36" fillId="0" borderId="0"/>
    <xf numFmtId="0" fontId="72" fillId="0" borderId="0"/>
    <xf numFmtId="37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83" borderId="59"/>
    <xf numFmtId="0" fontId="12" fillId="83" borderId="59"/>
    <xf numFmtId="0" fontId="72" fillId="83" borderId="59"/>
    <xf numFmtId="0" fontId="12" fillId="83" borderId="59"/>
    <xf numFmtId="0" fontId="12" fillId="83" borderId="59"/>
    <xf numFmtId="0" fontId="32" fillId="83" borderId="59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2" fillId="37" borderId="33"/>
    <xf numFmtId="0" fontId="65" fillId="35" borderId="46"/>
    <xf numFmtId="0" fontId="131" fillId="86" borderId="56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12" fillId="0" borderId="0"/>
    <xf numFmtId="9" fontId="72" fillId="0" borderId="0"/>
    <xf numFmtId="0" fontId="140" fillId="0" borderId="0"/>
    <xf numFmtId="0" fontId="35" fillId="0" borderId="49"/>
    <xf numFmtId="0" fontId="132" fillId="0" borderId="64"/>
    <xf numFmtId="0" fontId="12" fillId="0" borderId="50">
      <alignment vertical="top"/>
    </xf>
    <xf numFmtId="0" fontId="132" fillId="0" borderId="64"/>
    <xf numFmtId="0" fontId="72" fillId="0" borderId="50">
      <alignment vertical="top"/>
    </xf>
    <xf numFmtId="0" fontId="12" fillId="0" borderId="50">
      <alignment vertical="top"/>
    </xf>
    <xf numFmtId="0" fontId="69" fillId="0" borderId="0"/>
    <xf numFmtId="0" fontId="133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6" fillId="0" borderId="0" applyBorder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Border="0"/>
    <xf numFmtId="0" fontId="72" fillId="0" borderId="0"/>
    <xf numFmtId="43" fontId="72" fillId="0" borderId="0" applyFont="0" applyFill="0" applyBorder="0" applyAlignment="0" applyProtection="0"/>
  </cellStyleXfs>
  <cellXfs count="383">
    <xf numFmtId="37" fontId="0" fillId="0" borderId="0" xfId="0"/>
    <xf numFmtId="37" fontId="14" fillId="0" borderId="0" xfId="0" applyFont="1"/>
    <xf numFmtId="37" fontId="14" fillId="0" borderId="0" xfId="0" applyFont="1" applyAlignment="1">
      <alignment horizontal="left"/>
    </xf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center"/>
    </xf>
    <xf numFmtId="37" fontId="14" fillId="0" borderId="0" xfId="0" quotePrefix="1" applyFont="1" applyAlignment="1">
      <alignment horizontal="center"/>
    </xf>
    <xf numFmtId="10" fontId="14" fillId="0" borderId="0" xfId="0" applyNumberFormat="1" applyFont="1"/>
    <xf numFmtId="49" fontId="14" fillId="0" borderId="0" xfId="0" quotePrefix="1" applyNumberFormat="1" applyFont="1"/>
    <xf numFmtId="37" fontId="16" fillId="0" borderId="0" xfId="0" applyFont="1" applyAlignment="1" applyProtection="1">
      <alignment horizontal="center"/>
      <protection locked="0"/>
    </xf>
    <xf numFmtId="37" fontId="17" fillId="0" borderId="0" xfId="0" applyFont="1"/>
    <xf numFmtId="37" fontId="18" fillId="0" borderId="0" xfId="0" applyFont="1" applyAlignment="1">
      <alignment horizontal="center"/>
    </xf>
    <xf numFmtId="37" fontId="18" fillId="0" borderId="0" xfId="0" applyFont="1"/>
    <xf numFmtId="37" fontId="18" fillId="0" borderId="0" xfId="0" applyFont="1" applyAlignment="1">
      <alignment horizontal="left"/>
    </xf>
    <xf numFmtId="38" fontId="18" fillId="0" borderId="0" xfId="0" applyNumberFormat="1" applyFont="1"/>
    <xf numFmtId="37" fontId="18" fillId="0" borderId="0" xfId="0" quotePrefix="1" applyFont="1" applyAlignment="1">
      <alignment horizontal="left"/>
    </xf>
    <xf numFmtId="37" fontId="19" fillId="0" borderId="0" xfId="631" applyNumberFormat="1" applyFont="1" applyAlignment="1" applyProtection="1"/>
    <xf numFmtId="37" fontId="18" fillId="3" borderId="0" xfId="0" applyFont="1" applyFill="1"/>
    <xf numFmtId="38" fontId="18" fillId="3" borderId="0" xfId="0" applyNumberFormat="1" applyFont="1" applyFill="1" applyAlignment="1">
      <alignment horizontal="center"/>
    </xf>
    <xf numFmtId="37" fontId="18" fillId="3" borderId="0" xfId="0" applyFont="1" applyFill="1" applyAlignment="1">
      <alignment horizontal="center"/>
    </xf>
    <xf numFmtId="37" fontId="18" fillId="3" borderId="0" xfId="0" quotePrefix="1" applyFont="1" applyFill="1" applyAlignment="1">
      <alignment horizontal="center"/>
    </xf>
    <xf numFmtId="37" fontId="18" fillId="3" borderId="0" xfId="0" quotePrefix="1" applyFont="1" applyFill="1"/>
    <xf numFmtId="37" fontId="18" fillId="3" borderId="0" xfId="0" quotePrefix="1" applyFont="1" applyFill="1" applyAlignment="1">
      <alignment horizontal="left"/>
    </xf>
    <xf numFmtId="38" fontId="18" fillId="3" borderId="0" xfId="0" applyNumberFormat="1" applyFont="1" applyFill="1"/>
    <xf numFmtId="165" fontId="18" fillId="3" borderId="0" xfId="0" applyNumberFormat="1" applyFont="1" applyFill="1" applyAlignment="1">
      <alignment horizontal="center"/>
    </xf>
    <xf numFmtId="37" fontId="18" fillId="3" borderId="0" xfId="0" quotePrefix="1" applyFont="1" applyFill="1" applyAlignment="1">
      <alignment horizontal="fill"/>
    </xf>
    <xf numFmtId="37" fontId="18" fillId="6" borderId="0" xfId="0" applyFont="1" applyFill="1"/>
    <xf numFmtId="37" fontId="18" fillId="6" borderId="0" xfId="0" quotePrefix="1" applyFont="1" applyFill="1" applyAlignment="1">
      <alignment horizontal="left" indent="1"/>
    </xf>
    <xf numFmtId="43" fontId="18" fillId="3" borderId="0" xfId="547" applyFont="1" applyFill="1"/>
    <xf numFmtId="37" fontId="18" fillId="3" borderId="0" xfId="547" quotePrefix="1" applyNumberFormat="1" applyFont="1" applyFill="1" applyAlignment="1">
      <alignment horizontal="fill"/>
    </xf>
    <xf numFmtId="39" fontId="18" fillId="3" borderId="0" xfId="0" applyNumberFormat="1" applyFont="1" applyFill="1"/>
    <xf numFmtId="37" fontId="18" fillId="3" borderId="0" xfId="0" applyFont="1" applyFill="1" applyAlignment="1">
      <alignment horizontal="centerContinuous"/>
    </xf>
    <xf numFmtId="37" fontId="18" fillId="6" borderId="0" xfId="0" quotePrefix="1" applyFont="1" applyFill="1" applyAlignment="1">
      <alignment horizontal="left"/>
    </xf>
    <xf numFmtId="37" fontId="18" fillId="6" borderId="0" xfId="0" applyFont="1" applyFill="1" applyAlignment="1">
      <alignment horizontal="right"/>
    </xf>
    <xf numFmtId="37" fontId="18" fillId="6" borderId="0" xfId="0" applyFont="1" applyFill="1" applyAlignment="1">
      <alignment horizontal="left"/>
    </xf>
    <xf numFmtId="37" fontId="20" fillId="3" borderId="0" xfId="0" applyFont="1" applyFill="1" applyAlignment="1">
      <alignment horizontal="centerContinuous"/>
    </xf>
    <xf numFmtId="37" fontId="18" fillId="3" borderId="0" xfId="0" applyFont="1" applyFill="1" applyAlignment="1">
      <alignment horizontal="right"/>
    </xf>
    <xf numFmtId="38" fontId="18" fillId="3" borderId="0" xfId="0" applyNumberFormat="1" applyFont="1" applyFill="1" applyAlignment="1">
      <alignment horizontal="right"/>
    </xf>
    <xf numFmtId="37" fontId="18" fillId="3" borderId="0" xfId="0" quotePrefix="1" applyFont="1" applyFill="1" applyAlignment="1">
      <alignment horizontal="centerContinuous"/>
    </xf>
    <xf numFmtId="37" fontId="20" fillId="3" borderId="0" xfId="0" quotePrefix="1" applyFont="1" applyFill="1" applyAlignment="1">
      <alignment horizontal="left"/>
    </xf>
    <xf numFmtId="37" fontId="20" fillId="3" borderId="0" xfId="0" applyFont="1" applyFill="1" applyAlignment="1">
      <alignment horizontal="center"/>
    </xf>
    <xf numFmtId="38" fontId="20" fillId="3" borderId="0" xfId="0" applyNumberFormat="1" applyFont="1" applyFill="1" applyAlignment="1">
      <alignment horizontal="center"/>
    </xf>
    <xf numFmtId="38" fontId="20" fillId="3" borderId="0" xfId="0" applyNumberFormat="1" applyFont="1" applyFill="1"/>
    <xf numFmtId="37" fontId="20" fillId="3" borderId="0" xfId="0" applyFont="1" applyFill="1"/>
    <xf numFmtId="37" fontId="18" fillId="3" borderId="0" xfId="0" applyFont="1" applyFill="1" applyAlignment="1">
      <alignment horizontal="left"/>
    </xf>
    <xf numFmtId="38" fontId="20" fillId="3" borderId="8" xfId="0" applyNumberFormat="1" applyFont="1" applyFill="1" applyBorder="1" applyAlignment="1" applyProtection="1">
      <alignment horizontal="center"/>
      <protection locked="0"/>
    </xf>
    <xf numFmtId="37" fontId="20" fillId="6" borderId="0" xfId="0" applyFont="1" applyFill="1" applyAlignment="1">
      <alignment horizontal="centerContinuous"/>
    </xf>
    <xf numFmtId="37" fontId="18" fillId="6" borderId="0" xfId="0" applyFont="1" applyFill="1" applyAlignment="1">
      <alignment horizontal="left" indent="1"/>
    </xf>
    <xf numFmtId="10" fontId="18" fillId="0" borderId="0" xfId="939" applyNumberFormat="1" applyFont="1"/>
    <xf numFmtId="37" fontId="18" fillId="6" borderId="0" xfId="0" applyFont="1" applyFill="1" applyAlignment="1">
      <alignment horizontal="left" indent="2"/>
    </xf>
    <xf numFmtId="37" fontId="18" fillId="6" borderId="0" xfId="0" quotePrefix="1" applyFont="1" applyFill="1" applyAlignment="1">
      <alignment horizontal="left" indent="2"/>
    </xf>
    <xf numFmtId="39" fontId="18" fillId="0" borderId="0" xfId="0" applyNumberFormat="1" applyFont="1"/>
    <xf numFmtId="10" fontId="18" fillId="0" borderId="0" xfId="0" applyNumberFormat="1" applyFont="1"/>
    <xf numFmtId="1" fontId="18" fillId="0" borderId="0" xfId="0" applyNumberFormat="1" applyFont="1" applyAlignment="1">
      <alignment horizontal="center"/>
    </xf>
    <xf numFmtId="37" fontId="18" fillId="0" borderId="0" xfId="0" applyFont="1" applyAlignment="1">
      <alignment horizontal="right"/>
    </xf>
    <xf numFmtId="37" fontId="21" fillId="0" borderId="0" xfId="0" applyFont="1"/>
    <xf numFmtId="37" fontId="16" fillId="0" borderId="0" xfId="0" applyFont="1" applyAlignment="1">
      <alignment horizontal="center"/>
    </xf>
    <xf numFmtId="37" fontId="18" fillId="0" borderId="0" xfId="0" quotePrefix="1" applyFont="1"/>
    <xf numFmtId="37" fontId="22" fillId="0" borderId="0" xfId="0" applyFont="1" applyAlignment="1">
      <alignment vertical="center" readingOrder="1"/>
    </xf>
    <xf numFmtId="37" fontId="24" fillId="0" borderId="0" xfId="0" applyFont="1" applyAlignment="1">
      <alignment vertical="center" readingOrder="1"/>
    </xf>
    <xf numFmtId="37" fontId="25" fillId="0" borderId="0" xfId="0" quotePrefix="1" applyFont="1"/>
    <xf numFmtId="37" fontId="25" fillId="0" borderId="0" xfId="0" applyFont="1"/>
    <xf numFmtId="37" fontId="14" fillId="0" borderId="0" xfId="0" quotePrefix="1" applyFont="1" applyAlignment="1">
      <alignment horizontal="right"/>
    </xf>
    <xf numFmtId="37" fontId="14" fillId="0" borderId="0" xfId="0" applyFont="1" applyAlignment="1">
      <alignment horizontal="centerContinuous"/>
    </xf>
    <xf numFmtId="37" fontId="26" fillId="0" borderId="1" xfId="0" applyFont="1" applyBorder="1"/>
    <xf numFmtId="37" fontId="26" fillId="0" borderId="8" xfId="0" applyFont="1" applyBorder="1"/>
    <xf numFmtId="37" fontId="14" fillId="0" borderId="6" xfId="0" applyFont="1" applyBorder="1"/>
    <xf numFmtId="37" fontId="14" fillId="0" borderId="8" xfId="0" applyFont="1" applyBorder="1"/>
    <xf numFmtId="37" fontId="26" fillId="0" borderId="2" xfId="0" applyFont="1" applyBorder="1"/>
    <xf numFmtId="37" fontId="26" fillId="0" borderId="13" xfId="0" applyFont="1" applyBorder="1"/>
    <xf numFmtId="37" fontId="26" fillId="0" borderId="0" xfId="0" applyFont="1"/>
    <xf numFmtId="37" fontId="26" fillId="0" borderId="4" xfId="0" applyFont="1" applyBorder="1"/>
    <xf numFmtId="37" fontId="14" fillId="0" borderId="13" xfId="0" applyFont="1" applyBorder="1"/>
    <xf numFmtId="37" fontId="14" fillId="0" borderId="10" xfId="0" applyFont="1" applyBorder="1"/>
    <xf numFmtId="37" fontId="26" fillId="0" borderId="14" xfId="0" applyFont="1" applyBorder="1" applyAlignment="1">
      <alignment horizontal="centerContinuous"/>
    </xf>
    <xf numFmtId="37" fontId="26" fillId="0" borderId="2" xfId="0" applyFont="1" applyBorder="1" applyAlignment="1">
      <alignment horizontal="centerContinuous"/>
    </xf>
    <xf numFmtId="37" fontId="26" fillId="0" borderId="8" xfId="0" applyFont="1" applyBorder="1" applyAlignment="1">
      <alignment horizontal="centerContinuous"/>
    </xf>
    <xf numFmtId="37" fontId="14" fillId="0" borderId="8" xfId="0" applyFont="1" applyBorder="1" applyAlignment="1">
      <alignment horizontal="centerContinuous"/>
    </xf>
    <xf numFmtId="37" fontId="14" fillId="0" borderId="2" xfId="0" applyFont="1" applyBorder="1" applyAlignment="1">
      <alignment horizontal="centerContinuous"/>
    </xf>
    <xf numFmtId="37" fontId="26" fillId="0" borderId="1" xfId="0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2" xfId="0" quotePrefix="1" applyFont="1" applyBorder="1" applyAlignment="1">
      <alignment horizontal="left"/>
    </xf>
    <xf numFmtId="37" fontId="26" fillId="0" borderId="12" xfId="0" applyFont="1" applyBorder="1"/>
    <xf numFmtId="37" fontId="14" fillId="0" borderId="4" xfId="0" applyFont="1" applyBorder="1"/>
    <xf numFmtId="37" fontId="26" fillId="0" borderId="8" xfId="0" quotePrefix="1" applyFont="1" applyBorder="1" applyAlignment="1">
      <alignment horizontal="left"/>
    </xf>
    <xf numFmtId="37" fontId="14" fillId="0" borderId="2" xfId="0" applyFont="1" applyBorder="1"/>
    <xf numFmtId="37" fontId="14" fillId="0" borderId="3" xfId="0" applyFont="1" applyBorder="1"/>
    <xf numFmtId="37" fontId="26" fillId="0" borderId="0" xfId="0" applyFont="1" applyAlignment="1">
      <alignment horizontal="left"/>
    </xf>
    <xf numFmtId="37" fontId="14" fillId="2" borderId="0" xfId="0" applyFont="1" applyFill="1"/>
    <xf numFmtId="37" fontId="14" fillId="2" borderId="4" xfId="0" applyFont="1" applyFill="1" applyBorder="1"/>
    <xf numFmtId="37" fontId="14" fillId="0" borderId="9" xfId="0" applyFont="1" applyBorder="1"/>
    <xf numFmtId="37" fontId="26" fillId="0" borderId="12" xfId="0" applyFont="1" applyBorder="1" applyAlignment="1">
      <alignment horizontal="left"/>
    </xf>
    <xf numFmtId="37" fontId="26" fillId="0" borderId="10" xfId="0" applyFont="1" applyBorder="1" applyAlignment="1">
      <alignment horizontal="right"/>
    </xf>
    <xf numFmtId="37" fontId="14" fillId="2" borderId="12" xfId="0" applyFont="1" applyFill="1" applyBorder="1"/>
    <xf numFmtId="37" fontId="14" fillId="2" borderId="10" xfId="0" applyFont="1" applyFill="1" applyBorder="1"/>
    <xf numFmtId="37" fontId="18" fillId="0" borderId="0" xfId="0" quotePrefix="1" applyFont="1" applyAlignment="1">
      <alignment horizontal="right"/>
    </xf>
    <xf numFmtId="37" fontId="18" fillId="0" borderId="16" xfId="0" applyFont="1" applyBorder="1"/>
    <xf numFmtId="37" fontId="18" fillId="0" borderId="17" xfId="0" applyFont="1" applyBorder="1"/>
    <xf numFmtId="37" fontId="18" fillId="0" borderId="18" xfId="0" applyFont="1" applyBorder="1"/>
    <xf numFmtId="37" fontId="18" fillId="0" borderId="19" xfId="0" applyFont="1" applyBorder="1"/>
    <xf numFmtId="37" fontId="18" fillId="0" borderId="20" xfId="0" applyFont="1" applyBorder="1"/>
    <xf numFmtId="37" fontId="18" fillId="0" borderId="21" xfId="0" applyFont="1" applyBorder="1"/>
    <xf numFmtId="37" fontId="18" fillId="0" borderId="22" xfId="0" applyFont="1" applyBorder="1"/>
    <xf numFmtId="37" fontId="18" fillId="0" borderId="23" xfId="0" applyFont="1" applyBorder="1"/>
    <xf numFmtId="37" fontId="18" fillId="0" borderId="17" xfId="0" applyFont="1" applyBorder="1" applyAlignment="1">
      <alignment horizontal="center"/>
    </xf>
    <xf numFmtId="37" fontId="18" fillId="0" borderId="17" xfId="0" applyFont="1" applyBorder="1" applyAlignment="1">
      <alignment horizontal="right"/>
    </xf>
    <xf numFmtId="37" fontId="18" fillId="0" borderId="24" xfId="0" applyFont="1" applyBorder="1"/>
    <xf numFmtId="37" fontId="18" fillId="0" borderId="8" xfId="0" applyFont="1" applyBorder="1"/>
    <xf numFmtId="37" fontId="18" fillId="0" borderId="8" xfId="0" applyFont="1" applyBorder="1" applyAlignment="1">
      <alignment horizontal="center"/>
    </xf>
    <xf numFmtId="37" fontId="18" fillId="0" borderId="25" xfId="0" applyFont="1" applyBorder="1"/>
    <xf numFmtId="37" fontId="18" fillId="0" borderId="26" xfId="0" applyFont="1" applyBorder="1"/>
    <xf numFmtId="37" fontId="18" fillId="0" borderId="6" xfId="0" applyFont="1" applyBorder="1"/>
    <xf numFmtId="37" fontId="18" fillId="0" borderId="27" xfId="0" applyFont="1" applyBorder="1"/>
    <xf numFmtId="37" fontId="18" fillId="0" borderId="28" xfId="0" quotePrefix="1" applyFont="1" applyBorder="1" applyAlignment="1">
      <alignment horizontal="left"/>
    </xf>
    <xf numFmtId="37" fontId="18" fillId="0" borderId="12" xfId="0" applyFont="1" applyBorder="1"/>
    <xf numFmtId="37" fontId="18" fillId="0" borderId="29" xfId="0" applyFont="1" applyBorder="1"/>
    <xf numFmtId="37" fontId="18" fillId="0" borderId="28" xfId="0" applyFont="1" applyBorder="1" applyAlignment="1">
      <alignment horizontal="center"/>
    </xf>
    <xf numFmtId="37" fontId="18" fillId="0" borderId="30" xfId="0" applyFont="1" applyBorder="1"/>
    <xf numFmtId="37" fontId="18" fillId="0" borderId="31" xfId="0" applyFont="1" applyBorder="1"/>
    <xf numFmtId="37" fontId="18" fillId="0" borderId="31" xfId="0" applyFont="1" applyBorder="1" applyAlignment="1">
      <alignment horizontal="center"/>
    </xf>
    <xf numFmtId="37" fontId="18" fillId="0" borderId="32" xfId="0" applyFont="1" applyBorder="1"/>
    <xf numFmtId="37" fontId="26" fillId="0" borderId="0" xfId="0" quotePrefix="1" applyFont="1" applyAlignment="1">
      <alignment horizontal="left"/>
    </xf>
    <xf numFmtId="37" fontId="26" fillId="0" borderId="5" xfId="0" applyFont="1" applyBorder="1" applyAlignment="1">
      <alignment horizontal="centerContinuous"/>
    </xf>
    <xf numFmtId="37" fontId="14" fillId="0" borderId="6" xfId="0" applyFont="1" applyBorder="1" applyAlignment="1">
      <alignment horizontal="centerContinuous"/>
    </xf>
    <xf numFmtId="37" fontId="14" fillId="0" borderId="7" xfId="0" applyFont="1" applyBorder="1" applyAlignment="1">
      <alignment horizontal="centerContinuous"/>
    </xf>
    <xf numFmtId="37" fontId="26" fillId="0" borderId="11" xfId="0" applyFont="1" applyBorder="1"/>
    <xf numFmtId="37" fontId="26" fillId="0" borderId="2" xfId="0" quotePrefix="1" applyFont="1" applyBorder="1" applyAlignment="1">
      <alignment horizontal="centerContinuous"/>
    </xf>
    <xf numFmtId="37" fontId="26" fillId="0" borderId="3" xfId="0" applyFont="1" applyBorder="1" applyAlignment="1">
      <alignment horizontal="center"/>
    </xf>
    <xf numFmtId="37" fontId="26" fillId="0" borderId="2" xfId="0" quotePrefix="1" applyFont="1" applyBorder="1"/>
    <xf numFmtId="37" fontId="26" fillId="0" borderId="13" xfId="0" applyFont="1" applyBorder="1" applyAlignment="1">
      <alignment horizontal="center"/>
    </xf>
    <xf numFmtId="37" fontId="26" fillId="0" borderId="0" xfId="0" quotePrefix="1" applyFont="1"/>
    <xf numFmtId="37" fontId="26" fillId="0" borderId="4" xfId="0" quotePrefix="1" applyFont="1" applyBorder="1"/>
    <xf numFmtId="37" fontId="26" fillId="0" borderId="13" xfId="0" applyFont="1" applyBorder="1" applyAlignment="1">
      <alignment horizontal="centerContinuous"/>
    </xf>
    <xf numFmtId="37" fontId="14" fillId="0" borderId="4" xfId="0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4" xfId="0" applyFont="1" applyBorder="1" applyAlignment="1">
      <alignment horizontal="left"/>
    </xf>
    <xf numFmtId="37" fontId="14" fillId="0" borderId="12" xfId="0" applyFont="1" applyBorder="1"/>
    <xf numFmtId="37" fontId="14" fillId="0" borderId="7" xfId="0" applyFont="1" applyBorder="1"/>
    <xf numFmtId="37" fontId="14" fillId="0" borderId="15" xfId="0" applyFont="1" applyBorder="1"/>
    <xf numFmtId="37" fontId="26" fillId="0" borderId="12" xfId="0" quotePrefix="1" applyFont="1" applyBorder="1" applyAlignment="1">
      <alignment horizontal="left"/>
    </xf>
    <xf numFmtId="37" fontId="14" fillId="0" borderId="12" xfId="0" quotePrefix="1" applyFont="1" applyBorder="1"/>
    <xf numFmtId="37" fontId="14" fillId="0" borderId="12" xfId="0" quotePrefix="1" applyFont="1" applyBorder="1" applyAlignment="1">
      <alignment horizontal="left"/>
    </xf>
    <xf numFmtId="37" fontId="26" fillId="0" borderId="0" xfId="0" applyFont="1" applyAlignment="1">
      <alignment horizontal="centerContinuous"/>
    </xf>
    <xf numFmtId="37" fontId="26" fillId="0" borderId="0" xfId="0" quotePrefix="1" applyFont="1" applyAlignment="1">
      <alignment horizontal="center"/>
    </xf>
    <xf numFmtId="37" fontId="26" fillId="0" borderId="9" xfId="0" quotePrefix="1" applyFont="1" applyBorder="1"/>
    <xf numFmtId="37" fontId="26" fillId="0" borderId="9" xfId="0" applyFont="1" applyBorder="1"/>
    <xf numFmtId="37" fontId="14" fillId="0" borderId="1" xfId="0" applyFont="1" applyBorder="1"/>
    <xf numFmtId="37" fontId="26" fillId="0" borderId="4" xfId="0" applyFont="1" applyBorder="1" applyAlignment="1">
      <alignment horizontal="centerContinuous"/>
    </xf>
    <xf numFmtId="37" fontId="26" fillId="0" borderId="6" xfId="0" applyFont="1" applyBorder="1" applyAlignment="1">
      <alignment horizontal="centerContinuous"/>
    </xf>
    <xf numFmtId="37" fontId="26" fillId="0" borderId="1" xfId="0" applyFont="1" applyBorder="1" applyAlignment="1">
      <alignment horizontal="centerContinuous"/>
    </xf>
    <xf numFmtId="37" fontId="14" fillId="0" borderId="0" xfId="0" quotePrefix="1" applyFont="1" applyAlignment="1">
      <alignment horizontal="left"/>
    </xf>
    <xf numFmtId="37" fontId="26" fillId="0" borderId="7" xfId="0" applyFont="1" applyBorder="1"/>
    <xf numFmtId="37" fontId="26" fillId="0" borderId="7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 applyAlignment="1">
      <alignment horizontal="center"/>
    </xf>
    <xf numFmtId="37" fontId="26" fillId="0" borderId="3" xfId="0" applyFont="1" applyBorder="1" applyAlignment="1">
      <alignment horizontal="centerContinuous"/>
    </xf>
    <xf numFmtId="37" fontId="26" fillId="2" borderId="2" xfId="0" applyFont="1" applyFill="1" applyBorder="1"/>
    <xf numFmtId="37" fontId="26" fillId="0" borderId="10" xfId="0" applyFont="1" applyBorder="1"/>
    <xf numFmtId="37" fontId="26" fillId="0" borderId="10" xfId="0" applyFont="1" applyBorder="1" applyAlignment="1">
      <alignment horizontal="center"/>
    </xf>
    <xf numFmtId="164" fontId="26" fillId="0" borderId="2" xfId="0" applyNumberFormat="1" applyFont="1" applyBorder="1"/>
    <xf numFmtId="37" fontId="26" fillId="0" borderId="0" xfId="0" applyFont="1" applyAlignment="1">
      <alignment horizontal="center"/>
    </xf>
    <xf numFmtId="164" fontId="26" fillId="0" borderId="2" xfId="0" applyNumberFormat="1" applyFont="1" applyBorder="1" applyAlignment="1">
      <alignment horizontal="right"/>
    </xf>
    <xf numFmtId="164" fontId="26" fillId="0" borderId="1" xfId="0" applyNumberFormat="1" applyFont="1" applyBorder="1"/>
    <xf numFmtId="164" fontId="26" fillId="0" borderId="3" xfId="0" applyNumberFormat="1" applyFont="1" applyBorder="1"/>
    <xf numFmtId="164" fontId="26" fillId="0" borderId="2" xfId="0" quotePrefix="1" applyNumberFormat="1" applyFont="1" applyBorder="1" applyAlignment="1">
      <alignment horizontal="left"/>
    </xf>
    <xf numFmtId="37" fontId="26" fillId="0" borderId="14" xfId="0" applyFont="1" applyBorder="1" applyAlignment="1">
      <alignment horizontal="center"/>
    </xf>
    <xf numFmtId="37" fontId="26" fillId="0" borderId="8" xfId="0" applyFont="1" applyBorder="1" applyAlignment="1">
      <alignment horizontal="center"/>
    </xf>
    <xf numFmtId="37" fontId="26" fillId="0" borderId="14" xfId="0" applyFont="1" applyBorder="1"/>
    <xf numFmtId="37" fontId="14" fillId="0" borderId="14" xfId="0" applyFont="1" applyBorder="1"/>
    <xf numFmtId="37" fontId="27" fillId="0" borderId="0" xfId="0" applyFont="1" applyAlignment="1">
      <alignment horizontal="centerContinuous"/>
    </xf>
    <xf numFmtId="37" fontId="18" fillId="0" borderId="0" xfId="0" applyFont="1" applyAlignment="1">
      <alignment horizontal="centerContinuous"/>
    </xf>
    <xf numFmtId="37" fontId="27" fillId="0" borderId="0" xfId="0" applyFont="1"/>
    <xf numFmtId="37" fontId="27" fillId="0" borderId="5" xfId="0" applyFont="1" applyBorder="1"/>
    <xf numFmtId="37" fontId="27" fillId="0" borderId="6" xfId="0" quotePrefix="1" applyFont="1" applyBorder="1" applyAlignment="1">
      <alignment horizontal="centerContinuous"/>
    </xf>
    <xf numFmtId="37" fontId="27" fillId="0" borderId="7" xfId="0" applyFont="1" applyBorder="1" applyAlignment="1">
      <alignment horizontal="centerContinuous"/>
    </xf>
    <xf numFmtId="37" fontId="27" fillId="0" borderId="1" xfId="0" applyFont="1" applyBorder="1"/>
    <xf numFmtId="37" fontId="27" fillId="0" borderId="2" xfId="0" applyFont="1" applyBorder="1" applyAlignment="1">
      <alignment horizontal="centerContinuous"/>
    </xf>
    <xf numFmtId="37" fontId="27" fillId="0" borderId="2" xfId="0" applyFont="1" applyBorder="1"/>
    <xf numFmtId="37" fontId="27" fillId="0" borderId="8" xfId="0" applyFont="1" applyBorder="1" applyAlignment="1">
      <alignment horizontal="centerContinuous"/>
    </xf>
    <xf numFmtId="37" fontId="27" fillId="0" borderId="8" xfId="0" applyFont="1" applyBorder="1"/>
    <xf numFmtId="37" fontId="27" fillId="0" borderId="9" xfId="0" applyFont="1" applyBorder="1"/>
    <xf numFmtId="37" fontId="27" fillId="0" borderId="10" xfId="0" applyFont="1" applyBorder="1"/>
    <xf numFmtId="37" fontId="27" fillId="0" borderId="11" xfId="0" applyFont="1" applyBorder="1"/>
    <xf numFmtId="37" fontId="27" fillId="0" borderId="6" xfId="0" applyFont="1" applyBorder="1" applyAlignment="1">
      <alignment horizontal="centerContinuous"/>
    </xf>
    <xf numFmtId="37" fontId="27" fillId="0" borderId="3" xfId="0" applyFont="1" applyBorder="1"/>
    <xf numFmtId="37" fontId="27" fillId="0" borderId="4" xfId="0" applyFont="1" applyBorder="1" applyAlignment="1">
      <alignment horizontal="centerContinuous"/>
    </xf>
    <xf numFmtId="37" fontId="27" fillId="0" borderId="2" xfId="0" quotePrefix="1" applyFont="1" applyBorder="1" applyAlignment="1">
      <alignment horizontal="center"/>
    </xf>
    <xf numFmtId="37" fontId="27" fillId="0" borderId="6" xfId="0" applyFont="1" applyBorder="1" applyAlignment="1">
      <alignment horizontal="center"/>
    </xf>
    <xf numFmtId="37" fontId="27" fillId="0" borderId="7" xfId="0" applyFont="1" applyBorder="1" applyAlignment="1">
      <alignment horizontal="center"/>
    </xf>
    <xf numFmtId="37" fontId="27" fillId="0" borderId="8" xfId="0" applyFont="1" applyBorder="1" applyAlignment="1">
      <alignment horizontal="left"/>
    </xf>
    <xf numFmtId="37" fontId="27" fillId="0" borderId="2" xfId="0" quotePrefix="1" applyFont="1" applyBorder="1"/>
    <xf numFmtId="37" fontId="11" fillId="0" borderId="2" xfId="0" applyFont="1" applyBorder="1"/>
    <xf numFmtId="37" fontId="11" fillId="0" borderId="2" xfId="0" quotePrefix="1" applyFont="1" applyBorder="1"/>
    <xf numFmtId="37" fontId="11" fillId="0" borderId="2" xfId="0" applyFont="1" applyBorder="1" applyAlignment="1">
      <alignment horizontal="left" indent="1"/>
    </xf>
    <xf numFmtId="37" fontId="27" fillId="0" borderId="2" xfId="0" applyFont="1" applyBorder="1" applyAlignment="1">
      <alignment horizontal="left" indent="1"/>
    </xf>
    <xf numFmtId="37" fontId="27" fillId="0" borderId="12" xfId="0" applyFont="1" applyBorder="1"/>
    <xf numFmtId="37" fontId="27" fillId="0" borderId="1" xfId="0" applyFont="1" applyBorder="1" applyAlignment="1">
      <alignment horizontal="right"/>
    </xf>
    <xf numFmtId="37" fontId="18" fillId="0" borderId="14" xfId="0" applyFont="1" applyBorder="1"/>
    <xf numFmtId="37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2" fontId="18" fillId="0" borderId="0" xfId="0" applyNumberFormat="1" applyFont="1"/>
    <xf numFmtId="37" fontId="29" fillId="0" borderId="0" xfId="0" applyFont="1"/>
    <xf numFmtId="43" fontId="18" fillId="6" borderId="0" xfId="547" applyFont="1" applyFill="1"/>
    <xf numFmtId="37" fontId="23" fillId="6" borderId="0" xfId="0" applyFont="1" applyFill="1"/>
    <xf numFmtId="2" fontId="14" fillId="0" borderId="0" xfId="0" applyNumberFormat="1" applyFont="1"/>
    <xf numFmtId="37" fontId="29" fillId="0" borderId="0" xfId="0" applyFont="1" applyProtection="1">
      <protection locked="0"/>
    </xf>
    <xf numFmtId="2" fontId="18" fillId="3" borderId="0" xfId="0" quotePrefix="1" applyNumberFormat="1" applyFont="1" applyFill="1" applyAlignment="1">
      <alignment horizontal="left"/>
    </xf>
    <xf numFmtId="2" fontId="18" fillId="3" borderId="0" xfId="0" applyNumberFormat="1" applyFont="1" applyFill="1"/>
    <xf numFmtId="2" fontId="18" fillId="3" borderId="0" xfId="0" quotePrefix="1" applyNumberFormat="1" applyFont="1" applyFill="1" applyAlignment="1">
      <alignment horizontal="fill"/>
    </xf>
    <xf numFmtId="37" fontId="29" fillId="0" borderId="0" xfId="0" applyFont="1" applyAlignment="1">
      <alignment horizontal="center"/>
    </xf>
    <xf numFmtId="37" fontId="29" fillId="0" borderId="0" xfId="0" applyFont="1" applyAlignment="1">
      <alignment horizontal="left"/>
    </xf>
    <xf numFmtId="164" fontId="29" fillId="0" borderId="0" xfId="0" applyNumberFormat="1" applyFont="1"/>
    <xf numFmtId="37" fontId="29" fillId="0" borderId="0" xfId="0" quotePrefix="1" applyFont="1" applyAlignment="1">
      <alignment horizontal="left"/>
    </xf>
    <xf numFmtId="37" fontId="29" fillId="7" borderId="0" xfId="0" applyFont="1" applyFill="1"/>
    <xf numFmtId="37" fontId="28" fillId="0" borderId="0" xfId="0" applyFont="1"/>
    <xf numFmtId="164" fontId="29" fillId="0" borderId="0" xfId="0" applyNumberFormat="1" applyFont="1" applyAlignment="1">
      <alignment horizontal="left"/>
    </xf>
    <xf numFmtId="37" fontId="29" fillId="8" borderId="0" xfId="0" applyFont="1" applyFill="1"/>
    <xf numFmtId="37" fontId="29" fillId="8" borderId="0" xfId="0" applyFont="1" applyFill="1" applyAlignment="1">
      <alignment horizontal="center"/>
    </xf>
    <xf numFmtId="37" fontId="29" fillId="9" borderId="0" xfId="0" applyFont="1" applyFill="1"/>
    <xf numFmtId="37" fontId="29" fillId="9" borderId="0" xfId="0" applyFont="1" applyFill="1" applyAlignment="1">
      <alignment horizontal="left"/>
    </xf>
    <xf numFmtId="37" fontId="29" fillId="9" borderId="0" xfId="0" applyFont="1" applyFill="1" applyAlignment="1">
      <alignment horizontal="center"/>
    </xf>
    <xf numFmtId="39" fontId="29" fillId="9" borderId="0" xfId="0" applyNumberFormat="1" applyFont="1" applyFill="1"/>
    <xf numFmtId="39" fontId="29" fillId="8" borderId="0" xfId="0" applyNumberFormat="1" applyFont="1" applyFill="1"/>
    <xf numFmtId="37" fontId="18" fillId="6" borderId="0" xfId="0" quotePrefix="1" applyFont="1" applyFill="1" applyAlignment="1">
      <alignment horizontal="fill"/>
    </xf>
    <xf numFmtId="38" fontId="18" fillId="6" borderId="0" xfId="0" applyNumberFormat="1" applyFont="1" applyFill="1"/>
    <xf numFmtId="39" fontId="18" fillId="6" borderId="0" xfId="0" applyNumberFormat="1" applyFont="1" applyFill="1"/>
    <xf numFmtId="2" fontId="18" fillId="6" borderId="0" xfId="0" applyNumberFormat="1" applyFont="1" applyFill="1"/>
    <xf numFmtId="37" fontId="14" fillId="0" borderId="0" xfId="0" applyFont="1" applyAlignment="1">
      <alignment vertical="center"/>
    </xf>
    <xf numFmtId="37" fontId="14" fillId="0" borderId="1" xfId="0" applyFont="1" applyBorder="1" applyAlignment="1">
      <alignment vertical="center"/>
    </xf>
    <xf numFmtId="37" fontId="30" fillId="0" borderId="1" xfId="0" applyFont="1" applyBorder="1"/>
    <xf numFmtId="37" fontId="30" fillId="0" borderId="0" xfId="0" applyFont="1" applyAlignment="1">
      <alignment horizontal="centerContinuous"/>
    </xf>
    <xf numFmtId="37" fontId="31" fillId="0" borderId="0" xfId="0" applyFont="1" applyAlignment="1">
      <alignment horizontal="centerContinuous"/>
    </xf>
    <xf numFmtId="37" fontId="31" fillId="0" borderId="0" xfId="0" applyFont="1"/>
    <xf numFmtId="37" fontId="30" fillId="0" borderId="0" xfId="0" applyFont="1"/>
    <xf numFmtId="37" fontId="30" fillId="0" borderId="0" xfId="0" quotePrefix="1" applyFont="1" applyAlignment="1">
      <alignment horizontal="right"/>
    </xf>
    <xf numFmtId="37" fontId="31" fillId="0" borderId="0" xfId="0" quotePrefix="1" applyFont="1"/>
    <xf numFmtId="37" fontId="32" fillId="0" borderId="0" xfId="0" applyFont="1"/>
    <xf numFmtId="37" fontId="30" fillId="0" borderId="2" xfId="0" applyFont="1" applyBorder="1"/>
    <xf numFmtId="37" fontId="30" fillId="0" borderId="2" xfId="0" quotePrefix="1" applyFont="1" applyBorder="1" applyAlignment="1">
      <alignment horizontal="center"/>
    </xf>
    <xf numFmtId="37" fontId="30" fillId="0" borderId="2" xfId="0" applyFont="1" applyBorder="1" applyAlignment="1">
      <alignment horizontal="center"/>
    </xf>
    <xf numFmtId="37" fontId="30" fillId="0" borderId="3" xfId="0" applyFont="1" applyBorder="1"/>
    <xf numFmtId="37" fontId="30" fillId="0" borderId="4" xfId="0" applyFont="1" applyBorder="1"/>
    <xf numFmtId="37" fontId="30" fillId="0" borderId="4" xfId="0" quotePrefix="1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30" fillId="0" borderId="2" xfId="0" applyNumberFormat="1" applyFont="1" applyBorder="1"/>
    <xf numFmtId="37" fontId="30" fillId="0" borderId="2" xfId="0" quotePrefix="1" applyFont="1" applyBorder="1"/>
    <xf numFmtId="37" fontId="30" fillId="4" borderId="2" xfId="0" applyFont="1" applyFill="1" applyBorder="1"/>
    <xf numFmtId="37" fontId="30" fillId="5" borderId="2" xfId="0" applyFont="1" applyFill="1" applyBorder="1"/>
    <xf numFmtId="37" fontId="33" fillId="0" borderId="0" xfId="0" applyFont="1"/>
    <xf numFmtId="37" fontId="30" fillId="5" borderId="2" xfId="0" applyFont="1" applyFill="1" applyBorder="1" applyAlignment="1">
      <alignment horizontal="center"/>
    </xf>
    <xf numFmtId="37" fontId="34" fillId="0" borderId="0" xfId="0" applyFont="1"/>
    <xf numFmtId="37" fontId="30" fillId="0" borderId="2" xfId="0" quotePrefix="1" applyFont="1" applyBorder="1" applyAlignment="1">
      <alignment horizontal="left"/>
    </xf>
    <xf numFmtId="37" fontId="30" fillId="5" borderId="2" xfId="0" quotePrefix="1" applyFont="1" applyFill="1" applyBorder="1" applyAlignment="1">
      <alignment horizontal="center"/>
    </xf>
    <xf numFmtId="37" fontId="31" fillId="0" borderId="10" xfId="0" applyFont="1" applyBorder="1"/>
    <xf numFmtId="37" fontId="30" fillId="5" borderId="2" xfId="0" quotePrefix="1" applyFont="1" applyFill="1" applyBorder="1"/>
    <xf numFmtId="39" fontId="30" fillId="5" borderId="2" xfId="0" quotePrefix="1" applyNumberFormat="1" applyFont="1" applyFill="1" applyBorder="1" applyAlignment="1">
      <alignment horizontal="center"/>
    </xf>
    <xf numFmtId="3" fontId="30" fillId="0" borderId="2" xfId="0" applyNumberFormat="1" applyFont="1" applyBorder="1"/>
    <xf numFmtId="37" fontId="31" fillId="0" borderId="2" xfId="0" applyFont="1" applyBorder="1" applyAlignment="1">
      <alignment horizontal="center"/>
    </xf>
    <xf numFmtId="37" fontId="31" fillId="0" borderId="4" xfId="0" applyFont="1" applyBorder="1" applyAlignment="1">
      <alignment horizontal="center"/>
    </xf>
    <xf numFmtId="39" fontId="30" fillId="5" borderId="2" xfId="0" applyNumberFormat="1" applyFont="1" applyFill="1" applyBorder="1"/>
    <xf numFmtId="2" fontId="30" fillId="0" borderId="2" xfId="0" applyNumberFormat="1" applyFont="1" applyBorder="1"/>
    <xf numFmtId="3" fontId="30" fillId="5" borderId="2" xfId="0" applyNumberFormat="1" applyFont="1" applyFill="1" applyBorder="1"/>
    <xf numFmtId="37" fontId="18" fillId="6" borderId="0" xfId="547" applyNumberFormat="1" applyFont="1" applyFill="1"/>
    <xf numFmtId="0" fontId="18" fillId="3" borderId="0" xfId="0" quotePrefix="1" applyNumberFormat="1" applyFont="1" applyFill="1" applyAlignment="1">
      <alignment horizontal="fill"/>
    </xf>
    <xf numFmtId="39" fontId="18" fillId="3" borderId="0" xfId="0" quotePrefix="1" applyNumberFormat="1" applyFont="1" applyFill="1" applyAlignment="1">
      <alignment horizontal="fill"/>
    </xf>
    <xf numFmtId="0" fontId="19" fillId="0" borderId="0" xfId="631" applyFont="1">
      <alignment vertical="top"/>
      <protection locked="0"/>
    </xf>
    <xf numFmtId="37" fontId="46" fillId="0" borderId="0" xfId="0" applyFont="1"/>
    <xf numFmtId="37" fontId="47" fillId="0" borderId="0" xfId="0" applyFont="1"/>
    <xf numFmtId="37" fontId="48" fillId="0" borderId="0" xfId="0" applyFont="1"/>
    <xf numFmtId="37" fontId="49" fillId="0" borderId="0" xfId="0" applyFont="1"/>
    <xf numFmtId="2" fontId="18" fillId="0" borderId="0" xfId="0" applyNumberFormat="1" applyFont="1" applyAlignment="1">
      <alignment horizontal="right"/>
    </xf>
    <xf numFmtId="37" fontId="20" fillId="30" borderId="1" xfId="0" applyFont="1" applyFill="1" applyBorder="1" applyProtection="1">
      <protection locked="0"/>
    </xf>
    <xf numFmtId="37" fontId="20" fillId="30" borderId="1" xfId="0" quotePrefix="1" applyFont="1" applyFill="1" applyBorder="1" applyProtection="1">
      <protection locked="0"/>
    </xf>
    <xf numFmtId="2" fontId="20" fillId="30" borderId="1" xfId="547" quotePrefix="1" applyNumberFormat="1" applyFont="1" applyFill="1" applyBorder="1" applyProtection="1">
      <protection locked="0"/>
    </xf>
    <xf numFmtId="37" fontId="20" fillId="30" borderId="1" xfId="547" quotePrefix="1" applyNumberFormat="1" applyFont="1" applyFill="1" applyBorder="1" applyProtection="1">
      <protection locked="0"/>
    </xf>
    <xf numFmtId="37" fontId="20" fillId="30" borderId="1" xfId="547" applyNumberFormat="1" applyFont="1" applyFill="1" applyBorder="1" applyProtection="1">
      <protection locked="0"/>
    </xf>
    <xf numFmtId="2" fontId="20" fillId="30" borderId="1" xfId="0" quotePrefix="1" applyNumberFormat="1" applyFont="1" applyFill="1" applyBorder="1" applyProtection="1">
      <protection locked="0"/>
    </xf>
    <xf numFmtId="2" fontId="20" fillId="30" borderId="1" xfId="939" quotePrefix="1" applyNumberFormat="1" applyFont="1" applyFill="1" applyBorder="1" applyProtection="1">
      <protection locked="0"/>
    </xf>
    <xf numFmtId="2" fontId="20" fillId="30" borderId="1" xfId="547" applyNumberFormat="1" applyFont="1" applyFill="1" applyBorder="1" applyProtection="1">
      <protection locked="0"/>
    </xf>
    <xf numFmtId="37" fontId="20" fillId="30" borderId="1" xfId="939" quotePrefix="1" applyNumberFormat="1" applyFont="1" applyFill="1" applyBorder="1" applyProtection="1">
      <protection locked="0"/>
    </xf>
    <xf numFmtId="1" fontId="20" fillId="30" borderId="1" xfId="0" quotePrefix="1" applyNumberFormat="1" applyFont="1" applyFill="1" applyBorder="1" applyProtection="1">
      <protection locked="0"/>
    </xf>
    <xf numFmtId="37" fontId="20" fillId="29" borderId="1" xfId="0" quotePrefix="1" applyFont="1" applyFill="1" applyBorder="1" applyProtection="1">
      <protection locked="0"/>
    </xf>
    <xf numFmtId="167" fontId="20" fillId="29" borderId="1" xfId="0" quotePrefix="1" applyNumberFormat="1" applyFont="1" applyFill="1" applyBorder="1" applyProtection="1">
      <protection locked="0"/>
    </xf>
    <xf numFmtId="38" fontId="20" fillId="29" borderId="8" xfId="0" applyNumberFormat="1" applyFont="1" applyFill="1" applyBorder="1" applyProtection="1">
      <protection locked="0"/>
    </xf>
    <xf numFmtId="38" fontId="20" fillId="29" borderId="2" xfId="0" applyNumberFormat="1" applyFont="1" applyFill="1" applyBorder="1" applyProtection="1">
      <protection locked="0"/>
    </xf>
    <xf numFmtId="38" fontId="20" fillId="29" borderId="1" xfId="0" quotePrefix="1" applyNumberFormat="1" applyFont="1" applyFill="1" applyBorder="1" applyAlignment="1" applyProtection="1">
      <alignment horizontal="left"/>
      <protection locked="0"/>
    </xf>
    <xf numFmtId="38" fontId="20" fillId="29" borderId="14" xfId="0" applyNumberFormat="1" applyFont="1" applyFill="1" applyBorder="1" applyProtection="1">
      <protection locked="0"/>
    </xf>
    <xf numFmtId="38" fontId="20" fillId="29" borderId="14" xfId="0" quotePrefix="1" applyNumberFormat="1" applyFont="1" applyFill="1" applyBorder="1" applyProtection="1">
      <protection locked="0"/>
    </xf>
    <xf numFmtId="166" fontId="20" fillId="29" borderId="14" xfId="0" applyNumberFormat="1" applyFont="1" applyFill="1" applyBorder="1" applyAlignment="1" applyProtection="1">
      <alignment horizontal="left"/>
      <protection locked="0"/>
    </xf>
    <xf numFmtId="49" fontId="20" fillId="29" borderId="1" xfId="0" quotePrefix="1" applyNumberFormat="1" applyFont="1" applyFill="1" applyBorder="1" applyProtection="1">
      <protection locked="0"/>
    </xf>
    <xf numFmtId="168" fontId="20" fillId="29" borderId="1" xfId="0" quotePrefix="1" applyNumberFormat="1" applyFont="1" applyFill="1" applyBorder="1" applyAlignment="1" applyProtection="1">
      <alignment horizontal="left"/>
      <protection locked="0"/>
    </xf>
    <xf numFmtId="38" fontId="20" fillId="29" borderId="1" xfId="0" applyNumberFormat="1" applyFont="1" applyFill="1" applyBorder="1" applyProtection="1">
      <protection locked="0"/>
    </xf>
    <xf numFmtId="38" fontId="20" fillId="29" borderId="1" xfId="0" applyNumberFormat="1" applyFont="1" applyFill="1" applyBorder="1" applyAlignment="1" applyProtection="1">
      <alignment horizontal="right"/>
      <protection locked="0"/>
    </xf>
    <xf numFmtId="38" fontId="20" fillId="30" borderId="1" xfId="0" applyNumberFormat="1" applyFont="1" applyFill="1" applyBorder="1" applyProtection="1">
      <protection locked="0"/>
    </xf>
    <xf numFmtId="37" fontId="20" fillId="29" borderId="1" xfId="0" applyFont="1" applyFill="1" applyBorder="1" applyProtection="1">
      <protection locked="0"/>
    </xf>
    <xf numFmtId="38" fontId="28" fillId="29" borderId="1" xfId="0" applyNumberFormat="1" applyFont="1" applyFill="1" applyBorder="1" applyProtection="1">
      <protection locked="0"/>
    </xf>
    <xf numFmtId="38" fontId="20" fillId="29" borderId="1" xfId="0" applyNumberFormat="1" applyFont="1" applyFill="1" applyBorder="1" applyAlignment="1" applyProtection="1">
      <alignment horizontal="center"/>
      <protection locked="0"/>
    </xf>
    <xf numFmtId="37" fontId="18" fillId="29" borderId="0" xfId="0" applyFont="1" applyFill="1" applyProtection="1">
      <protection locked="0"/>
    </xf>
    <xf numFmtId="37" fontId="35" fillId="0" borderId="0" xfId="0" quotePrefix="1" applyFont="1" applyAlignment="1">
      <alignment horizontal="left"/>
    </xf>
    <xf numFmtId="37" fontId="10" fillId="0" borderId="0" xfId="0" applyFont="1"/>
    <xf numFmtId="38" fontId="10" fillId="0" borderId="0" xfId="0" applyNumberFormat="1" applyFont="1"/>
    <xf numFmtId="37" fontId="10" fillId="0" borderId="0" xfId="0" quotePrefix="1" applyFont="1" applyAlignment="1">
      <alignment horizontal="left"/>
    </xf>
    <xf numFmtId="37" fontId="9" fillId="0" borderId="0" xfId="0" quotePrefix="1" applyFont="1"/>
    <xf numFmtId="37" fontId="35" fillId="0" borderId="0" xfId="0" applyFont="1"/>
    <xf numFmtId="37" fontId="50" fillId="0" borderId="0" xfId="0" applyFont="1"/>
    <xf numFmtId="0" fontId="51" fillId="0" borderId="0" xfId="631" applyFont="1">
      <alignment vertical="top"/>
      <protection locked="0"/>
    </xf>
    <xf numFmtId="37" fontId="5" fillId="0" borderId="0" xfId="0" quotePrefix="1" applyFont="1" applyAlignment="1">
      <alignment vertical="center" readingOrder="1"/>
    </xf>
    <xf numFmtId="37" fontId="5" fillId="0" borderId="0" xfId="0" applyFont="1" applyAlignment="1">
      <alignment vertical="center" readingOrder="1"/>
    </xf>
    <xf numFmtId="37" fontId="14" fillId="0" borderId="0" xfId="0" quotePrefix="1" applyFont="1"/>
    <xf numFmtId="37" fontId="52" fillId="0" borderId="0" xfId="0" applyFont="1"/>
    <xf numFmtId="0" fontId="19" fillId="0" borderId="0" xfId="630" applyNumberFormat="1" applyFont="1" applyAlignment="1" applyProtection="1">
      <alignment vertical="top"/>
      <protection locked="0"/>
    </xf>
    <xf numFmtId="37" fontId="19" fillId="0" borderId="0" xfId="630" applyNumberFormat="1" applyFont="1"/>
    <xf numFmtId="37" fontId="35" fillId="29" borderId="34" xfId="0" quotePrefix="1" applyFont="1" applyFill="1" applyBorder="1" applyAlignment="1">
      <alignment horizontal="left"/>
    </xf>
    <xf numFmtId="37" fontId="4" fillId="29" borderId="35" xfId="0" applyFont="1" applyFill="1" applyBorder="1"/>
    <xf numFmtId="38" fontId="4" fillId="29" borderId="35" xfId="0" applyNumberFormat="1" applyFont="1" applyFill="1" applyBorder="1"/>
    <xf numFmtId="37" fontId="4" fillId="29" borderId="36" xfId="0" applyFont="1" applyFill="1" applyBorder="1"/>
    <xf numFmtId="37" fontId="4" fillId="29" borderId="37" xfId="0" quotePrefix="1" applyFont="1" applyFill="1" applyBorder="1" applyAlignment="1">
      <alignment vertical="center" readingOrder="1"/>
    </xf>
    <xf numFmtId="37" fontId="4" fillId="29" borderId="0" xfId="0" quotePrefix="1" applyFont="1" applyFill="1" applyAlignment="1">
      <alignment horizontal="left"/>
    </xf>
    <xf numFmtId="38" fontId="4" fillId="29" borderId="0" xfId="0" applyNumberFormat="1" applyFont="1" applyFill="1"/>
    <xf numFmtId="37" fontId="4" fillId="29" borderId="0" xfId="0" applyFont="1" applyFill="1"/>
    <xf numFmtId="37" fontId="4" fillId="29" borderId="38" xfId="0" applyFont="1" applyFill="1" applyBorder="1"/>
    <xf numFmtId="37" fontId="4" fillId="29" borderId="37" xfId="0" quotePrefix="1" applyFont="1" applyFill="1" applyBorder="1"/>
    <xf numFmtId="37" fontId="4" fillId="29" borderId="37" xfId="0" applyFont="1" applyFill="1" applyBorder="1" applyAlignment="1">
      <alignment vertical="center" readingOrder="1"/>
    </xf>
    <xf numFmtId="37" fontId="4" fillId="29" borderId="39" xfId="0" quotePrefix="1" applyFont="1" applyFill="1" applyBorder="1"/>
    <xf numFmtId="37" fontId="4" fillId="29" borderId="40" xfId="0" applyFont="1" applyFill="1" applyBorder="1"/>
    <xf numFmtId="38" fontId="4" fillId="29" borderId="40" xfId="0" applyNumberFormat="1" applyFont="1" applyFill="1" applyBorder="1"/>
    <xf numFmtId="37" fontId="4" fillId="29" borderId="41" xfId="0" applyFont="1" applyFill="1" applyBorder="1"/>
    <xf numFmtId="37" fontId="53" fillId="30" borderId="1" xfId="0" applyFont="1" applyFill="1" applyBorder="1" applyProtection="1">
      <protection locked="0"/>
    </xf>
    <xf numFmtId="37" fontId="20" fillId="30" borderId="1" xfId="546" quotePrefix="1" applyNumberFormat="1" applyFont="1" applyFill="1" applyBorder="1" applyProtection="1">
      <protection locked="0"/>
    </xf>
    <xf numFmtId="37" fontId="18" fillId="6" borderId="0" xfId="546" applyNumberFormat="1" applyFont="1" applyFill="1"/>
    <xf numFmtId="37" fontId="20" fillId="30" borderId="1" xfId="546" applyNumberFormat="1" applyFont="1" applyFill="1" applyBorder="1" applyProtection="1">
      <protection locked="0"/>
    </xf>
    <xf numFmtId="2" fontId="20" fillId="30" borderId="1" xfId="546" quotePrefix="1" applyNumberFormat="1" applyFont="1" applyFill="1" applyBorder="1" applyProtection="1">
      <protection locked="0"/>
    </xf>
    <xf numFmtId="2" fontId="20" fillId="30" borderId="1" xfId="546" applyNumberFormat="1" applyFont="1" applyFill="1" applyBorder="1" applyProtection="1">
      <protection locked="0"/>
    </xf>
    <xf numFmtId="43" fontId="54" fillId="30" borderId="1" xfId="556" quotePrefix="1" applyFont="1" applyFill="1" applyBorder="1" applyProtection="1">
      <protection locked="0"/>
    </xf>
    <xf numFmtId="43" fontId="54" fillId="30" borderId="1" xfId="977" quotePrefix="1" applyFont="1" applyFill="1" applyBorder="1" applyProtection="1">
      <protection locked="0"/>
    </xf>
    <xf numFmtId="43" fontId="54" fillId="30" borderId="1" xfId="978" quotePrefix="1" applyFont="1" applyFill="1" applyBorder="1" applyProtection="1">
      <protection locked="0"/>
    </xf>
    <xf numFmtId="43" fontId="54" fillId="30" borderId="1" xfId="555" quotePrefix="1" applyFont="1" applyFill="1" applyBorder="1" applyProtection="1">
      <protection locked="0"/>
    </xf>
    <xf numFmtId="43" fontId="54" fillId="30" borderId="1" xfId="979" quotePrefix="1" applyFont="1" applyFill="1" applyBorder="1" applyProtection="1">
      <protection locked="0"/>
    </xf>
    <xf numFmtId="43" fontId="54" fillId="30" borderId="1" xfId="980" quotePrefix="1" applyFont="1" applyFill="1" applyBorder="1" applyProtection="1">
      <protection locked="0"/>
    </xf>
    <xf numFmtId="43" fontId="54" fillId="30" borderId="1" xfId="981" quotePrefix="1" applyFont="1" applyFill="1" applyBorder="1" applyProtection="1">
      <protection locked="0"/>
    </xf>
    <xf numFmtId="43" fontId="54" fillId="30" borderId="1" xfId="554" quotePrefix="1" applyFont="1" applyFill="1" applyBorder="1" applyProtection="1">
      <protection locked="0"/>
    </xf>
    <xf numFmtId="43" fontId="54" fillId="30" borderId="1" xfId="982" quotePrefix="1" applyFont="1" applyFill="1" applyBorder="1" applyProtection="1">
      <protection locked="0"/>
    </xf>
    <xf numFmtId="43" fontId="54" fillId="30" borderId="1" xfId="983" quotePrefix="1" applyFont="1" applyFill="1" applyBorder="1" applyProtection="1">
      <protection locked="0"/>
    </xf>
    <xf numFmtId="43" fontId="54" fillId="30" borderId="1" xfId="984" quotePrefix="1" applyFont="1" applyFill="1" applyBorder="1" applyProtection="1">
      <protection locked="0"/>
    </xf>
    <xf numFmtId="43" fontId="54" fillId="30" borderId="1" xfId="553" quotePrefix="1" applyFont="1" applyFill="1" applyBorder="1" applyProtection="1">
      <protection locked="0"/>
    </xf>
    <xf numFmtId="43" fontId="18" fillId="3" borderId="0" xfId="546" applyNumberFormat="1" applyFont="1" applyFill="1"/>
    <xf numFmtId="43" fontId="18" fillId="6" borderId="0" xfId="546" applyNumberFormat="1" applyFont="1" applyFill="1"/>
    <xf numFmtId="43" fontId="54" fillId="30" borderId="1" xfId="985" quotePrefix="1" applyFont="1" applyFill="1" applyBorder="1" applyProtection="1">
      <protection locked="0"/>
    </xf>
    <xf numFmtId="43" fontId="54" fillId="30" borderId="1" xfId="986" quotePrefix="1" applyFont="1" applyFill="1" applyBorder="1" applyProtection="1">
      <protection locked="0"/>
    </xf>
    <xf numFmtId="43" fontId="54" fillId="30" borderId="1" xfId="987" quotePrefix="1" applyFont="1" applyFill="1" applyBorder="1" applyProtection="1">
      <protection locked="0"/>
    </xf>
    <xf numFmtId="43" fontId="54" fillId="30" borderId="1" xfId="552" quotePrefix="1" applyFont="1" applyFill="1" applyBorder="1" applyProtection="1">
      <protection locked="0"/>
    </xf>
    <xf numFmtId="37" fontId="18" fillId="3" borderId="0" xfId="546" quotePrefix="1" applyNumberFormat="1" applyFont="1" applyFill="1" applyAlignment="1">
      <alignment horizontal="fill"/>
    </xf>
    <xf numFmtId="43" fontId="54" fillId="30" borderId="1" xfId="988" quotePrefix="1" applyFont="1" applyFill="1" applyBorder="1" applyProtection="1">
      <protection locked="0"/>
    </xf>
    <xf numFmtId="43" fontId="54" fillId="30" borderId="1" xfId="989" quotePrefix="1" applyFont="1" applyFill="1" applyBorder="1" applyProtection="1">
      <protection locked="0"/>
    </xf>
    <xf numFmtId="43" fontId="54" fillId="30" borderId="1" xfId="990" quotePrefix="1" applyFont="1" applyFill="1" applyBorder="1" applyProtection="1">
      <protection locked="0"/>
    </xf>
    <xf numFmtId="43" fontId="54" fillId="30" borderId="1" xfId="549" quotePrefix="1" applyNumberFormat="1" applyFont="1" applyFill="1" applyBorder="1" applyProtection="1">
      <protection locked="0"/>
    </xf>
    <xf numFmtId="43" fontId="54" fillId="30" borderId="1" xfId="991" quotePrefix="1" applyFont="1" applyFill="1" applyBorder="1" applyProtection="1">
      <protection locked="0"/>
    </xf>
    <xf numFmtId="43" fontId="54" fillId="30" borderId="1" xfId="992" quotePrefix="1" applyFont="1" applyFill="1" applyBorder="1" applyProtection="1">
      <protection locked="0"/>
    </xf>
    <xf numFmtId="43" fontId="54" fillId="30" borderId="1" xfId="993" quotePrefix="1" applyFont="1" applyFill="1" applyBorder="1" applyProtection="1">
      <protection locked="0"/>
    </xf>
    <xf numFmtId="43" fontId="54" fillId="30" borderId="1" xfId="611" quotePrefix="1" applyFont="1" applyFill="1" applyBorder="1" applyProtection="1">
      <protection locked="0"/>
    </xf>
    <xf numFmtId="0" fontId="55" fillId="30" borderId="14" xfId="630" applyNumberFormat="1" applyFont="1" applyFill="1" applyBorder="1" applyAlignment="1" applyProtection="1">
      <alignment vertical="top"/>
      <protection locked="0"/>
    </xf>
    <xf numFmtId="43" fontId="3" fillId="0" borderId="0" xfId="1026" applyNumberFormat="1"/>
    <xf numFmtId="43" fontId="3" fillId="0" borderId="0" xfId="1029" applyNumberFormat="1"/>
    <xf numFmtId="43" fontId="3" fillId="0" borderId="0" xfId="19492" applyNumberFormat="1"/>
    <xf numFmtId="43" fontId="3" fillId="0" borderId="0" xfId="19501" applyNumberFormat="1"/>
    <xf numFmtId="43" fontId="3" fillId="0" borderId="0" xfId="19516" applyNumberFormat="1"/>
    <xf numFmtId="43" fontId="3" fillId="0" borderId="0" xfId="19523" applyNumberFormat="1"/>
    <xf numFmtId="43" fontId="3" fillId="0" borderId="0" xfId="19498" applyNumberFormat="1"/>
    <xf numFmtId="43" fontId="3" fillId="0" borderId="0" xfId="19512" applyNumberFormat="1"/>
    <xf numFmtId="43" fontId="3" fillId="0" borderId="0" xfId="19513" applyNumberFormat="1"/>
    <xf numFmtId="0" fontId="3" fillId="0" borderId="0" xfId="19502"/>
    <xf numFmtId="43" fontId="3" fillId="0" borderId="0" xfId="19533" applyNumberFormat="1"/>
    <xf numFmtId="43" fontId="3" fillId="0" borderId="0" xfId="19515" applyNumberFormat="1"/>
    <xf numFmtId="43" fontId="3" fillId="0" borderId="0" xfId="19500" applyNumberFormat="1"/>
    <xf numFmtId="0" fontId="3" fillId="0" borderId="0" xfId="19490"/>
    <xf numFmtId="0" fontId="3" fillId="0" borderId="0" xfId="19493"/>
    <xf numFmtId="37" fontId="14" fillId="0" borderId="0" xfId="0" applyFont="1" applyAlignment="1">
      <alignment vertical="center" wrapText="1"/>
    </xf>
    <xf numFmtId="41" fontId="36" fillId="0" borderId="0" xfId="20149" applyNumberFormat="1"/>
    <xf numFmtId="0" fontId="36" fillId="0" borderId="0" xfId="20153"/>
    <xf numFmtId="37" fontId="20" fillId="3" borderId="0" xfId="0" applyFont="1" applyFill="1" applyAlignment="1">
      <alignment horizontal="center" vertical="center"/>
    </xf>
    <xf numFmtId="0" fontId="51" fillId="0" borderId="0" xfId="631" applyFont="1" applyAlignment="1">
      <alignment horizontal="left" vertical="top" wrapText="1"/>
      <protection locked="0"/>
    </xf>
    <xf numFmtId="0" fontId="51" fillId="0" borderId="0" xfId="631" applyFont="1" applyAlignment="1">
      <alignment vertical="top" wrapText="1"/>
      <protection locked="0"/>
    </xf>
  </cellXfs>
  <cellStyles count="20156">
    <cellStyle name="20% - Accent1" xfId="1009" builtinId="30" customBuiltin="1"/>
    <cellStyle name="20% - Accent1 10" xfId="4155" xr:uid="{8E386899-C3EC-4CE7-8EC4-D47589FA388B}"/>
    <cellStyle name="20% - Accent1 10 2" xfId="7173" xr:uid="{3BC778A9-9D11-4DF0-928F-35D5831807E9}"/>
    <cellStyle name="20% - Accent1 10 2 2" xfId="15976" xr:uid="{B9948E7F-ABAF-4A6C-A056-44C57DC0FBFC}"/>
    <cellStyle name="20% - Accent1 10 3" xfId="12961" xr:uid="{81CDE0DD-1EB7-449C-9AFE-319E6668CEF3}"/>
    <cellStyle name="20% - Accent1 11" xfId="4228" xr:uid="{63FA3273-D68B-4698-81FA-57EF675BAC07}"/>
    <cellStyle name="20% - Accent1 11 2" xfId="7246" xr:uid="{DD06FC8E-6476-4AC6-AAE0-D3F2F1E24F2A}"/>
    <cellStyle name="20% - Accent1 11 2 2" xfId="16049" xr:uid="{159C4CB0-7004-4CFF-80EE-7A0778329E8D}"/>
    <cellStyle name="20% - Accent1 11 3" xfId="13034" xr:uid="{6352C332-23D3-4D02-B82C-4FBAC7B1F55C}"/>
    <cellStyle name="20% - Accent1 12" xfId="5675" xr:uid="{86B27ACF-9436-48D1-A05B-576D77C12B74}"/>
    <cellStyle name="20% - Accent1 12 2" xfId="14480" xr:uid="{7732566B-8CB0-4C69-8635-0A5D37D39AD5}"/>
    <cellStyle name="20% - Accent1 13" xfId="8738" xr:uid="{5E0926DB-F7A6-4370-AA7C-98AB602B28AF}"/>
    <cellStyle name="20% - Accent1 13 2" xfId="17541" xr:uid="{B1DA702B-0C07-4BA3-9169-CA83A495ABA0}"/>
    <cellStyle name="20% - Accent1 14" xfId="10667" xr:uid="{E98500F1-BBE2-4AAE-9193-A5C9D0189222}"/>
    <cellStyle name="20% - Accent1 15" xfId="11318" xr:uid="{3143A478-7F53-4E10-92E4-E15178B1CBBE}"/>
    <cellStyle name="20% - Accent1 16" xfId="19534" xr:uid="{46B1C1E1-5BCE-4657-8E7B-021EEFCD5880}"/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2 2 2" xfId="10948" xr:uid="{F45E24A7-3250-4117-B52B-30C2A71B7CE9}"/>
    <cellStyle name="20% - Accent1 2 2 2 2 3" xfId="10265" xr:uid="{6E640AE1-A768-418B-8EB9-6EF337BF98AA}"/>
    <cellStyle name="20% - Accent1 2 2 2 3" xfId="6" xr:uid="{26B135B0-DBFD-4C38-A5EC-6D20E6884E6B}"/>
    <cellStyle name="20% - Accent1 2 2 2 3 2" xfId="10761" xr:uid="{350AB267-BDEC-4AC5-AF24-657B08C34A7B}"/>
    <cellStyle name="20% - Accent1 2 2 2 4" xfId="2655" xr:uid="{CDB51085-8D7B-4E06-81EE-EA625E08D4E8}"/>
    <cellStyle name="20% - Accent1 2 2 3" xfId="7" xr:uid="{34F5D2DF-3B78-45CA-AF8C-7504DC647A68}"/>
    <cellStyle name="20% - Accent1 2 2 3 2" xfId="8" xr:uid="{C4648ED7-8BBA-4763-8A8C-C5C55F3DF9F3}"/>
    <cellStyle name="20% - Accent1 2 2 3 3" xfId="10959" xr:uid="{74702C8A-535D-4B09-9398-983C943FE8C4}"/>
    <cellStyle name="20% - Accent1 2 2 4" xfId="9" xr:uid="{B7D043C1-DD45-4BBD-9896-4711A3F21FE3}"/>
    <cellStyle name="20% - Accent1 2 2 4 2" xfId="11440" xr:uid="{3A976A6F-B5D8-4DC8-919C-BC94BD29E576}"/>
    <cellStyle name="20% - Accent1 2 2 5" xfId="1811" xr:uid="{18861A35-B724-48E3-9EBC-1F8A1E251BFF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2 2 2" xfId="10924" xr:uid="{F16E71EF-98E9-4AED-BF24-79A81B0199CA}"/>
    <cellStyle name="20% - Accent1 2 3 2 3" xfId="10264" xr:uid="{F40CBF54-DC26-463D-B626-EDC20E8D1BAF}"/>
    <cellStyle name="20% - Accent1 2 3 3" xfId="13" xr:uid="{8FC03139-8E01-4F15-863D-86507BD2AEFF}"/>
    <cellStyle name="20% - Accent1 2 3 3 2" xfId="11180" xr:uid="{9BC1FF0B-2B41-4E77-890A-E49CE7EF4702}"/>
    <cellStyle name="20% - Accent1 2 3 4" xfId="2385" xr:uid="{DE6E29C6-3E69-4E67-9497-EE03C1E955AA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4 4" xfId="10759" xr:uid="{F07E65AD-F6DF-4B83-9626-7718D1F98B92}"/>
    <cellStyle name="20% - Accent1 2 5" xfId="18" xr:uid="{58B1AA26-8193-43E6-BBF2-C55FD7D65910}"/>
    <cellStyle name="20% - Accent1 2 5 2" xfId="19" xr:uid="{37736DF4-6DF2-4727-A4FF-04F5E070DE0E}"/>
    <cellStyle name="20% - Accent1 2 5 3" xfId="11424" xr:uid="{9FD15779-1397-4FB8-BDB0-16E8045D8644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2 8" xfId="1215" xr:uid="{0B9C68B9-0C72-4AEA-8654-47AAC1343F66}"/>
    <cellStyle name="20% - Accent1 2 9" xfId="19535" xr:uid="{06289C34-B790-4D7D-86CA-E2EE4782E523}"/>
    <cellStyle name="20% - Accent1 3" xfId="23" xr:uid="{DA7522FE-28BA-47BC-92B8-F1C77FCC53FB}"/>
    <cellStyle name="20% - Accent1 3 10" xfId="8774" xr:uid="{14605ED1-F692-49E9-AE9C-7FF2A875A2DD}"/>
    <cellStyle name="20% - Accent1 3 10 2" xfId="17577" xr:uid="{B1548290-C402-422F-BD10-F018F85BE929}"/>
    <cellStyle name="20% - Accent1 3 11" xfId="11138" xr:uid="{56A88AF6-F02F-47C3-813F-D82BA2B866C8}"/>
    <cellStyle name="20% - Accent1 3 12" xfId="11439" xr:uid="{3898C223-E723-4572-88FB-F6B727E20F23}"/>
    <cellStyle name="20% - Accent1 3 13" xfId="1810" xr:uid="{A358DAAE-B015-4335-A6DE-751CC79DED32}"/>
    <cellStyle name="20% - Accent1 3 14" xfId="19536" xr:uid="{32B89FF6-70EA-4BA6-95AB-6248C9B84200}"/>
    <cellStyle name="20% - Accent1 3 2" xfId="24" xr:uid="{03D6B6C3-12B7-43B3-9580-C61790CCF075}"/>
    <cellStyle name="20% - Accent1 3 2 10" xfId="11657" xr:uid="{BB333CF5-DC61-4EAE-A97E-65E453DE2D50}"/>
    <cellStyle name="20% - Accent1 3 2 11" xfId="2535" xr:uid="{FB15B808-6B19-4CDA-8497-80DE4974F390}"/>
    <cellStyle name="20% - Accent1 3 2 12" xfId="19537" xr:uid="{9B9905C1-C669-488D-84AB-BC550E8E1577}"/>
    <cellStyle name="20% - Accent1 3 2 2" xfId="25" xr:uid="{2CEE5627-81DE-41CC-9B21-5A0D8A12CC03}"/>
    <cellStyle name="20% - Accent1 3 2 2 2" xfId="26" xr:uid="{2EFC985A-0CED-4BA6-A9A3-C82BC1365396}"/>
    <cellStyle name="20% - Accent1 3 2 2 2 2" xfId="7646" xr:uid="{FFE1E5A0-32AA-4A58-BD4B-CA76F7D20273}"/>
    <cellStyle name="20% - Accent1 3 2 2 2 2 2" xfId="16449" xr:uid="{A9356490-B9D9-4DEA-900F-D064DE6F7F16}"/>
    <cellStyle name="20% - Accent1 3 2 2 2 3" xfId="13433" xr:uid="{3B25059B-A0FF-4B12-97C1-68F1E745255A}"/>
    <cellStyle name="20% - Accent1 3 2 2 2 4" xfId="4628" xr:uid="{29E6CE8B-D81E-4558-AB07-278B9FED93C9}"/>
    <cellStyle name="20% - Accent1 3 2 2 2 5" xfId="19539" xr:uid="{A0B7A238-AC37-4DE6-9AB4-F721F9F819DB}"/>
    <cellStyle name="20% - Accent1 3 2 2 3" xfId="6120" xr:uid="{59FE0EBE-7913-4360-A53D-C9AC06D14568}"/>
    <cellStyle name="20% - Accent1 3 2 2 3 2" xfId="14924" xr:uid="{1431A5C9-4758-416E-AF7D-C1BE7843EB75}"/>
    <cellStyle name="20% - Accent1 3 2 2 4" xfId="9138" xr:uid="{377453F2-6192-463E-B2EE-85937CCC116A}"/>
    <cellStyle name="20% - Accent1 3 2 2 4 2" xfId="17941" xr:uid="{FAD3B35C-025F-43EF-92CD-A0BF2686868A}"/>
    <cellStyle name="20% - Accent1 3 2 2 5" xfId="11921" xr:uid="{B742F5DF-5F97-4475-A24F-F8E9FFD41FF9}"/>
    <cellStyle name="20% - Accent1 3 2 2 6" xfId="3060" xr:uid="{02E25726-D2F6-425C-A757-67DBCC9001E6}"/>
    <cellStyle name="20% - Accent1 3 2 2 7" xfId="19538" xr:uid="{E57DF1FC-5767-48E0-8291-9328F7F5D215}"/>
    <cellStyle name="20% - Accent1 3 2 3" xfId="27" xr:uid="{915F006D-7270-4E55-A104-6414B38CEE22}"/>
    <cellStyle name="20% - Accent1 3 2 3 2" xfId="4921" xr:uid="{8A26CAB3-50DC-45C1-9AB6-32559F5C14F5}"/>
    <cellStyle name="20% - Accent1 3 2 3 2 2" xfId="7942" xr:uid="{4092801D-5461-499B-9EFB-6C0BFAC6F495}"/>
    <cellStyle name="20% - Accent1 3 2 3 2 2 2" xfId="16745" xr:uid="{21DE792E-2414-45AD-81AE-E2CFA032E19D}"/>
    <cellStyle name="20% - Accent1 3 2 3 2 3" xfId="13726" xr:uid="{1BFC622B-A34C-4B98-A828-D63C13D21121}"/>
    <cellStyle name="20% - Accent1 3 2 3 3" xfId="6416" xr:uid="{BE59DB5D-BD94-4E02-9043-B4FA37E3D11A}"/>
    <cellStyle name="20% - Accent1 3 2 3 3 2" xfId="15220" xr:uid="{5785BD9C-8553-40A8-A2B4-90F6475E03E9}"/>
    <cellStyle name="20% - Accent1 3 2 3 4" xfId="9434" xr:uid="{766727D0-3C92-4229-862D-D9D092744AA2}"/>
    <cellStyle name="20% - Accent1 3 2 3 4 2" xfId="18237" xr:uid="{FE39D037-53D6-4786-AE20-732B6954D205}"/>
    <cellStyle name="20% - Accent1 3 2 3 5" xfId="12209" xr:uid="{F9866B62-E61A-4473-A80A-170DD92C951A}"/>
    <cellStyle name="20% - Accent1 3 2 3 6" xfId="3401" xr:uid="{8277A4B0-CF40-449B-9F84-5452B7CB843D}"/>
    <cellStyle name="20% - Accent1 3 2 3 7" xfId="19540" xr:uid="{24F8AB97-571D-43BA-8E44-891BA4A6ECEF}"/>
    <cellStyle name="20% - Accent1 3 2 4" xfId="3696" xr:uid="{537587A5-4C53-4F4F-A1CC-352561226087}"/>
    <cellStyle name="20% - Accent1 3 2 4 2" xfId="5219" xr:uid="{04856290-B120-44D3-B048-794FA6ADAA2C}"/>
    <cellStyle name="20% - Accent1 3 2 4 2 2" xfId="8240" xr:uid="{C484821F-BD80-4D72-922B-DCE5333C8A28}"/>
    <cellStyle name="20% - Accent1 3 2 4 2 2 2" xfId="17043" xr:uid="{33FADE04-F1CD-4093-A67E-3480FE7E163A}"/>
    <cellStyle name="20% - Accent1 3 2 4 2 3" xfId="14024" xr:uid="{8B177B81-7364-4F66-85DB-C0335A4DD909}"/>
    <cellStyle name="20% - Accent1 3 2 4 3" xfId="6714" xr:uid="{D68287D5-1B76-4ECB-9990-660B89A236D9}"/>
    <cellStyle name="20% - Accent1 3 2 4 3 2" xfId="15518" xr:uid="{C8E9BBD8-1377-4C60-8285-74FF0E161A25}"/>
    <cellStyle name="20% - Accent1 3 2 4 4" xfId="9732" xr:uid="{342EEECC-BAA9-463E-8D8B-58DF49228FD2}"/>
    <cellStyle name="20% - Accent1 3 2 4 4 2" xfId="18535" xr:uid="{ADF10FC9-9301-4FB4-AD6A-B718B4D7566A}"/>
    <cellStyle name="20% - Accent1 3 2 4 5" xfId="12504" xr:uid="{F91C696A-B9A6-4F9B-A62D-1AE6185F1E56}"/>
    <cellStyle name="20% - Accent1 3 2 5" xfId="4006" xr:uid="{3756BC14-44E5-4DE0-9959-0C1582E6946E}"/>
    <cellStyle name="20% - Accent1 3 2 5 2" xfId="5529" xr:uid="{FD6C5D51-45BD-47DC-B682-F8A847E9475A}"/>
    <cellStyle name="20% - Accent1 3 2 5 2 2" xfId="8550" xr:uid="{C8940DEC-EE39-43DB-B07B-212C5B346260}"/>
    <cellStyle name="20% - Accent1 3 2 5 2 2 2" xfId="17353" xr:uid="{53C99E47-D14F-4EDA-BB27-CCA8935611CC}"/>
    <cellStyle name="20% - Accent1 3 2 5 2 3" xfId="14334" xr:uid="{AD015597-3573-4E1B-AFF3-769F68675A58}"/>
    <cellStyle name="20% - Accent1 3 2 5 3" xfId="7024" xr:uid="{E368E226-AE21-4CC8-B491-412C05CA437A}"/>
    <cellStyle name="20% - Accent1 3 2 5 3 2" xfId="15828" xr:uid="{8DEEED30-1379-413A-892C-A99F292427C9}"/>
    <cellStyle name="20% - Accent1 3 2 5 4" xfId="10042" xr:uid="{A6081857-D037-4F57-8CCE-90E1999EA2CC}"/>
    <cellStyle name="20% - Accent1 3 2 5 4 2" xfId="18845" xr:uid="{C9BCA417-D1BE-4067-A678-01E0AB54A260}"/>
    <cellStyle name="20% - Accent1 3 2 5 5" xfId="12813" xr:uid="{F913A682-CE1D-4EA0-B332-221D168B4AF0}"/>
    <cellStyle name="20% - Accent1 3 2 6" xfId="4333" xr:uid="{44E50D65-FA1E-4FB7-BC70-2A1544EF1DBA}"/>
    <cellStyle name="20% - Accent1 3 2 6 2" xfId="7351" xr:uid="{1AA514BC-C776-48B9-9A60-CDF8199A460D}"/>
    <cellStyle name="20% - Accent1 3 2 6 2 2" xfId="16154" xr:uid="{6D474C61-523E-40E2-9F54-EC5C35605C39}"/>
    <cellStyle name="20% - Accent1 3 2 6 3" xfId="13139" xr:uid="{DA38A5BC-4084-4DAE-9B4A-4359915136BA}"/>
    <cellStyle name="20% - Accent1 3 2 7" xfId="5824" xr:uid="{41319CB7-A23C-440F-8124-9CF3E7B322A9}"/>
    <cellStyle name="20% - Accent1 3 2 7 2" xfId="14628" xr:uid="{B81A8041-BE57-4BD9-A96D-AF3AB1628C7B}"/>
    <cellStyle name="20% - Accent1 3 2 8" xfId="8843" xr:uid="{44790F5F-D4D4-44C6-9D89-36B90F7CC880}"/>
    <cellStyle name="20% - Accent1 3 2 8 2" xfId="17646" xr:uid="{9B567D48-C865-4E70-B2FF-B8FAF4B4340A}"/>
    <cellStyle name="20% - Accent1 3 2 9" xfId="10968" xr:uid="{5C3226F9-A0B5-4DF6-90D3-CA771C0D5FA3}"/>
    <cellStyle name="20% - Accent1 3 3" xfId="28" xr:uid="{1F6A3954-B96E-470E-8071-25CE5EBF3A9D}"/>
    <cellStyle name="20% - Accent1 3 3 2" xfId="29" xr:uid="{B2550B72-EA84-4BE6-AF7B-2C835D64613B}"/>
    <cellStyle name="20% - Accent1 3 3 2 2" xfId="10203" xr:uid="{7D35BB22-8CDA-4797-BEA4-48B03F03387E}"/>
    <cellStyle name="20% - Accent1 3 3 2 3" xfId="19542" xr:uid="{B779A14D-15A5-43B6-B8F2-548C5B1F9316}"/>
    <cellStyle name="20% - Accent1 3 3 3" xfId="10463" xr:uid="{9AFD353B-98B0-448F-86A7-99A8E7ABA751}"/>
    <cellStyle name="20% - Accent1 3 3 4" xfId="2614" xr:uid="{3F12C62C-CA82-49B5-921D-6D01F658806F}"/>
    <cellStyle name="20% - Accent1 3 3 5" xfId="19541" xr:uid="{4055BDCA-ACBA-4995-BB30-DD04527DDC10}"/>
    <cellStyle name="20% - Accent1 3 4" xfId="30" xr:uid="{A9EFB3CA-FCF6-4567-A86D-8C52AAD7B2E3}"/>
    <cellStyle name="20% - Accent1 3 4 2" xfId="4559" xr:uid="{C8210F1C-AD54-4A90-9542-F456CA359899}"/>
    <cellStyle name="20% - Accent1 3 4 2 2" xfId="7577" xr:uid="{9F4CCDAE-D161-4837-84B7-2AAD938E8C9D}"/>
    <cellStyle name="20% - Accent1 3 4 2 2 2" xfId="16380" xr:uid="{DA644918-00AC-42BD-95E8-D4EBA6459A28}"/>
    <cellStyle name="20% - Accent1 3 4 2 3" xfId="13364" xr:uid="{FFD217A2-3D64-4610-8144-C7713850BB4C}"/>
    <cellStyle name="20% - Accent1 3 4 3" xfId="6051" xr:uid="{AB3DFB38-836B-414A-9ADF-6E68FCDA941A}"/>
    <cellStyle name="20% - Accent1 3 4 3 2" xfId="14855" xr:uid="{6CE007EA-CCF9-4B50-BF93-B72CE8325A1B}"/>
    <cellStyle name="20% - Accent1 3 4 4" xfId="9069" xr:uid="{6B8BAA85-2033-4EE1-8366-985EE3866D30}"/>
    <cellStyle name="20% - Accent1 3 4 4 2" xfId="17872" xr:uid="{53ED49BC-A79B-412A-9BB5-0313F2A6F7E7}"/>
    <cellStyle name="20% - Accent1 3 4 5" xfId="11853" xr:uid="{B5917773-760A-40FE-B0EA-27D3E7E61DE7}"/>
    <cellStyle name="20% - Accent1 3 4 6" xfId="2935" xr:uid="{94703FCA-416D-4486-BD72-2190FE7D2288}"/>
    <cellStyle name="20% - Accent1 3 4 7" xfId="19543" xr:uid="{5C4A0669-64AB-488A-AEAB-FA1347626717}"/>
    <cellStyle name="20% - Accent1 3 5" xfId="3332" xr:uid="{9D3C03BD-B3D2-4F8E-B633-DB29176E073A}"/>
    <cellStyle name="20% - Accent1 3 5 2" xfId="4852" xr:uid="{9862D0D0-A575-4E94-A988-CC2F1FC63D4A}"/>
    <cellStyle name="20% - Accent1 3 5 2 2" xfId="7873" xr:uid="{0E9AEA7F-CCF3-406B-A2CE-90B9786F7C6D}"/>
    <cellStyle name="20% - Accent1 3 5 2 2 2" xfId="16676" xr:uid="{DC2468AE-96F6-4B3B-B7FE-281530FD11F8}"/>
    <cellStyle name="20% - Accent1 3 5 2 3" xfId="13657" xr:uid="{BD3E2A77-DC31-48FB-AA59-7A12CC60E081}"/>
    <cellStyle name="20% - Accent1 3 5 3" xfId="6347" xr:uid="{A4900B51-F578-4D82-AA88-650FCC2E2E34}"/>
    <cellStyle name="20% - Accent1 3 5 3 2" xfId="15151" xr:uid="{6F394BB0-73F8-4B68-AE29-19D4BCD7C2B8}"/>
    <cellStyle name="20% - Accent1 3 5 4" xfId="9365" xr:uid="{4F686D77-6D06-4370-9228-76EB53061776}"/>
    <cellStyle name="20% - Accent1 3 5 4 2" xfId="18168" xr:uid="{86D64699-D0E4-4F95-80F4-A710DA3128C3}"/>
    <cellStyle name="20% - Accent1 3 5 5" xfId="12140" xr:uid="{84E2A6E9-36DC-45B4-A48D-1FCECDBD8674}"/>
    <cellStyle name="20% - Accent1 3 5 6" xfId="19544" xr:uid="{9949D374-7180-4AF4-A79E-E2AA32A82D1E}"/>
    <cellStyle name="20% - Accent1 3 6" xfId="3626" xr:uid="{E5449083-087F-4A3D-88A9-DCA66034419A}"/>
    <cellStyle name="20% - Accent1 3 6 2" xfId="5149" xr:uid="{340A0D5A-F790-4728-8797-601DEB0A185B}"/>
    <cellStyle name="20% - Accent1 3 6 2 2" xfId="8170" xr:uid="{597F0F16-8FB2-43AB-9DC2-A09E413931F7}"/>
    <cellStyle name="20% - Accent1 3 6 2 2 2" xfId="16973" xr:uid="{15025F39-AF95-415A-BBED-29317C9B4F94}"/>
    <cellStyle name="20% - Accent1 3 6 2 3" xfId="13954" xr:uid="{73921490-6249-43AA-A7F7-EFDA020B7ED0}"/>
    <cellStyle name="20% - Accent1 3 6 3" xfId="6644" xr:uid="{A0391935-E317-498C-8256-F0D11F4C2768}"/>
    <cellStyle name="20% - Accent1 3 6 3 2" xfId="15448" xr:uid="{021E443B-0A8F-446A-927D-52365199D089}"/>
    <cellStyle name="20% - Accent1 3 6 4" xfId="9662" xr:uid="{5060A287-194F-466E-859F-6EFEDB324044}"/>
    <cellStyle name="20% - Accent1 3 6 4 2" xfId="18465" xr:uid="{799FDB12-C0D1-488E-A35B-C428DEC79E31}"/>
    <cellStyle name="20% - Accent1 3 6 5" xfId="12434" xr:uid="{EE101086-CA55-4184-BE72-88AADBA6402E}"/>
    <cellStyle name="20% - Accent1 3 7" xfId="3937" xr:uid="{8FCABE36-2D4D-4443-9A86-588150C0825E}"/>
    <cellStyle name="20% - Accent1 3 7 2" xfId="5460" xr:uid="{3B257B85-735D-4727-9195-7A989793D358}"/>
    <cellStyle name="20% - Accent1 3 7 2 2" xfId="8481" xr:uid="{8884C234-CAB3-41D8-914E-742CA5745A9F}"/>
    <cellStyle name="20% - Accent1 3 7 2 2 2" xfId="17284" xr:uid="{A5170342-8AA5-4393-86E5-CEEB6CC59168}"/>
    <cellStyle name="20% - Accent1 3 7 2 3" xfId="14265" xr:uid="{29564C3A-A994-45CD-8AF9-5181FA25E1CC}"/>
    <cellStyle name="20% - Accent1 3 7 3" xfId="6955" xr:uid="{4CDEDF62-30A4-4D5E-BA65-8D72D412C30C}"/>
    <cellStyle name="20% - Accent1 3 7 3 2" xfId="15759" xr:uid="{A06EDEC0-46DB-49AF-8FE4-27638FC7C475}"/>
    <cellStyle name="20% - Accent1 3 7 4" xfId="9973" xr:uid="{94DD2BA3-3C43-4BF0-8CD3-85F277FCB5EC}"/>
    <cellStyle name="20% - Accent1 3 7 4 2" xfId="18776" xr:uid="{D2D465AE-48F0-4D3D-AF61-27CBE19B2E91}"/>
    <cellStyle name="20% - Accent1 3 7 5" xfId="12744" xr:uid="{96A347C5-7FFB-42DB-9D60-B49735677623}"/>
    <cellStyle name="20% - Accent1 3 8" xfId="4264" xr:uid="{17BE99B3-F64E-438C-973F-A97ED743775A}"/>
    <cellStyle name="20% - Accent1 3 8 2" xfId="7282" xr:uid="{1D03B9B0-AA03-4BA0-A1B1-1F202B1D48CA}"/>
    <cellStyle name="20% - Accent1 3 8 2 2" xfId="16085" xr:uid="{0BFEC560-3BB8-4D21-9A0A-DBA8D11BCD6D}"/>
    <cellStyle name="20% - Accent1 3 8 3" xfId="13070" xr:uid="{E2AAFCDE-0CB4-42B0-B134-414544CD107C}"/>
    <cellStyle name="20% - Accent1 3 9" xfId="5755" xr:uid="{AA66637B-49D7-4D77-9288-BAD13F12E9A5}"/>
    <cellStyle name="20% - Accent1 3 9 2" xfId="14559" xr:uid="{A524088D-DAD1-4D8F-8E4B-421E6CB58731}"/>
    <cellStyle name="20% - Accent1 4" xfId="31" xr:uid="{1C1B6E4E-E91D-448C-9F76-F88534E64534}"/>
    <cellStyle name="20% - Accent1 4 10" xfId="11628" xr:uid="{2DB2597C-1FD5-42E7-85AE-B78F9C05D81E}"/>
    <cellStyle name="20% - Accent1 4 11" xfId="2506" xr:uid="{8B188C87-0B69-418B-A905-B48A35792A6F}"/>
    <cellStyle name="20% - Accent1 4 12" xfId="19545" xr:uid="{BD3D2604-EB04-4A80-B32F-F97B1EF08F8F}"/>
    <cellStyle name="20% - Accent1 4 2" xfId="32" xr:uid="{45364016-FA63-4A7C-AE50-F509DE431EC4}"/>
    <cellStyle name="20% - Accent1 4 2 2" xfId="33" xr:uid="{EE24AA3C-0DB2-4125-B454-9264C30E3503}"/>
    <cellStyle name="20% - Accent1 4 2 2 2" xfId="7617" xr:uid="{10CA035C-B822-4308-8A88-4608E0DC9403}"/>
    <cellStyle name="20% - Accent1 4 2 2 2 2" xfId="16420" xr:uid="{3773220C-ECFF-4BA0-AF83-A64DAC24675F}"/>
    <cellStyle name="20% - Accent1 4 2 2 3" xfId="13404" xr:uid="{EA06B276-CF1F-4DA7-9053-199319B0A765}"/>
    <cellStyle name="20% - Accent1 4 2 2 4" xfId="4599" xr:uid="{3F6006B0-8489-406A-9F6E-19D6BA85059E}"/>
    <cellStyle name="20% - Accent1 4 2 2 5" xfId="19547" xr:uid="{C7EDCE2E-5008-415B-B772-AB2D078083E6}"/>
    <cellStyle name="20% - Accent1 4 2 3" xfId="6091" xr:uid="{139B2C5F-11DD-442F-AD19-D2BAAC1F550C}"/>
    <cellStyle name="20% - Accent1 4 2 3 2" xfId="14895" xr:uid="{410AC0F5-0D70-4345-8ACB-FE0C88BEA726}"/>
    <cellStyle name="20% - Accent1 4 2 4" xfId="9109" xr:uid="{93958132-3C5C-4131-8AC4-A48E3E95CF80}"/>
    <cellStyle name="20% - Accent1 4 2 4 2" xfId="17912" xr:uid="{48E1C985-9B62-4FA9-8899-E44AE928F504}"/>
    <cellStyle name="20% - Accent1 4 2 5" xfId="11893" xr:uid="{82D46852-3E25-4F8F-8DC0-1B08B95A8FA5}"/>
    <cellStyle name="20% - Accent1 4 2 6" xfId="3031" xr:uid="{9FCD51CE-66A6-4112-A609-76455ADBC47F}"/>
    <cellStyle name="20% - Accent1 4 2 7" xfId="19546" xr:uid="{626E57EE-3387-4607-BCFF-BD6365D6F8B8}"/>
    <cellStyle name="20% - Accent1 4 3" xfId="34" xr:uid="{96B4F023-C39D-4BA4-B1AB-3661D47C75B8}"/>
    <cellStyle name="20% - Accent1 4 3 2" xfId="4892" xr:uid="{66A43193-0BA4-44AE-8707-0F37A25361B3}"/>
    <cellStyle name="20% - Accent1 4 3 2 2" xfId="7913" xr:uid="{311C6F9A-1963-4A58-BEEA-953895B231B0}"/>
    <cellStyle name="20% - Accent1 4 3 2 2 2" xfId="16716" xr:uid="{8C436268-6D50-4A5D-A96E-D6610A14E7CC}"/>
    <cellStyle name="20% - Accent1 4 3 2 3" xfId="13697" xr:uid="{814A4124-5967-4A55-894B-87C2533EAAC5}"/>
    <cellStyle name="20% - Accent1 4 3 3" xfId="6387" xr:uid="{C069966F-F34C-4898-BB20-719413B59A1B}"/>
    <cellStyle name="20% - Accent1 4 3 3 2" xfId="15191" xr:uid="{53300457-BA51-4DF5-B176-2662131601EB}"/>
    <cellStyle name="20% - Accent1 4 3 4" xfId="9405" xr:uid="{5B3CE85F-B16A-4E3D-BDE2-B37630F76C1A}"/>
    <cellStyle name="20% - Accent1 4 3 4 2" xfId="18208" xr:uid="{31DBD7DC-EEEB-4D00-B549-4CF19D8279CE}"/>
    <cellStyle name="20% - Accent1 4 3 5" xfId="12180" xr:uid="{DD4F889F-F2EF-4270-8D8F-A4BA54FC0FC9}"/>
    <cellStyle name="20% - Accent1 4 3 6" xfId="3372" xr:uid="{CDEF3094-E3D3-44F7-8046-8B54B8801677}"/>
    <cellStyle name="20% - Accent1 4 3 7" xfId="19548" xr:uid="{10B27FCB-A8E8-4DB6-B724-CDD6831134F7}"/>
    <cellStyle name="20% - Accent1 4 4" xfId="3667" xr:uid="{7A290E1F-F2D4-4EA5-96DF-380619DB7266}"/>
    <cellStyle name="20% - Accent1 4 4 2" xfId="5190" xr:uid="{1BDC1B64-DCD1-4595-B974-2438EA48118F}"/>
    <cellStyle name="20% - Accent1 4 4 2 2" xfId="8211" xr:uid="{5419772E-07FC-46EE-960A-159CAF2602B8}"/>
    <cellStyle name="20% - Accent1 4 4 2 2 2" xfId="17014" xr:uid="{E07D3CA6-36C0-4D32-9506-56297FA8B22C}"/>
    <cellStyle name="20% - Accent1 4 4 2 3" xfId="13995" xr:uid="{C4E20C1E-1008-427A-8B81-5901FB5A90AE}"/>
    <cellStyle name="20% - Accent1 4 4 3" xfId="6685" xr:uid="{BB40D67A-97FE-493A-BB6B-02354CF2CB82}"/>
    <cellStyle name="20% - Accent1 4 4 3 2" xfId="15489" xr:uid="{2AF640FF-F594-4E23-9C6E-72FF8553DF61}"/>
    <cellStyle name="20% - Accent1 4 4 4" xfId="9703" xr:uid="{A2E2C855-5A58-4E9D-9570-D2D67A1F3DCF}"/>
    <cellStyle name="20% - Accent1 4 4 4 2" xfId="18506" xr:uid="{752B8F4E-58CE-47CD-8813-40D4111CC06D}"/>
    <cellStyle name="20% - Accent1 4 4 5" xfId="12475" xr:uid="{38E0C836-F7FE-44A0-923C-C2FE9C38B4BE}"/>
    <cellStyle name="20% - Accent1 4 5" xfId="3977" xr:uid="{F30EB0B6-1078-4F09-8274-68BA774C2530}"/>
    <cellStyle name="20% - Accent1 4 5 2" xfId="5500" xr:uid="{811FD0A5-E006-4A1C-BFC3-3941E8DFA9BD}"/>
    <cellStyle name="20% - Accent1 4 5 2 2" xfId="8521" xr:uid="{18FEC11A-15D2-4C52-A540-E771B67DC102}"/>
    <cellStyle name="20% - Accent1 4 5 2 2 2" xfId="17324" xr:uid="{B513BB6D-0D99-444B-9B1E-2DB8A52A2E42}"/>
    <cellStyle name="20% - Accent1 4 5 2 3" xfId="14305" xr:uid="{69FBF178-B71B-4C5E-839B-B1F031A3EDD1}"/>
    <cellStyle name="20% - Accent1 4 5 3" xfId="6995" xr:uid="{B64D4AD3-8ABE-4D5E-AFA7-E04E2715C37B}"/>
    <cellStyle name="20% - Accent1 4 5 3 2" xfId="15799" xr:uid="{55BAF92B-7319-4890-9C98-C45BEBF6BC47}"/>
    <cellStyle name="20% - Accent1 4 5 4" xfId="10013" xr:uid="{39A01356-6923-4D85-BE05-2BB2BD555E38}"/>
    <cellStyle name="20% - Accent1 4 5 4 2" xfId="18816" xr:uid="{96B4D523-A5DE-44A5-93DE-FF4341E65C48}"/>
    <cellStyle name="20% - Accent1 4 5 5" xfId="12784" xr:uid="{E594E5E5-10C8-4C4E-A16A-F67DFD8A280F}"/>
    <cellStyle name="20% - Accent1 4 6" xfId="4304" xr:uid="{A2526DD3-BB46-4C90-8FD8-949487AFCE31}"/>
    <cellStyle name="20% - Accent1 4 6 2" xfId="7322" xr:uid="{3A809EBB-8F87-4580-BB5A-664DA0E29195}"/>
    <cellStyle name="20% - Accent1 4 6 2 2" xfId="16125" xr:uid="{848965DE-62D4-4305-93E2-DFCDC76C1DC7}"/>
    <cellStyle name="20% - Accent1 4 6 3" xfId="13110" xr:uid="{E070E1EE-C2A1-49A4-9CEE-0E1DD0BC9C02}"/>
    <cellStyle name="20% - Accent1 4 7" xfId="5795" xr:uid="{21BB50D2-9CF0-452A-A450-FCEBD094EBFE}"/>
    <cellStyle name="20% - Accent1 4 7 2" xfId="14599" xr:uid="{A34366A5-80D0-4414-ADB3-9A410ADF4A68}"/>
    <cellStyle name="20% - Accent1 4 8" xfId="8814" xr:uid="{2395C828-FCC7-4989-B875-BAC6D4EF79BD}"/>
    <cellStyle name="20% - Accent1 4 8 2" xfId="17617" xr:uid="{B5E9AE73-661E-4AAA-A8D6-96AD85F644B6}"/>
    <cellStyle name="20% - Accent1 4 9" xfId="10823" xr:uid="{44C0E90B-E056-49F3-B913-988AB98C2B43}"/>
    <cellStyle name="20% - Accent1 5" xfId="35" xr:uid="{9D8FE1BB-4041-4B24-B869-32FA7D34EA58}"/>
    <cellStyle name="20% - Accent1 5 10" xfId="2757" xr:uid="{F89080F5-436E-45E5-810E-995C80FB07DE}"/>
    <cellStyle name="20% - Accent1 5 11" xfId="19549" xr:uid="{27CC3936-99A9-4F6F-8EBB-5440F087BF21}"/>
    <cellStyle name="20% - Accent1 5 2" xfId="36" xr:uid="{EB5E59C6-D1B3-4D49-9DF3-C277BDDF86A7}"/>
    <cellStyle name="20% - Accent1 5 2 2" xfId="37" xr:uid="{C12F6EC4-EE1B-4E23-A52D-748E4D9CB6A5}"/>
    <cellStyle name="20% - Accent1 5 2 2 2" xfId="7746" xr:uid="{ABDF5689-7317-4241-B149-371F352E3A7D}"/>
    <cellStyle name="20% - Accent1 5 2 2 2 2" xfId="16549" xr:uid="{F1F421FA-2E51-4A3A-99D3-D8024BC791C5}"/>
    <cellStyle name="20% - Accent1 5 2 2 3" xfId="13531" xr:uid="{634D272F-4515-44CC-97DB-F46B255C8968}"/>
    <cellStyle name="20% - Accent1 5 2 2 4" xfId="4726" xr:uid="{6BF53E36-1AD5-448B-AD9D-E1712B60991F}"/>
    <cellStyle name="20% - Accent1 5 2 2 5" xfId="19551" xr:uid="{18EF2035-DA3F-43F9-AE0D-C09525D4354F}"/>
    <cellStyle name="20% - Accent1 5 2 3" xfId="6220" xr:uid="{6DF1AC13-FA5B-4D67-A007-5DD4DC23740E}"/>
    <cellStyle name="20% - Accent1 5 2 3 2" xfId="15024" xr:uid="{D89F7FD6-5BE3-4A57-BF96-C8DCA51254C7}"/>
    <cellStyle name="20% - Accent1 5 2 4" xfId="9238" xr:uid="{18EC8DE8-25BD-45B6-8B58-C775EC6AF450}"/>
    <cellStyle name="20% - Accent1 5 2 4 2" xfId="18041" xr:uid="{FCD2261D-482E-44AE-AD80-4A13A25B10C1}"/>
    <cellStyle name="20% - Accent1 5 2 5" xfId="12016" xr:uid="{758BF76A-B23A-4A6D-8EC0-81EDA397FE1B}"/>
    <cellStyle name="20% - Accent1 5 2 6" xfId="3206" xr:uid="{F0B09F8B-6AAC-4E99-94C3-15563CF513D5}"/>
    <cellStyle name="20% - Accent1 5 2 7" xfId="19550" xr:uid="{2C4365EC-8AB9-4641-81D3-74ED02F5E24F}"/>
    <cellStyle name="20% - Accent1 5 3" xfId="38" xr:uid="{CEC706B5-4F10-4E7E-8B73-DE3981B3F7BC}"/>
    <cellStyle name="20% - Accent1 5 3 2" xfId="5021" xr:uid="{7B90B68C-6C2A-47FE-AEE1-557B3A5CAD10}"/>
    <cellStyle name="20% - Accent1 5 3 2 2" xfId="8042" xr:uid="{B26660C8-1F07-43C6-8874-94A9F824935F}"/>
    <cellStyle name="20% - Accent1 5 3 2 2 2" xfId="16845" xr:uid="{0C78BE8B-B2B9-4779-B304-8FDD779441B1}"/>
    <cellStyle name="20% - Accent1 5 3 2 3" xfId="13826" xr:uid="{4A7C3753-4BB1-4996-B083-58CF6AEB7C60}"/>
    <cellStyle name="20% - Accent1 5 3 3" xfId="6516" xr:uid="{15FEAD05-C007-4DBD-8127-7713CA2AD333}"/>
    <cellStyle name="20% - Accent1 5 3 3 2" xfId="15320" xr:uid="{AB1C3879-52F8-4BC1-9DAD-30DECFF02066}"/>
    <cellStyle name="20% - Accent1 5 3 4" xfId="9534" xr:uid="{67C4F48D-2900-474B-912D-124B83D1C6DE}"/>
    <cellStyle name="20% - Accent1 5 3 4 2" xfId="18337" xr:uid="{303D7AFD-8F16-432E-8580-6B648B1F52B6}"/>
    <cellStyle name="20% - Accent1 5 3 5" xfId="12307" xr:uid="{085F6A1B-9DB4-4A0E-8548-BBC0556D3CED}"/>
    <cellStyle name="20% - Accent1 5 3 6" xfId="3499" xr:uid="{CCD4273B-49E9-45DC-9380-DC88B176DB5B}"/>
    <cellStyle name="20% - Accent1 5 3 7" xfId="19552" xr:uid="{68CCB636-ABAA-4F37-97B7-5E42DFF1F826}"/>
    <cellStyle name="20% - Accent1 5 4" xfId="3801" xr:uid="{7DEA5BF5-EAB0-432A-A1A1-D1007C1C9B2F}"/>
    <cellStyle name="20% - Accent1 5 4 2" xfId="5324" xr:uid="{76D099CD-7C62-48F8-94AA-5CC571966D4B}"/>
    <cellStyle name="20% - Accent1 5 4 2 2" xfId="8345" xr:uid="{196C95D7-5B1A-49C5-A6E7-9FE6C1C6A5AF}"/>
    <cellStyle name="20% - Accent1 5 4 2 2 2" xfId="17148" xr:uid="{DA5822C8-4ACE-46F9-99C2-98DB21527B04}"/>
    <cellStyle name="20% - Accent1 5 4 2 3" xfId="14129" xr:uid="{5D5AFD81-52DF-43BE-A555-6EDD874D0CD9}"/>
    <cellStyle name="20% - Accent1 5 4 3" xfId="6819" xr:uid="{063FC978-E901-49FA-95B7-D4358C3AF39F}"/>
    <cellStyle name="20% - Accent1 5 4 3 2" xfId="15623" xr:uid="{AA57D1C0-B1DC-4365-BE7A-516BC8EC8009}"/>
    <cellStyle name="20% - Accent1 5 4 4" xfId="9837" xr:uid="{FB8FEE18-D727-4386-A10C-13DA8A206A77}"/>
    <cellStyle name="20% - Accent1 5 4 4 2" xfId="18640" xr:uid="{7C2B5B5A-A007-49C7-8BB1-6CB4E37B216B}"/>
    <cellStyle name="20% - Accent1 5 4 5" xfId="12609" xr:uid="{62ED4E19-E2EC-49E9-B245-AB302071C116}"/>
    <cellStyle name="20% - Accent1 5 5" xfId="4106" xr:uid="{6D58497B-8794-4B6B-B2E7-B8583017A79B}"/>
    <cellStyle name="20% - Accent1 5 5 2" xfId="5629" xr:uid="{8C36BE16-09D1-475B-B0C5-B3A1145EDE51}"/>
    <cellStyle name="20% - Accent1 5 5 2 2" xfId="8650" xr:uid="{860A2592-EC53-4A1E-AA2C-243274717AB1}"/>
    <cellStyle name="20% - Accent1 5 5 2 2 2" xfId="17453" xr:uid="{C0B493EB-59F3-41BA-9633-AF345E4CEC45}"/>
    <cellStyle name="20% - Accent1 5 5 2 3" xfId="14434" xr:uid="{F6E37283-A367-40A8-A537-18E98D9EE5DF}"/>
    <cellStyle name="20% - Accent1 5 5 3" xfId="7124" xr:uid="{1767E019-2EE5-4248-9F63-7D3A6594B115}"/>
    <cellStyle name="20% - Accent1 5 5 3 2" xfId="15928" xr:uid="{463FB9A2-4DEA-4F31-8FC8-DCC8C9B2A1BC}"/>
    <cellStyle name="20% - Accent1 5 5 4" xfId="10142" xr:uid="{933F7F3B-833A-41F2-A9F9-73D84CD08952}"/>
    <cellStyle name="20% - Accent1 5 5 4 2" xfId="18945" xr:uid="{FBC406D3-CFF9-428F-8B32-8BEF44929101}"/>
    <cellStyle name="20% - Accent1 5 5 5" xfId="12913" xr:uid="{EFEEF130-D28B-414B-9013-E26D016EB255}"/>
    <cellStyle name="20% - Accent1 5 6" xfId="4433" xr:uid="{03F5A67C-4CA0-495B-863A-D4CFE677342B}"/>
    <cellStyle name="20% - Accent1 5 6 2" xfId="7451" xr:uid="{9648717E-DA57-4876-B36E-07E6554B1B0F}"/>
    <cellStyle name="20% - Accent1 5 6 2 2" xfId="16254" xr:uid="{0596B905-626C-4809-BE55-AF354D3B7EAA}"/>
    <cellStyle name="20% - Accent1 5 6 3" xfId="13239" xr:uid="{77BB0900-24AD-43D3-AE03-6DD51621FFF8}"/>
    <cellStyle name="20% - Accent1 5 7" xfId="5924" xr:uid="{35E8FC61-E358-4A02-9857-0B9186C18EBB}"/>
    <cellStyle name="20% - Accent1 5 7 2" xfId="14728" xr:uid="{CAD2D908-7FB4-48A8-A1E0-D38D2CB2ED6E}"/>
    <cellStyle name="20% - Accent1 5 8" xfId="8943" xr:uid="{C2825927-E3C9-4B4F-9610-B394C1D1B982}"/>
    <cellStyle name="20% - Accent1 5 8 2" xfId="17746" xr:uid="{B9CFC80C-5AAF-417D-8AE2-776561EE1E08}"/>
    <cellStyle name="20% - Accent1 5 9" xfId="11734" xr:uid="{D497E2B3-FFBC-4E04-80B2-51D78AB80C1C}"/>
    <cellStyle name="20% - Accent1 6" xfId="39" xr:uid="{842F35D3-FF51-4E2E-BAE7-84DCDBA2CF4E}"/>
    <cellStyle name="20% - Accent1 6 2" xfId="40" xr:uid="{1F023914-F1E2-4747-8E4F-A7D8DCEE6E25}"/>
    <cellStyle name="20% - Accent1 6 2 2" xfId="7539" xr:uid="{1A82913E-CA17-4FA2-A152-38156888BD8B}"/>
    <cellStyle name="20% - Accent1 6 2 2 2" xfId="16342" xr:uid="{5996BC8C-F37B-46D4-991D-DCACF144BF3B}"/>
    <cellStyle name="20% - Accent1 6 2 3" xfId="13326" xr:uid="{997F8C5C-878E-489A-B401-B1509DAA5585}"/>
    <cellStyle name="20% - Accent1 6 2 4" xfId="4521" xr:uid="{44BA8272-79BB-4170-B07C-7676EE41CE10}"/>
    <cellStyle name="20% - Accent1 6 2 5" xfId="19554" xr:uid="{E6592EF7-6373-4051-B080-ACC1FC818835}"/>
    <cellStyle name="20% - Accent1 6 3" xfId="6013" xr:uid="{9B7BAC10-8C88-4E06-AF41-7436D7C28A6B}"/>
    <cellStyle name="20% - Accent1 6 3 2" xfId="14817" xr:uid="{2F43AA0E-CE6B-4EE0-9273-E4AB964F0EC7}"/>
    <cellStyle name="20% - Accent1 6 4" xfId="9031" xr:uid="{CB64DBBA-1724-4A2D-B602-776270C543FF}"/>
    <cellStyle name="20% - Accent1 6 4 2" xfId="17834" xr:uid="{48730D0B-04B2-48A1-AE43-72AA750646C8}"/>
    <cellStyle name="20% - Accent1 6 5" xfId="11815" xr:uid="{65F21A7D-F9FF-4652-AF90-20E58A8DEE5C}"/>
    <cellStyle name="20% - Accent1 6 6" xfId="2877" xr:uid="{ECA4BB70-F955-4DF7-AFD9-B67A0AECB85D}"/>
    <cellStyle name="20% - Accent1 6 7" xfId="19553" xr:uid="{994EBCCC-4957-4B48-9B73-1EAD443A979A}"/>
    <cellStyle name="20% - Accent1 7" xfId="41" xr:uid="{6F00EB95-F44A-4E02-A4A2-66BF32EF93D0}"/>
    <cellStyle name="20% - Accent1 7 2" xfId="42" xr:uid="{086D3584-1284-4CDB-951C-0AF0F7898BCE}"/>
    <cellStyle name="20% - Accent1 7 2 2" xfId="7837" xr:uid="{CB8AF6BB-4E00-4878-8D7E-234082F74A56}"/>
    <cellStyle name="20% - Accent1 7 2 2 2" xfId="16640" xr:uid="{6B33BC08-ABD3-4241-90DF-06F3133033A6}"/>
    <cellStyle name="20% - Accent1 7 2 3" xfId="13621" xr:uid="{C4DE359E-FAD9-46B5-89E0-F7D6F95D172C}"/>
    <cellStyle name="20% - Accent1 7 2 4" xfId="4816" xr:uid="{E2DB09BE-A613-44F5-A82E-057B95D597FC}"/>
    <cellStyle name="20% - Accent1 7 3" xfId="6311" xr:uid="{F8DCE016-A834-4EEA-A751-12FCDE5C0912}"/>
    <cellStyle name="20% - Accent1 7 3 2" xfId="15115" xr:uid="{3E48336E-0856-470B-BF1C-6E423A92887C}"/>
    <cellStyle name="20% - Accent1 7 4" xfId="9329" xr:uid="{B5F8EEE0-9466-48A8-9949-6BBA83B7AA29}"/>
    <cellStyle name="20% - Accent1 7 4 2" xfId="18132" xr:uid="{0A80B19D-AD89-472C-BF6A-B1804AAC612A}"/>
    <cellStyle name="20% - Accent1 7 5" xfId="12104" xr:uid="{ABA3CCCE-4817-41D1-B85D-2CFBDC67CFAA}"/>
    <cellStyle name="20% - Accent1 7 6" xfId="3296" xr:uid="{C3086321-3793-4E6B-A56F-4F8D2D6928E5}"/>
    <cellStyle name="20% - Accent1 7 7" xfId="19555" xr:uid="{38FBC32A-743B-4EEF-8707-DBDDA78CAF3B}"/>
    <cellStyle name="20% - Accent1 8" xfId="3589" xr:uid="{F2821F48-A920-4832-92AD-79D832E0D1FF}"/>
    <cellStyle name="20% - Accent1 8 2" xfId="5112" xr:uid="{82F31758-0CE4-43E1-BD7B-D05429AA1E8E}"/>
    <cellStyle name="20% - Accent1 8 2 2" xfId="8133" xr:uid="{5118576D-2778-439A-8A1F-EDD6FDC27306}"/>
    <cellStyle name="20% - Accent1 8 2 2 2" xfId="16936" xr:uid="{CB0F7A5B-DB36-4069-BA7E-262C2C21487A}"/>
    <cellStyle name="20% - Accent1 8 2 3" xfId="13917" xr:uid="{A5539C0C-A760-4837-9176-35F624ACFA04}"/>
    <cellStyle name="20% - Accent1 8 3" xfId="6607" xr:uid="{B4B76D4D-4B44-43C3-B0DA-E29033950BA4}"/>
    <cellStyle name="20% - Accent1 8 3 2" xfId="15411" xr:uid="{99540A57-E80F-4687-8B8F-3A031F3B5344}"/>
    <cellStyle name="20% - Accent1 8 4" xfId="9625" xr:uid="{A7A580C9-91AE-4B02-9F92-657C35680712}"/>
    <cellStyle name="20% - Accent1 8 4 2" xfId="18428" xr:uid="{102F6CD6-DB36-4BCC-9DBB-C3F6DC1CD0E3}"/>
    <cellStyle name="20% - Accent1 8 5" xfId="12397" xr:uid="{1FE78CF0-5C48-480F-96CB-F7A5398E94FD}"/>
    <cellStyle name="20% - Accent1 8 6" xfId="19556" xr:uid="{5D2F5D03-24B8-447C-A210-F184EAF97A06}"/>
    <cellStyle name="20% - Accent1 9" xfId="3901" xr:uid="{CAE4D526-62E3-4823-BA98-63F40DE36613}"/>
    <cellStyle name="20% - Accent1 9 2" xfId="5424" xr:uid="{947FB36B-B270-4A05-A5B3-3875D902A2EB}"/>
    <cellStyle name="20% - Accent1 9 2 2" xfId="8445" xr:uid="{985AF7AA-5581-4871-9BED-4B4C922A6560}"/>
    <cellStyle name="20% - Accent1 9 2 2 2" xfId="17248" xr:uid="{FF1E4FF7-D892-42B2-BEA8-09470219C350}"/>
    <cellStyle name="20% - Accent1 9 2 3" xfId="14229" xr:uid="{5FC75711-DE09-4024-9F1A-0743C2DC66F1}"/>
    <cellStyle name="20% - Accent1 9 3" xfId="6919" xr:uid="{1E6A231B-94B7-410B-BB44-D8C68351BF66}"/>
    <cellStyle name="20% - Accent1 9 3 2" xfId="15723" xr:uid="{01FFAA62-930F-4F73-AC55-5C1EDD21E69F}"/>
    <cellStyle name="20% - Accent1 9 4" xfId="9937" xr:uid="{C47AA83F-609D-45DC-A6A5-B92C4D52F891}"/>
    <cellStyle name="20% - Accent1 9 4 2" xfId="18740" xr:uid="{2AC6D15E-CA62-4F2A-943F-61620C68B7E1}"/>
    <cellStyle name="20% - Accent1 9 5" xfId="12708" xr:uid="{43BF023E-2E65-45AC-AB0E-56069D076202}"/>
    <cellStyle name="20% - Accent2" xfId="1012" builtinId="34" customBuiltin="1"/>
    <cellStyle name="20% - Accent2 10" xfId="4157" xr:uid="{141AC674-9537-430F-9748-42B4ED63F73E}"/>
    <cellStyle name="20% - Accent2 10 2" xfId="7175" xr:uid="{2B646E6E-AF04-4F62-8D9B-1E1E0FA122FD}"/>
    <cellStyle name="20% - Accent2 10 2 2" xfId="15978" xr:uid="{44C82A09-CBE1-4902-917C-30B1B9071B12}"/>
    <cellStyle name="20% - Accent2 10 3" xfId="12963" xr:uid="{CF46499A-654C-4229-9644-316130659908}"/>
    <cellStyle name="20% - Accent2 11" xfId="4230" xr:uid="{1297ABCC-CDE6-4CC5-A5FC-B1D534033373}"/>
    <cellStyle name="20% - Accent2 11 2" xfId="7248" xr:uid="{0ABB3E65-8516-44EB-8F17-CC67B3018ED8}"/>
    <cellStyle name="20% - Accent2 11 2 2" xfId="16051" xr:uid="{CBB2934E-CB6C-493D-AFA5-3A9D46CC9400}"/>
    <cellStyle name="20% - Accent2 11 3" xfId="13036" xr:uid="{37472BC5-C98E-40C2-9301-93362DF7B862}"/>
    <cellStyle name="20% - Accent2 12" xfId="5677" xr:uid="{C9725D87-1816-4ED8-BF6D-73CB31BA0C10}"/>
    <cellStyle name="20% - Accent2 12 2" xfId="14482" xr:uid="{76BF90BF-5654-4305-AE4A-CFBEE30616F4}"/>
    <cellStyle name="20% - Accent2 13" xfId="8740" xr:uid="{4D404550-E067-43FC-B403-2D7FFA972B09}"/>
    <cellStyle name="20% - Accent2 13 2" xfId="17543" xr:uid="{4BF5EAF5-F0A3-4E8F-9D4B-5975C2D2528D}"/>
    <cellStyle name="20% - Accent2 14" xfId="11298" xr:uid="{A4B1F545-33DB-4608-BD6C-8A2B03C98EF0}"/>
    <cellStyle name="20% - Accent2 15" xfId="11320" xr:uid="{085BE83F-566A-41CF-BD95-6104E93BCB9C}"/>
    <cellStyle name="20% - Accent2 16" xfId="19557" xr:uid="{9305C359-9069-4870-A3AE-46AE1EC200CB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2 2 2" xfId="11148" xr:uid="{B254D43B-F765-462F-BCF0-F72E92050591}"/>
    <cellStyle name="20% - Accent2 2 2 2 2 3" xfId="10267" xr:uid="{ADFB50C1-D677-41D1-89C1-24803E361654}"/>
    <cellStyle name="20% - Accent2 2 2 2 3" xfId="48" xr:uid="{7244480A-65E0-4EA4-9387-F45579C204D5}"/>
    <cellStyle name="20% - Accent2 2 2 2 3 2" xfId="11297" xr:uid="{3805FEB5-12BE-4FD8-9CD7-D8A4ED59351D}"/>
    <cellStyle name="20% - Accent2 2 2 2 4" xfId="2656" xr:uid="{5B53DD42-E92A-4EDE-9DB9-EE798E41FE08}"/>
    <cellStyle name="20% - Accent2 2 2 3" xfId="49" xr:uid="{DDF33C4C-23FD-44C0-85CA-CAE1ED3FEC71}"/>
    <cellStyle name="20% - Accent2 2 2 3 2" xfId="50" xr:uid="{8B11CEA3-28DE-4658-A806-AD36D8417B14}"/>
    <cellStyle name="20% - Accent2 2 2 3 3" xfId="10919" xr:uid="{8FF52A0D-C793-4627-9247-635CF77B10CB}"/>
    <cellStyle name="20% - Accent2 2 2 4" xfId="51" xr:uid="{B7FF2C2D-815B-41A8-8B42-4DB583DB47A2}"/>
    <cellStyle name="20% - Accent2 2 2 4 2" xfId="11442" xr:uid="{C42C1A84-62F6-4003-A179-1C8BE70C243E}"/>
    <cellStyle name="20% - Accent2 2 2 5" xfId="1813" xr:uid="{27C7C337-3053-4BBB-918C-5E5DE641064B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2 2 2" xfId="10726" xr:uid="{0FA6D3DE-3DDB-40FC-BC91-63C8E099E566}"/>
    <cellStyle name="20% - Accent2 2 3 2 3" xfId="10266" xr:uid="{A028A642-627C-4098-8471-0C5A244ED61A}"/>
    <cellStyle name="20% - Accent2 2 3 3" xfId="55" xr:uid="{95AE32F4-8DDA-4B1D-9212-7506CA167704}"/>
    <cellStyle name="20% - Accent2 2 3 3 2" xfId="10774" xr:uid="{822F80FF-BCB1-44B5-A5D6-CA2DD85E5289}"/>
    <cellStyle name="20% - Accent2 2 3 4" xfId="2389" xr:uid="{E8789DD8-DDEA-43A7-A912-4C2B838D612B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4 4" xfId="11154" xr:uid="{69E8E93F-D4D9-4C19-AA60-A187FEA3D937}"/>
    <cellStyle name="20% - Accent2 2 5" xfId="60" xr:uid="{50F9AD3F-06F7-499E-B5B2-DBE13CEA8349}"/>
    <cellStyle name="20% - Accent2 2 5 2" xfId="61" xr:uid="{033CC59D-B5E7-4060-8CA4-72033EBE92CF}"/>
    <cellStyle name="20% - Accent2 2 5 3" xfId="11419" xr:uid="{CB348FB5-7252-4E1C-8257-1A06EF274386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2 8" xfId="1210" xr:uid="{7C183AD8-B027-48A1-BB94-067284F11DA8}"/>
    <cellStyle name="20% - Accent2 2 9" xfId="19558" xr:uid="{1D88AE08-20B8-4445-9133-B1D34386B182}"/>
    <cellStyle name="20% - Accent2 3" xfId="65" xr:uid="{2B4F5C0C-3F57-453F-A674-FB0421B9675D}"/>
    <cellStyle name="20% - Accent2 3 10" xfId="8770" xr:uid="{72C29FEF-FB8C-4196-A9F1-C314BBAE0F31}"/>
    <cellStyle name="20% - Accent2 3 10 2" xfId="17573" xr:uid="{7BDA4E23-74B8-456F-A109-D6C9D16F19B0}"/>
    <cellStyle name="20% - Accent2 3 11" xfId="11050" xr:uid="{09D89E7B-4D0F-491D-91D8-C3BF230AE886}"/>
    <cellStyle name="20% - Accent2 3 12" xfId="11441" xr:uid="{0A036DF6-78B0-4BCF-B490-200D2D2F68EE}"/>
    <cellStyle name="20% - Accent2 3 13" xfId="1812" xr:uid="{9C0B4B88-7677-4F28-898E-D3E2FD1AAF7C}"/>
    <cellStyle name="20% - Accent2 3 14" xfId="19559" xr:uid="{E5920BB7-EF89-4459-BE2E-14F570DD140B}"/>
    <cellStyle name="20% - Accent2 3 2" xfId="66" xr:uid="{ECD6549C-7E50-49CB-AD9D-FFEB232E4ED3}"/>
    <cellStyle name="20% - Accent2 3 2 10" xfId="11653" xr:uid="{FE8D57C3-8055-40FC-8674-7A50CFAE80F7}"/>
    <cellStyle name="20% - Accent2 3 2 11" xfId="2531" xr:uid="{CAEEE502-136C-47A2-9C88-A04A64494EE6}"/>
    <cellStyle name="20% - Accent2 3 2 12" xfId="19560" xr:uid="{735F592F-CC94-4B38-BB8B-EF6A1BBF9019}"/>
    <cellStyle name="20% - Accent2 3 2 2" xfId="67" xr:uid="{B2A61369-74DA-4CE1-B5DB-EECD4C83A57B}"/>
    <cellStyle name="20% - Accent2 3 2 2 2" xfId="68" xr:uid="{493DD514-1B9B-4D72-B9D6-ADCA971C838A}"/>
    <cellStyle name="20% - Accent2 3 2 2 2 2" xfId="7642" xr:uid="{89F18E1C-E5C1-48E6-AAC7-B8DA5A6158CE}"/>
    <cellStyle name="20% - Accent2 3 2 2 2 2 2" xfId="16445" xr:uid="{6898A479-2298-43DA-95A6-1937293A81E7}"/>
    <cellStyle name="20% - Accent2 3 2 2 2 3" xfId="13429" xr:uid="{74F5C90F-4873-483C-B531-1C8CA1686C63}"/>
    <cellStyle name="20% - Accent2 3 2 2 2 4" xfId="4624" xr:uid="{907EC86B-0426-4FEA-A5A3-CA90478E427B}"/>
    <cellStyle name="20% - Accent2 3 2 2 2 5" xfId="19562" xr:uid="{7A9D4F7B-4D40-4F01-B375-58FB4F4A9D7F}"/>
    <cellStyle name="20% - Accent2 3 2 2 3" xfId="6116" xr:uid="{F2C34DFE-5D32-454A-A197-74C20F52231B}"/>
    <cellStyle name="20% - Accent2 3 2 2 3 2" xfId="14920" xr:uid="{81E25D4C-0556-4BDF-A602-153F7433060B}"/>
    <cellStyle name="20% - Accent2 3 2 2 4" xfId="9134" xr:uid="{4498DA50-1BCB-4AD8-BBE6-0DCDB96E3044}"/>
    <cellStyle name="20% - Accent2 3 2 2 4 2" xfId="17937" xr:uid="{FF92B82C-39E8-48E7-A2B8-9DA262763C76}"/>
    <cellStyle name="20% - Accent2 3 2 2 5" xfId="11917" xr:uid="{C3445861-6D40-4F22-B6B2-E16CD4B132F6}"/>
    <cellStyle name="20% - Accent2 3 2 2 6" xfId="3056" xr:uid="{80741C5C-7150-48B6-A09E-9CFF5DAF2863}"/>
    <cellStyle name="20% - Accent2 3 2 2 7" xfId="19561" xr:uid="{5B5BF052-BB0E-4D99-A9C1-B959ADA71A74}"/>
    <cellStyle name="20% - Accent2 3 2 3" xfId="69" xr:uid="{52C6F2E7-8514-4A46-8C05-0D0F608B75F9}"/>
    <cellStyle name="20% - Accent2 3 2 3 2" xfId="4917" xr:uid="{42974D42-0BD0-4E5F-97DA-90AFA2C755A7}"/>
    <cellStyle name="20% - Accent2 3 2 3 2 2" xfId="7938" xr:uid="{5E6D2B36-E645-4500-BF0D-3865C96918CD}"/>
    <cellStyle name="20% - Accent2 3 2 3 2 2 2" xfId="16741" xr:uid="{BA6BFE2F-ACFC-4C17-B19F-351E8E212AF5}"/>
    <cellStyle name="20% - Accent2 3 2 3 2 3" xfId="13722" xr:uid="{EC85042F-89AD-4001-8E7F-2CB1DC540B47}"/>
    <cellStyle name="20% - Accent2 3 2 3 3" xfId="6412" xr:uid="{08712A3D-FEC4-4DF1-8802-3E976AEE7EE4}"/>
    <cellStyle name="20% - Accent2 3 2 3 3 2" xfId="15216" xr:uid="{28142980-4BF8-4275-AAB5-A6E276211BE2}"/>
    <cellStyle name="20% - Accent2 3 2 3 4" xfId="9430" xr:uid="{5B1DE9A1-1E99-4DAB-875C-0EB99FB788A1}"/>
    <cellStyle name="20% - Accent2 3 2 3 4 2" xfId="18233" xr:uid="{BECD04E1-DBA8-4177-BC9F-1CD74A77613B}"/>
    <cellStyle name="20% - Accent2 3 2 3 5" xfId="12205" xr:uid="{82C9F33B-BF85-4093-A605-824CC211498F}"/>
    <cellStyle name="20% - Accent2 3 2 3 6" xfId="3397" xr:uid="{2AA5279F-BD70-4A24-86ED-0C14FA3A6C3D}"/>
    <cellStyle name="20% - Accent2 3 2 3 7" xfId="19563" xr:uid="{49A1AC5B-FA19-4490-80A5-C45A1077120C}"/>
    <cellStyle name="20% - Accent2 3 2 4" xfId="3692" xr:uid="{331EF972-1158-4325-81E1-F8BCAB1E37B0}"/>
    <cellStyle name="20% - Accent2 3 2 4 2" xfId="5215" xr:uid="{E19111FC-FDEA-403F-820D-A64F8B33FD6E}"/>
    <cellStyle name="20% - Accent2 3 2 4 2 2" xfId="8236" xr:uid="{7EE84537-AC26-4589-9C6C-B3B23B416520}"/>
    <cellStyle name="20% - Accent2 3 2 4 2 2 2" xfId="17039" xr:uid="{F66C6B2F-083A-4C13-8EEB-8941459D7D0E}"/>
    <cellStyle name="20% - Accent2 3 2 4 2 3" xfId="14020" xr:uid="{34C9E8AC-187C-447B-911F-69F7A19077CC}"/>
    <cellStyle name="20% - Accent2 3 2 4 3" xfId="6710" xr:uid="{2C38A74C-9C0B-4E63-9062-D6BC1A59DFF5}"/>
    <cellStyle name="20% - Accent2 3 2 4 3 2" xfId="15514" xr:uid="{FC6AE15F-9120-48CD-B4D0-73DC2E6B62AE}"/>
    <cellStyle name="20% - Accent2 3 2 4 4" xfId="9728" xr:uid="{AD70C5D4-81C8-4373-90D4-E627024EC4ED}"/>
    <cellStyle name="20% - Accent2 3 2 4 4 2" xfId="18531" xr:uid="{F478C5E2-31D1-4C2E-9E2E-C5FC95280E38}"/>
    <cellStyle name="20% - Accent2 3 2 4 5" xfId="12500" xr:uid="{CA7FC63C-9778-4D46-A149-F9B53E4703DC}"/>
    <cellStyle name="20% - Accent2 3 2 5" xfId="4002" xr:uid="{362CEC69-0672-4F93-A5E2-1192A6E15B2B}"/>
    <cellStyle name="20% - Accent2 3 2 5 2" xfId="5525" xr:uid="{DD6DC788-E87E-4216-9C34-88E63BDC97A3}"/>
    <cellStyle name="20% - Accent2 3 2 5 2 2" xfId="8546" xr:uid="{9779B6E5-5717-4AA2-81A2-64E4B79F6E3E}"/>
    <cellStyle name="20% - Accent2 3 2 5 2 2 2" xfId="17349" xr:uid="{8F04D370-9A8C-4460-84C0-D79472261A64}"/>
    <cellStyle name="20% - Accent2 3 2 5 2 3" xfId="14330" xr:uid="{58CC2A71-4E82-4080-9B5C-6B2AD0C4BD79}"/>
    <cellStyle name="20% - Accent2 3 2 5 3" xfId="7020" xr:uid="{5F385FBB-E429-4456-A3B1-35FB037FCDCD}"/>
    <cellStyle name="20% - Accent2 3 2 5 3 2" xfId="15824" xr:uid="{2E36ABB1-0B46-42F1-9C43-098166DE07AA}"/>
    <cellStyle name="20% - Accent2 3 2 5 4" xfId="10038" xr:uid="{2F50FF0A-020C-4B1E-83B1-76C321D73BDA}"/>
    <cellStyle name="20% - Accent2 3 2 5 4 2" xfId="18841" xr:uid="{4CBA4DA4-59AC-4AAF-9E3F-F0C04571A20C}"/>
    <cellStyle name="20% - Accent2 3 2 5 5" xfId="12809" xr:uid="{D6215E27-6D83-4EE8-9D38-7F68560C8478}"/>
    <cellStyle name="20% - Accent2 3 2 6" xfId="4329" xr:uid="{E6C85F04-8117-4F99-B121-7A7720B217E8}"/>
    <cellStyle name="20% - Accent2 3 2 6 2" xfId="7347" xr:uid="{D488E131-4DE0-4E1E-AB7E-F89CF5A09824}"/>
    <cellStyle name="20% - Accent2 3 2 6 2 2" xfId="16150" xr:uid="{608B0B3D-8B00-4D84-8B21-4E08B93E9CEB}"/>
    <cellStyle name="20% - Accent2 3 2 6 3" xfId="13135" xr:uid="{2E998955-AB19-4737-B214-9A10F8C0895D}"/>
    <cellStyle name="20% - Accent2 3 2 7" xfId="5820" xr:uid="{CC77C5BC-F26A-4B81-84A7-026A0A374449}"/>
    <cellStyle name="20% - Accent2 3 2 7 2" xfId="14624" xr:uid="{011E9EA8-EE4A-4D09-BD0E-4A2FA52808BE}"/>
    <cellStyle name="20% - Accent2 3 2 8" xfId="8839" xr:uid="{DFEB1ABB-A107-48DC-9898-6434FBF5C38A}"/>
    <cellStyle name="20% - Accent2 3 2 8 2" xfId="17642" xr:uid="{049B3E45-7ECB-45C7-B923-5E6CDA5E3AD0}"/>
    <cellStyle name="20% - Accent2 3 2 9" xfId="10783" xr:uid="{400C93EA-3610-418F-803E-114528D61942}"/>
    <cellStyle name="20% - Accent2 3 3" xfId="70" xr:uid="{1491CE4D-5C03-4F94-AE3D-DBA968D0D958}"/>
    <cellStyle name="20% - Accent2 3 3 2" xfId="71" xr:uid="{C329CA93-655B-4FB1-96B3-6F5EB0163AE4}"/>
    <cellStyle name="20% - Accent2 3 3 2 2" xfId="10217" xr:uid="{1CFE89F8-D055-4940-8F0E-AB54B5CAB3B7}"/>
    <cellStyle name="20% - Accent2 3 3 2 3" xfId="19565" xr:uid="{B96A1402-DDB9-4045-A274-4DECDB1FCBA5}"/>
    <cellStyle name="20% - Accent2 3 3 3" xfId="10232" xr:uid="{A849D5DA-2B32-41DD-8049-D74495137993}"/>
    <cellStyle name="20% - Accent2 3 3 4" xfId="2615" xr:uid="{E294C4D0-5CBC-4091-8DD9-459D7CE7FB82}"/>
    <cellStyle name="20% - Accent2 3 3 5" xfId="19564" xr:uid="{7AB7608D-5CB8-4FFD-AD74-A1FCF96F4853}"/>
    <cellStyle name="20% - Accent2 3 4" xfId="72" xr:uid="{DC7E5E7B-1789-4A23-960D-9A98ACD9779D}"/>
    <cellStyle name="20% - Accent2 3 4 2" xfId="4555" xr:uid="{AF8EE52F-9C9F-4001-99CE-DF1AE7F64A4F}"/>
    <cellStyle name="20% - Accent2 3 4 2 2" xfId="7573" xr:uid="{6EA9D6DA-183C-4D19-AE9B-82E987E040EA}"/>
    <cellStyle name="20% - Accent2 3 4 2 2 2" xfId="16376" xr:uid="{80BB228C-F073-4120-B88D-A1B38F8566CA}"/>
    <cellStyle name="20% - Accent2 3 4 2 3" xfId="13360" xr:uid="{3059B4D2-9685-4925-81C2-56586D5AA10F}"/>
    <cellStyle name="20% - Accent2 3 4 3" xfId="6047" xr:uid="{F62316C1-0C14-4A23-812B-691B6F3E49C2}"/>
    <cellStyle name="20% - Accent2 3 4 3 2" xfId="14851" xr:uid="{3655DECA-3399-493D-B0D5-529FDD4E2E6D}"/>
    <cellStyle name="20% - Accent2 3 4 4" xfId="9065" xr:uid="{D347BE8A-2793-427C-8E76-0D2F13B89AF8}"/>
    <cellStyle name="20% - Accent2 3 4 4 2" xfId="17868" xr:uid="{58A35DCA-3C26-4B22-BAB1-E67E00B90AAF}"/>
    <cellStyle name="20% - Accent2 3 4 5" xfId="11849" xr:uid="{1F206EBA-0F4A-4D27-9A6A-442322F42290}"/>
    <cellStyle name="20% - Accent2 3 4 6" xfId="2931" xr:uid="{516A72E1-F6CF-4FEC-AAC3-2913B266806A}"/>
    <cellStyle name="20% - Accent2 3 4 7" xfId="19566" xr:uid="{0DAAFA4C-D025-4CCA-A4FF-67743FB67160}"/>
    <cellStyle name="20% - Accent2 3 5" xfId="3328" xr:uid="{91F7B151-28A5-4E8D-BE06-48A98C643191}"/>
    <cellStyle name="20% - Accent2 3 5 2" xfId="4848" xr:uid="{0BA498A5-0FED-4DF1-8484-C63165C983CC}"/>
    <cellStyle name="20% - Accent2 3 5 2 2" xfId="7869" xr:uid="{3D283023-D948-4578-8356-3660B01F540C}"/>
    <cellStyle name="20% - Accent2 3 5 2 2 2" xfId="16672" xr:uid="{0767A92D-D659-42C2-9724-70625936A5EE}"/>
    <cellStyle name="20% - Accent2 3 5 2 3" xfId="13653" xr:uid="{EFDB5857-44B9-4573-94C9-279C1C948D77}"/>
    <cellStyle name="20% - Accent2 3 5 3" xfId="6343" xr:uid="{AF75C573-B21F-4B5A-98D0-DA72D2E60E02}"/>
    <cellStyle name="20% - Accent2 3 5 3 2" xfId="15147" xr:uid="{D1FA50BB-9A43-4B40-B0BB-B4970B17D3FB}"/>
    <cellStyle name="20% - Accent2 3 5 4" xfId="9361" xr:uid="{E3701F89-3467-4C8B-AB78-3EF38D2B1D1C}"/>
    <cellStyle name="20% - Accent2 3 5 4 2" xfId="18164" xr:uid="{ED9D1B0A-851E-4266-B0E5-1BC1642E45F3}"/>
    <cellStyle name="20% - Accent2 3 5 5" xfId="12136" xr:uid="{0BFAEEA6-0E70-413A-9DD5-986E93CD6B0C}"/>
    <cellStyle name="20% - Accent2 3 5 6" xfId="19567" xr:uid="{B5AA0E49-5EFE-45A7-A6AD-62C73B864908}"/>
    <cellStyle name="20% - Accent2 3 6" xfId="3622" xr:uid="{ABB8D92E-52C0-4966-AE66-ADF32F9A3850}"/>
    <cellStyle name="20% - Accent2 3 6 2" xfId="5145" xr:uid="{0FFB9985-FC9E-4C58-BE3A-04CD0C981232}"/>
    <cellStyle name="20% - Accent2 3 6 2 2" xfId="8166" xr:uid="{E2A4ADFA-4B16-4658-8E92-2B58F02E151A}"/>
    <cellStyle name="20% - Accent2 3 6 2 2 2" xfId="16969" xr:uid="{A57FF136-0B2F-425B-B23E-4243238E111D}"/>
    <cellStyle name="20% - Accent2 3 6 2 3" xfId="13950" xr:uid="{C1369190-2D5E-4AB5-A4D5-E1AF6C094AD7}"/>
    <cellStyle name="20% - Accent2 3 6 3" xfId="6640" xr:uid="{A465041B-9084-4262-92A7-3647AABB7393}"/>
    <cellStyle name="20% - Accent2 3 6 3 2" xfId="15444" xr:uid="{7228F6C9-D358-417B-A424-5C939FDCB4F9}"/>
    <cellStyle name="20% - Accent2 3 6 4" xfId="9658" xr:uid="{665E37D6-96EC-4B3C-8A85-26066E32D242}"/>
    <cellStyle name="20% - Accent2 3 6 4 2" xfId="18461" xr:uid="{0027EAB3-8081-431A-8D7A-74CB862E4D65}"/>
    <cellStyle name="20% - Accent2 3 6 5" xfId="12430" xr:uid="{F15DAD4D-976B-4B12-BFF0-7A1FE868F6A3}"/>
    <cellStyle name="20% - Accent2 3 7" xfId="3933" xr:uid="{83407647-A570-49DC-8124-2FA7ED288C83}"/>
    <cellStyle name="20% - Accent2 3 7 2" xfId="5456" xr:uid="{E91E236A-C6A3-42C7-97A7-279ECE5A5CC1}"/>
    <cellStyle name="20% - Accent2 3 7 2 2" xfId="8477" xr:uid="{035B7510-10F6-4E29-ADEE-2BE9BF91FE74}"/>
    <cellStyle name="20% - Accent2 3 7 2 2 2" xfId="17280" xr:uid="{50C3E61F-0958-4996-9E0B-D7A9D292BF23}"/>
    <cellStyle name="20% - Accent2 3 7 2 3" xfId="14261" xr:uid="{878F05FB-2DE8-4958-9EAB-9B9970E80A83}"/>
    <cellStyle name="20% - Accent2 3 7 3" xfId="6951" xr:uid="{BA11EA68-C07F-485E-B87F-CD5133F302FA}"/>
    <cellStyle name="20% - Accent2 3 7 3 2" xfId="15755" xr:uid="{423BD26F-72AB-42AB-A9B1-706C06D804ED}"/>
    <cellStyle name="20% - Accent2 3 7 4" xfId="9969" xr:uid="{652DFAAC-1B0E-4B4C-B72F-AC6FE2835454}"/>
    <cellStyle name="20% - Accent2 3 7 4 2" xfId="18772" xr:uid="{B092B15C-8BC6-4B66-A17F-8FFE13676E96}"/>
    <cellStyle name="20% - Accent2 3 7 5" xfId="12740" xr:uid="{00A1DF83-9359-4C0A-9A48-489DF68C50F8}"/>
    <cellStyle name="20% - Accent2 3 8" xfId="4260" xr:uid="{511006B3-E804-4E27-92D1-E4208BDF494B}"/>
    <cellStyle name="20% - Accent2 3 8 2" xfId="7278" xr:uid="{5B3D173A-289E-4045-9CB7-CE67987B93B1}"/>
    <cellStyle name="20% - Accent2 3 8 2 2" xfId="16081" xr:uid="{16D57129-2F22-489A-B766-6EE363675660}"/>
    <cellStyle name="20% - Accent2 3 8 3" xfId="13066" xr:uid="{1289AA93-EF28-42AB-B688-68008B37D0C2}"/>
    <cellStyle name="20% - Accent2 3 9" xfId="5751" xr:uid="{ABBF455B-FA25-458C-B75F-74D1D6901D2E}"/>
    <cellStyle name="20% - Accent2 3 9 2" xfId="14555" xr:uid="{10BA6A98-ED9D-42B5-AEE9-44A1479BEE1D}"/>
    <cellStyle name="20% - Accent2 4" xfId="73" xr:uid="{F5C144FE-8564-4C21-B266-F87176E086EB}"/>
    <cellStyle name="20% - Accent2 4 10" xfId="11630" xr:uid="{D2B3A748-C35A-4546-A9E1-6AE75CE67E5C}"/>
    <cellStyle name="20% - Accent2 4 11" xfId="2508" xr:uid="{5CB688F8-F266-42CD-94EF-D54C3D31BD90}"/>
    <cellStyle name="20% - Accent2 4 12" xfId="19568" xr:uid="{2F55A496-081A-4823-BC58-00DCE263CB70}"/>
    <cellStyle name="20% - Accent2 4 2" xfId="74" xr:uid="{F08433D4-9513-4B8F-8C30-78801D2E981F}"/>
    <cellStyle name="20% - Accent2 4 2 2" xfId="75" xr:uid="{915F31B0-795B-4177-A414-0FC13E3C153B}"/>
    <cellStyle name="20% - Accent2 4 2 2 2" xfId="7619" xr:uid="{120434E2-A061-49AE-9ABD-DC46E3421B55}"/>
    <cellStyle name="20% - Accent2 4 2 2 2 2" xfId="16422" xr:uid="{CC5F8978-D76D-49A2-B0BA-DDEF9D2EC031}"/>
    <cellStyle name="20% - Accent2 4 2 2 3" xfId="13406" xr:uid="{176F60EE-AF14-41A2-8ECA-9DB25256B794}"/>
    <cellStyle name="20% - Accent2 4 2 2 4" xfId="4601" xr:uid="{91D9145D-3E64-4ECA-AD6F-1FC4B998662A}"/>
    <cellStyle name="20% - Accent2 4 2 2 5" xfId="19570" xr:uid="{EA841BE8-CDD4-4B15-9743-EE988B26EA42}"/>
    <cellStyle name="20% - Accent2 4 2 3" xfId="6093" xr:uid="{55E12D3A-2778-4308-B8D4-951A45AB428D}"/>
    <cellStyle name="20% - Accent2 4 2 3 2" xfId="14897" xr:uid="{E4A9552C-CA21-4AD6-9FFB-5C3B14AACFED}"/>
    <cellStyle name="20% - Accent2 4 2 4" xfId="9111" xr:uid="{B9C78FF5-C460-47E4-8DE0-DDC8077989CC}"/>
    <cellStyle name="20% - Accent2 4 2 4 2" xfId="17914" xr:uid="{4505D95B-B5F2-4D9E-953F-76F028F84A30}"/>
    <cellStyle name="20% - Accent2 4 2 5" xfId="11895" xr:uid="{8C87E3A5-4716-4A7A-8A3D-B0A785FB3B62}"/>
    <cellStyle name="20% - Accent2 4 2 6" xfId="3033" xr:uid="{037CD85D-8665-495C-B0EA-C18398AB8F54}"/>
    <cellStyle name="20% - Accent2 4 2 7" xfId="19569" xr:uid="{2065C635-8A54-4865-BFD7-6D7EE439671A}"/>
    <cellStyle name="20% - Accent2 4 3" xfId="76" xr:uid="{64D18BD1-190F-4D3F-9F0E-F5C4930C8057}"/>
    <cellStyle name="20% - Accent2 4 3 2" xfId="4894" xr:uid="{B98CD43D-519E-4AAA-BEB5-683EDBB27737}"/>
    <cellStyle name="20% - Accent2 4 3 2 2" xfId="7915" xr:uid="{5613BC2D-E03C-4D1E-9CE9-10E482686BB3}"/>
    <cellStyle name="20% - Accent2 4 3 2 2 2" xfId="16718" xr:uid="{C3B9DA04-4C14-40F7-9BCA-F73E0A32325B}"/>
    <cellStyle name="20% - Accent2 4 3 2 3" xfId="13699" xr:uid="{EDF3B664-3243-4EBB-AB5D-7A64E9E54340}"/>
    <cellStyle name="20% - Accent2 4 3 3" xfId="6389" xr:uid="{1CFE6956-1C5D-48ED-AC48-0A36FEB95B70}"/>
    <cellStyle name="20% - Accent2 4 3 3 2" xfId="15193" xr:uid="{5EF38CB2-674E-429F-B8A7-F18F613D19C6}"/>
    <cellStyle name="20% - Accent2 4 3 4" xfId="9407" xr:uid="{FE3C15B3-E6D1-4AF4-9AC9-D457195A2984}"/>
    <cellStyle name="20% - Accent2 4 3 4 2" xfId="18210" xr:uid="{276AC167-B4BE-43AC-A4C0-9ACFCC01C4E2}"/>
    <cellStyle name="20% - Accent2 4 3 5" xfId="12182" xr:uid="{2D06D049-66FE-4F61-A0C9-C42FB143D1CD}"/>
    <cellStyle name="20% - Accent2 4 3 6" xfId="3374" xr:uid="{79B92589-3D3E-4017-B0C8-5263A35A3EE4}"/>
    <cellStyle name="20% - Accent2 4 3 7" xfId="19571" xr:uid="{531FC32E-DDF8-4E86-AD0F-B53199BCBAA4}"/>
    <cellStyle name="20% - Accent2 4 4" xfId="3669" xr:uid="{F97EC5B4-B58A-4BEA-93CF-4E0171937F99}"/>
    <cellStyle name="20% - Accent2 4 4 2" xfId="5192" xr:uid="{7B656881-44FD-48E7-B22A-45C8DBA482E0}"/>
    <cellStyle name="20% - Accent2 4 4 2 2" xfId="8213" xr:uid="{59E4D8BF-EDF1-458A-A6DB-33CC0B4BB0AD}"/>
    <cellStyle name="20% - Accent2 4 4 2 2 2" xfId="17016" xr:uid="{C7E1520D-0B89-4336-9514-5219765DF1D0}"/>
    <cellStyle name="20% - Accent2 4 4 2 3" xfId="13997" xr:uid="{CD04A390-A66E-4DE7-80E4-72A6F7B4F4FA}"/>
    <cellStyle name="20% - Accent2 4 4 3" xfId="6687" xr:uid="{84763821-646D-44E1-991F-EB98DA6532E9}"/>
    <cellStyle name="20% - Accent2 4 4 3 2" xfId="15491" xr:uid="{6BC159D1-CFF5-4A8D-9153-1CC68FD1BAEE}"/>
    <cellStyle name="20% - Accent2 4 4 4" xfId="9705" xr:uid="{B91B495A-78A5-4E31-ACD3-FA6D6A9FE2CC}"/>
    <cellStyle name="20% - Accent2 4 4 4 2" xfId="18508" xr:uid="{88EE8F15-501B-4234-BE0D-55BF1EE19255}"/>
    <cellStyle name="20% - Accent2 4 4 5" xfId="12477" xr:uid="{294A1D4A-E1EB-42C2-A343-92383D208641}"/>
    <cellStyle name="20% - Accent2 4 5" xfId="3979" xr:uid="{CBE0758E-8A8E-455B-B8A9-7909CC0AA3B1}"/>
    <cellStyle name="20% - Accent2 4 5 2" xfId="5502" xr:uid="{A0A474B0-2C42-4283-AC21-A15B4C12CA54}"/>
    <cellStyle name="20% - Accent2 4 5 2 2" xfId="8523" xr:uid="{7E9AE554-A414-4FE0-B939-BCCA998AD062}"/>
    <cellStyle name="20% - Accent2 4 5 2 2 2" xfId="17326" xr:uid="{18F50CAC-C6A3-4067-BB84-66FE55EBA066}"/>
    <cellStyle name="20% - Accent2 4 5 2 3" xfId="14307" xr:uid="{B3B239A2-D1FC-4AD1-858A-7A26D907691E}"/>
    <cellStyle name="20% - Accent2 4 5 3" xfId="6997" xr:uid="{FCE47230-AB39-4694-ACC8-896D9F577547}"/>
    <cellStyle name="20% - Accent2 4 5 3 2" xfId="15801" xr:uid="{F4EBCC53-A655-4B8B-A17B-D713B536CF95}"/>
    <cellStyle name="20% - Accent2 4 5 4" xfId="10015" xr:uid="{FEBC97A9-7D78-4813-BF91-1271012642F1}"/>
    <cellStyle name="20% - Accent2 4 5 4 2" xfId="18818" xr:uid="{15EFB94C-1E37-4A47-BC11-0B664AE13245}"/>
    <cellStyle name="20% - Accent2 4 5 5" xfId="12786" xr:uid="{0D5420C6-6F91-4291-A528-6F602716BEE3}"/>
    <cellStyle name="20% - Accent2 4 6" xfId="4306" xr:uid="{592D9E12-1BAA-42AB-ACF6-2C21CABEAA30}"/>
    <cellStyle name="20% - Accent2 4 6 2" xfId="7324" xr:uid="{7105DF4E-19C2-4795-BC98-6B868CCF93C1}"/>
    <cellStyle name="20% - Accent2 4 6 2 2" xfId="16127" xr:uid="{92273673-13B9-4292-AB56-A15D8E219325}"/>
    <cellStyle name="20% - Accent2 4 6 3" xfId="13112" xr:uid="{9717264F-3AF6-4BE7-A865-65241F4D48BB}"/>
    <cellStyle name="20% - Accent2 4 7" xfId="5797" xr:uid="{EC843541-A1E4-4B4E-AFC7-0FCD4F5E4EFC}"/>
    <cellStyle name="20% - Accent2 4 7 2" xfId="14601" xr:uid="{06556D53-9E21-446A-8BC6-30936BF7957B}"/>
    <cellStyle name="20% - Accent2 4 8" xfId="8816" xr:uid="{3A6A79B2-2F32-4070-B0B0-11759F8AC30E}"/>
    <cellStyle name="20% - Accent2 4 8 2" xfId="17619" xr:uid="{BAC960A3-6D04-4171-9D9F-6BFCC53046A6}"/>
    <cellStyle name="20% - Accent2 4 9" xfId="10994" xr:uid="{2484E038-5D88-41D0-B6D8-BC9F8FA3319E}"/>
    <cellStyle name="20% - Accent2 5" xfId="77" xr:uid="{A291C65E-6519-40FC-9067-282789E375B1}"/>
    <cellStyle name="20% - Accent2 5 10" xfId="2756" xr:uid="{6D86A251-174D-4472-912C-5428FD4CDA43}"/>
    <cellStyle name="20% - Accent2 5 11" xfId="19572" xr:uid="{8D5BB634-6575-46CB-90C6-D04BDA2CC9FC}"/>
    <cellStyle name="20% - Accent2 5 2" xfId="78" xr:uid="{7AB2D1D8-EFF0-4445-9778-7002D62EA444}"/>
    <cellStyle name="20% - Accent2 5 2 2" xfId="79" xr:uid="{2ED1457A-C0DD-4709-8E6F-29B391C8E4D6}"/>
    <cellStyle name="20% - Accent2 5 2 2 2" xfId="7745" xr:uid="{96B60C99-44C2-433B-B028-F31FBB21C84D}"/>
    <cellStyle name="20% - Accent2 5 2 2 2 2" xfId="16548" xr:uid="{BEDCC20D-756E-4539-8726-33DECDA23543}"/>
    <cellStyle name="20% - Accent2 5 2 2 3" xfId="13530" xr:uid="{33BE145D-DD2E-4183-9E2D-D6FD609BBCC9}"/>
    <cellStyle name="20% - Accent2 5 2 2 4" xfId="4725" xr:uid="{F190766B-CFAD-490E-8FE0-CFA4D1828BB2}"/>
    <cellStyle name="20% - Accent2 5 2 2 5" xfId="19574" xr:uid="{E482DF0C-9DF5-45E3-A410-31A11A5B825D}"/>
    <cellStyle name="20% - Accent2 5 2 3" xfId="6219" xr:uid="{92284812-1282-4179-9BEA-45E5CC5DD41B}"/>
    <cellStyle name="20% - Accent2 5 2 3 2" xfId="15023" xr:uid="{90CF1CA7-871E-4AAE-9970-09C45FDCF02E}"/>
    <cellStyle name="20% - Accent2 5 2 4" xfId="9237" xr:uid="{766429D2-78C1-4C79-B0EA-A3170CB755C9}"/>
    <cellStyle name="20% - Accent2 5 2 4 2" xfId="18040" xr:uid="{ABE43E53-C232-4671-8504-E0FC80C797B0}"/>
    <cellStyle name="20% - Accent2 5 2 5" xfId="12015" xr:uid="{D9F6A62F-40E2-4E49-844C-D9DDA249C17C}"/>
    <cellStyle name="20% - Accent2 5 2 6" xfId="3205" xr:uid="{F62CAECF-B91E-43F0-BB67-58553CCF445A}"/>
    <cellStyle name="20% - Accent2 5 2 7" xfId="19573" xr:uid="{0C1107EC-545B-4909-A3FD-A134256CBAFD}"/>
    <cellStyle name="20% - Accent2 5 3" xfId="80" xr:uid="{7D4E7CFD-BC5D-43BD-A4E3-FB3118B12FD5}"/>
    <cellStyle name="20% - Accent2 5 3 2" xfId="5020" xr:uid="{906E25E3-B4BD-4A8E-AEBD-8A7C7DCA8945}"/>
    <cellStyle name="20% - Accent2 5 3 2 2" xfId="8041" xr:uid="{C97C600C-0D94-4164-B292-DC696CE1B9A7}"/>
    <cellStyle name="20% - Accent2 5 3 2 2 2" xfId="16844" xr:uid="{0C42F0A4-489F-4D6B-BEDE-F56DBD50B154}"/>
    <cellStyle name="20% - Accent2 5 3 2 3" xfId="13825" xr:uid="{49F7691E-4230-478A-98A6-5448C19B2814}"/>
    <cellStyle name="20% - Accent2 5 3 3" xfId="6515" xr:uid="{2DCB7E9E-563D-4179-945B-F2DD26BF0A16}"/>
    <cellStyle name="20% - Accent2 5 3 3 2" xfId="15319" xr:uid="{6B456D3A-762D-430E-A467-DC76FE1FB943}"/>
    <cellStyle name="20% - Accent2 5 3 4" xfId="9533" xr:uid="{92A647B4-7799-497B-BDB5-1BE0C454C2D6}"/>
    <cellStyle name="20% - Accent2 5 3 4 2" xfId="18336" xr:uid="{31C34245-53D8-461E-AB56-AA91C92F0B50}"/>
    <cellStyle name="20% - Accent2 5 3 5" xfId="12306" xr:uid="{D860C3DC-1BD7-4B5C-88D9-E7E5CD04F5CA}"/>
    <cellStyle name="20% - Accent2 5 3 6" xfId="3498" xr:uid="{B200F1D5-5D08-488A-81C3-4F575F79275F}"/>
    <cellStyle name="20% - Accent2 5 3 7" xfId="19575" xr:uid="{F8ECD77F-6A49-4644-A713-032BFDF52E62}"/>
    <cellStyle name="20% - Accent2 5 4" xfId="3800" xr:uid="{04276CA7-C3F5-4F0E-AE0A-A93858D75F30}"/>
    <cellStyle name="20% - Accent2 5 4 2" xfId="5323" xr:uid="{F60D0EF4-96DA-4BF1-ADE4-9FF9A9A9EEA7}"/>
    <cellStyle name="20% - Accent2 5 4 2 2" xfId="8344" xr:uid="{0E91B01B-E954-4AD7-8148-87989F542178}"/>
    <cellStyle name="20% - Accent2 5 4 2 2 2" xfId="17147" xr:uid="{E46FC78D-819A-4979-B9C3-59C8A8B7FFED}"/>
    <cellStyle name="20% - Accent2 5 4 2 3" xfId="14128" xr:uid="{91B6B76A-B7F0-42D0-94E0-C0E21E0829DA}"/>
    <cellStyle name="20% - Accent2 5 4 3" xfId="6818" xr:uid="{946EE845-60F1-4857-AD59-A8984AFABB0D}"/>
    <cellStyle name="20% - Accent2 5 4 3 2" xfId="15622" xr:uid="{C099A804-CEC6-4473-9020-33D27ADC354E}"/>
    <cellStyle name="20% - Accent2 5 4 4" xfId="9836" xr:uid="{64DA3817-9B7F-48E6-9A60-3AC8CD57BDEC}"/>
    <cellStyle name="20% - Accent2 5 4 4 2" xfId="18639" xr:uid="{64C0C2EC-FD6B-421B-8F9F-01E62F8F0749}"/>
    <cellStyle name="20% - Accent2 5 4 5" xfId="12608" xr:uid="{9D5FDB7D-24E9-464E-81C7-38A74E6B7344}"/>
    <cellStyle name="20% - Accent2 5 5" xfId="4105" xr:uid="{C73F7ECC-C98B-4352-B8EB-4733FE6B894E}"/>
    <cellStyle name="20% - Accent2 5 5 2" xfId="5628" xr:uid="{62841DD7-A366-413C-B895-EC83AAE25CDC}"/>
    <cellStyle name="20% - Accent2 5 5 2 2" xfId="8649" xr:uid="{92F6B131-5241-441B-AABC-FED2F8F5B729}"/>
    <cellStyle name="20% - Accent2 5 5 2 2 2" xfId="17452" xr:uid="{B38255D4-4079-4C22-82A3-7413F41C83A3}"/>
    <cellStyle name="20% - Accent2 5 5 2 3" xfId="14433" xr:uid="{3842FC07-36ED-4366-832F-907D304DC135}"/>
    <cellStyle name="20% - Accent2 5 5 3" xfId="7123" xr:uid="{B909E14F-236C-499C-A068-5CD0A0757AE6}"/>
    <cellStyle name="20% - Accent2 5 5 3 2" xfId="15927" xr:uid="{6411CC6D-784E-4921-8D6C-271A048435A8}"/>
    <cellStyle name="20% - Accent2 5 5 4" xfId="10141" xr:uid="{25BC1E86-7304-4992-ACB1-BEB388A6E9BD}"/>
    <cellStyle name="20% - Accent2 5 5 4 2" xfId="18944" xr:uid="{38C43CB1-A28E-4A4A-8223-3CE9D504473D}"/>
    <cellStyle name="20% - Accent2 5 5 5" xfId="12912" xr:uid="{13667797-7138-4FAF-B904-67AA08EEDA1F}"/>
    <cellStyle name="20% - Accent2 5 6" xfId="4432" xr:uid="{264DEEC9-2B28-4D16-A62B-D76772F55BDA}"/>
    <cellStyle name="20% - Accent2 5 6 2" xfId="7450" xr:uid="{A7A41231-C4B6-4838-82C8-CCEBF55DBD40}"/>
    <cellStyle name="20% - Accent2 5 6 2 2" xfId="16253" xr:uid="{F08417B1-2297-4234-A67F-679085CC8232}"/>
    <cellStyle name="20% - Accent2 5 6 3" xfId="13238" xr:uid="{BADDB660-9393-46C9-8A64-590F02A1A562}"/>
    <cellStyle name="20% - Accent2 5 7" xfId="5923" xr:uid="{B8A0104D-B5D1-4B7F-BD41-F585290D5CB3}"/>
    <cellStyle name="20% - Accent2 5 7 2" xfId="14727" xr:uid="{2AE4C6DF-0774-4D11-8E9C-3EEF9D553F96}"/>
    <cellStyle name="20% - Accent2 5 8" xfId="8942" xr:uid="{D16D618A-5D93-4F89-98E9-296EBD5B9DCB}"/>
    <cellStyle name="20% - Accent2 5 8 2" xfId="17745" xr:uid="{C60F2A1B-622A-428F-A721-F233568B6476}"/>
    <cellStyle name="20% - Accent2 5 9" xfId="11733" xr:uid="{795D5A63-B572-48C3-B623-B8C8359087C7}"/>
    <cellStyle name="20% - Accent2 6" xfId="81" xr:uid="{22237C09-BE89-4E4F-8E35-32B2192A6E41}"/>
    <cellStyle name="20% - Accent2 6 2" xfId="82" xr:uid="{43D901A5-C3C5-47F2-80AB-DAAA3E3E7EA2}"/>
    <cellStyle name="20% - Accent2 6 2 2" xfId="7541" xr:uid="{4B40B9E2-439A-4234-996A-8053AEA29A1C}"/>
    <cellStyle name="20% - Accent2 6 2 2 2" xfId="16344" xr:uid="{CF8F2B6A-8C56-4B37-AFC8-B12F4F0B96E3}"/>
    <cellStyle name="20% - Accent2 6 2 3" xfId="13328" xr:uid="{A58D3226-78F6-427B-9B57-5D874BD68E05}"/>
    <cellStyle name="20% - Accent2 6 2 4" xfId="4523" xr:uid="{2F71D738-1B71-4C88-9B52-A0A9B6C5FA72}"/>
    <cellStyle name="20% - Accent2 6 2 5" xfId="19577" xr:uid="{4DAB6D82-A5E9-4E4C-90C0-B723561B486B}"/>
    <cellStyle name="20% - Accent2 6 3" xfId="6015" xr:uid="{E3DC6D91-E290-432D-9430-4D6EE9780136}"/>
    <cellStyle name="20% - Accent2 6 3 2" xfId="14819" xr:uid="{15D94891-6A35-4C6F-B84E-A9F5F3295B0B}"/>
    <cellStyle name="20% - Accent2 6 4" xfId="9033" xr:uid="{B0F17982-3720-44EE-9F8E-35CEF9069BA3}"/>
    <cellStyle name="20% - Accent2 6 4 2" xfId="17836" xr:uid="{5029AA39-3EFF-4351-B096-2F15C826B4D8}"/>
    <cellStyle name="20% - Accent2 6 5" xfId="11817" xr:uid="{2160EEE4-3035-445C-B845-5795BF44721B}"/>
    <cellStyle name="20% - Accent2 6 6" xfId="2879" xr:uid="{B1EA20EB-8646-4C6F-ACA2-3BFE921106BD}"/>
    <cellStyle name="20% - Accent2 6 7" xfId="19576" xr:uid="{222ECB71-F801-42EC-830C-18A979783523}"/>
    <cellStyle name="20% - Accent2 7" xfId="83" xr:uid="{E967E575-DDD1-416D-B2C6-DD2EE53D1FD7}"/>
    <cellStyle name="20% - Accent2 7 2" xfId="84" xr:uid="{A2970169-0F62-4ACA-AF43-831E258D563F}"/>
    <cellStyle name="20% - Accent2 7 2 2" xfId="7839" xr:uid="{2013B5A0-ECD9-4CE9-9061-B06CF9BA51CF}"/>
    <cellStyle name="20% - Accent2 7 2 2 2" xfId="16642" xr:uid="{C0AB65FD-B4C9-4F35-8771-1FD205AD55AE}"/>
    <cellStyle name="20% - Accent2 7 2 3" xfId="13623" xr:uid="{3454EFCB-A633-4DAE-B451-CB59295BE5EE}"/>
    <cellStyle name="20% - Accent2 7 2 4" xfId="4818" xr:uid="{0DEE1A2D-EC89-49C4-AAA1-25B698CCF034}"/>
    <cellStyle name="20% - Accent2 7 3" xfId="6313" xr:uid="{C696F8CC-C7BC-4D20-99BB-876774F67E52}"/>
    <cellStyle name="20% - Accent2 7 3 2" xfId="15117" xr:uid="{A569CAC1-1708-4452-A1DC-D57B59C887AD}"/>
    <cellStyle name="20% - Accent2 7 4" xfId="9331" xr:uid="{60FEC83D-3B8A-4B03-AD83-39527D9E64A2}"/>
    <cellStyle name="20% - Accent2 7 4 2" xfId="18134" xr:uid="{46FC4B27-9525-4031-B0C5-31C8C022BFD0}"/>
    <cellStyle name="20% - Accent2 7 5" xfId="12106" xr:uid="{100BB357-3ACD-4B49-815B-8301F0CD730D}"/>
    <cellStyle name="20% - Accent2 7 6" xfId="3298" xr:uid="{FCC0E397-ED80-4E0D-8CF8-557BDB5CE756}"/>
    <cellStyle name="20% - Accent2 7 7" xfId="19578" xr:uid="{0A9EE036-6C1D-4F21-A6A3-650ADE09AD4A}"/>
    <cellStyle name="20% - Accent2 8" xfId="3591" xr:uid="{42FC8EE3-1D26-4824-98E9-C0F934834761}"/>
    <cellStyle name="20% - Accent2 8 2" xfId="5114" xr:uid="{A95FBF5D-E9DF-4A4B-A6AF-6B72BDAA4948}"/>
    <cellStyle name="20% - Accent2 8 2 2" xfId="8135" xr:uid="{C1FBC7CD-FED0-4F45-9998-185E03FA2232}"/>
    <cellStyle name="20% - Accent2 8 2 2 2" xfId="16938" xr:uid="{C27685FB-378D-4785-9F76-38FB50E476FD}"/>
    <cellStyle name="20% - Accent2 8 2 3" xfId="13919" xr:uid="{77267B3F-1B17-4B12-809F-15438A4B577B}"/>
    <cellStyle name="20% - Accent2 8 3" xfId="6609" xr:uid="{F493F0DE-1D7E-4DC3-8439-CBDF46679B58}"/>
    <cellStyle name="20% - Accent2 8 3 2" xfId="15413" xr:uid="{BEC2093B-CEA5-46B1-9590-697BCCA49C28}"/>
    <cellStyle name="20% - Accent2 8 4" xfId="9627" xr:uid="{BEF29C01-6B4A-4395-B566-C74A933A3D81}"/>
    <cellStyle name="20% - Accent2 8 4 2" xfId="18430" xr:uid="{C86B1C23-F808-4DC7-A108-4784B774157C}"/>
    <cellStyle name="20% - Accent2 8 5" xfId="12399" xr:uid="{7D33DD9D-335D-442C-9709-7E4B25BA4A7D}"/>
    <cellStyle name="20% - Accent2 8 6" xfId="19579" xr:uid="{520AF577-99F8-4A82-AFBC-D991141EECDC}"/>
    <cellStyle name="20% - Accent2 9" xfId="3903" xr:uid="{B2F04BC9-898E-4A39-A97E-11A1A99A2742}"/>
    <cellStyle name="20% - Accent2 9 2" xfId="5426" xr:uid="{DF3F1DF2-9028-4294-9617-5BF35118F168}"/>
    <cellStyle name="20% - Accent2 9 2 2" xfId="8447" xr:uid="{70113D1B-ADB4-4A13-BAD3-DE7C532265E0}"/>
    <cellStyle name="20% - Accent2 9 2 2 2" xfId="17250" xr:uid="{CB0D275D-3A04-4683-A144-42CB83702C6A}"/>
    <cellStyle name="20% - Accent2 9 2 3" xfId="14231" xr:uid="{7D7DEE55-A592-4D3E-9D2A-28C5CF660F46}"/>
    <cellStyle name="20% - Accent2 9 3" xfId="6921" xr:uid="{18BC1AC0-E62F-48B9-9051-63D256999624}"/>
    <cellStyle name="20% - Accent2 9 3 2" xfId="15725" xr:uid="{E9D727E0-315C-4678-A5EF-CC54C32C341A}"/>
    <cellStyle name="20% - Accent2 9 4" xfId="9939" xr:uid="{3D9363CB-ECA4-4165-8C8E-B8995E7210A3}"/>
    <cellStyle name="20% - Accent2 9 4 2" xfId="18742" xr:uid="{EDF4E9A3-1E81-4F16-A8B1-C917AC932DB7}"/>
    <cellStyle name="20% - Accent2 9 5" xfId="12710" xr:uid="{24E1E66A-ACE1-4624-9E90-AAE2AAC1C68A}"/>
    <cellStyle name="20% - Accent3" xfId="1015" builtinId="38" customBuiltin="1"/>
    <cellStyle name="20% - Accent3 10" xfId="4159" xr:uid="{21889AC3-9D54-4E1E-B89E-58A664C40F73}"/>
    <cellStyle name="20% - Accent3 10 2" xfId="7177" xr:uid="{AB431636-DF93-4124-80FB-C4F31E3B22DA}"/>
    <cellStyle name="20% - Accent3 10 2 2" xfId="15980" xr:uid="{5046DEB1-79A2-4475-9C98-42EEF32CFB0A}"/>
    <cellStyle name="20% - Accent3 10 3" xfId="12965" xr:uid="{56BBB4BF-296B-4257-A7E0-8BFA0334814A}"/>
    <cellStyle name="20% - Accent3 11" xfId="4232" xr:uid="{37F6118F-0791-4B86-B1F1-E8E04B0BD5A9}"/>
    <cellStyle name="20% - Accent3 11 2" xfId="7250" xr:uid="{766594E9-75CA-408B-95BD-3969C640D2CB}"/>
    <cellStyle name="20% - Accent3 11 2 2" xfId="16053" xr:uid="{EAD77C05-ABDA-4182-B79C-5F6FA1DFA99F}"/>
    <cellStyle name="20% - Accent3 11 3" xfId="13038" xr:uid="{E4A6D192-A31F-4E98-8CAE-A8BC05F65F3B}"/>
    <cellStyle name="20% - Accent3 12" xfId="5679" xr:uid="{516EA2CF-2C21-4BF2-BCBD-83534E7F9B81}"/>
    <cellStyle name="20% - Accent3 12 2" xfId="14484" xr:uid="{91959FA2-8779-4FDC-9F6E-DBF0C1EA6E2B}"/>
    <cellStyle name="20% - Accent3 13" xfId="8742" xr:uid="{B528C7C7-C5F7-473B-939A-307A45A6AAAD}"/>
    <cellStyle name="20% - Accent3 13 2" xfId="17545" xr:uid="{38D165C4-C7F7-4336-A595-0ABD6E1718AA}"/>
    <cellStyle name="20% - Accent3 14" xfId="10628" xr:uid="{0E61FCB2-5F86-4EBF-A989-FCBF657D38CA}"/>
    <cellStyle name="20% - Accent3 15" xfId="11322" xr:uid="{9629E63A-2A28-4D56-8C73-9C45521AA815}"/>
    <cellStyle name="20% - Accent3 16" xfId="19580" xr:uid="{76BC6B8C-5769-414C-A555-9D74A36ACB4A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2 2 2" xfId="11085" xr:uid="{A75DA3F7-6B43-44B8-9970-A82400D21559}"/>
    <cellStyle name="20% - Accent3 2 2 2 2 3" xfId="10269" xr:uid="{02BF6467-4D8B-4A3F-8A3D-5CA5A5FA4912}"/>
    <cellStyle name="20% - Accent3 2 2 2 3" xfId="90" xr:uid="{B7125913-5576-41E4-AC0B-86ABB0911581}"/>
    <cellStyle name="20% - Accent3 2 2 2 3 2" xfId="11210" xr:uid="{00FFC0B7-1AD7-4CF5-8ACA-C30C4CF570DB}"/>
    <cellStyle name="20% - Accent3 2 2 2 4" xfId="2657" xr:uid="{AADF10ED-7A16-4AC4-A69B-6B9D5208CA26}"/>
    <cellStyle name="20% - Accent3 2 2 3" xfId="91" xr:uid="{10A9E037-A1B2-408E-AFEA-D065DC60D38C}"/>
    <cellStyle name="20% - Accent3 2 2 3 2" xfId="92" xr:uid="{0F0EB2F4-F9C3-42F6-8151-9D1F230EE4B5}"/>
    <cellStyle name="20% - Accent3 2 2 3 3" xfId="11106" xr:uid="{8766EF5D-3D53-4E8D-8998-ED45427AC08D}"/>
    <cellStyle name="20% - Accent3 2 2 4" xfId="93" xr:uid="{DD2ECE43-93A4-4ADA-A8B0-DA2E2E088019}"/>
    <cellStyle name="20% - Accent3 2 2 4 2" xfId="11444" xr:uid="{711DF0DB-9F0A-4153-9B2C-F376079B9967}"/>
    <cellStyle name="20% - Accent3 2 2 5" xfId="1815" xr:uid="{59758C56-9269-4139-BA12-29409AF6A9A8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2 2 2" xfId="10675" xr:uid="{3A85BCA2-BBDF-4316-8BFF-AC2599C2C199}"/>
    <cellStyle name="20% - Accent3 2 3 2 3" xfId="10268" xr:uid="{0345277B-13D7-4702-92AB-EF22E08B4BA2}"/>
    <cellStyle name="20% - Accent3 2 3 3" xfId="97" xr:uid="{B4590507-E60C-41FD-B818-3574350D107D}"/>
    <cellStyle name="20% - Accent3 2 3 3 2" xfId="10853" xr:uid="{D9CD015F-4788-4470-B5E8-E65A45B90EA8}"/>
    <cellStyle name="20% - Accent3 2 3 4" xfId="2393" xr:uid="{27062E74-362D-4DF0-9C2F-75C7F68F99B5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4 4" xfId="11187" xr:uid="{3B563566-4934-4DF5-9953-90FD447B98B0}"/>
    <cellStyle name="20% - Accent3 2 5" xfId="102" xr:uid="{4099871A-0779-4E7E-83E9-B7F9ED2E58CA}"/>
    <cellStyle name="20% - Accent3 2 5 2" xfId="103" xr:uid="{B3BC5D0B-BC38-448D-9423-F584A89AEC4B}"/>
    <cellStyle name="20% - Accent3 2 5 3" xfId="11423" xr:uid="{7EC7448D-1A36-4B0A-827F-09E40DEFAC3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2 8" xfId="1214" xr:uid="{4F6713FF-3926-43FF-8A66-1C277DC7309C}"/>
    <cellStyle name="20% - Accent3 2 9" xfId="19581" xr:uid="{A3ACB9F4-8982-4FC1-B42D-51291903B62C}"/>
    <cellStyle name="20% - Accent3 3" xfId="107" xr:uid="{2076BE7B-A8FA-4117-8FDF-50CDC2A20CAA}"/>
    <cellStyle name="20% - Accent3 3 10" xfId="8769" xr:uid="{49D0F128-F07C-45B0-8083-287D1B045EE6}"/>
    <cellStyle name="20% - Accent3 3 10 2" xfId="17572" xr:uid="{AAE0B606-65AB-45D6-ACB5-01D03EACB546}"/>
    <cellStyle name="20% - Accent3 3 11" xfId="10848" xr:uid="{2B7D5B65-5316-49AD-8B67-8D29F0CF07D5}"/>
    <cellStyle name="20% - Accent3 3 12" xfId="11443" xr:uid="{AD877C28-8DCE-4423-8002-142AEF2A19BB}"/>
    <cellStyle name="20% - Accent3 3 13" xfId="1814" xr:uid="{F182CB5F-66EA-44E2-9B4E-39EE3D1F7DD1}"/>
    <cellStyle name="20% - Accent3 3 14" xfId="19582" xr:uid="{0CA2D9E7-737B-4289-8391-63008F2CE018}"/>
    <cellStyle name="20% - Accent3 3 2" xfId="108" xr:uid="{75EB9AF4-E800-4037-9589-1F591BEB46FA}"/>
    <cellStyle name="20% - Accent3 3 2 10" xfId="11652" xr:uid="{69104D7D-56FE-4C46-B4BC-61B56C410599}"/>
    <cellStyle name="20% - Accent3 3 2 11" xfId="2530" xr:uid="{8E8A3C1F-11D2-46F6-8C66-AB9766B04479}"/>
    <cellStyle name="20% - Accent3 3 2 12" xfId="19583" xr:uid="{020B0D72-7B31-4F46-ADE2-7A37B85E0311}"/>
    <cellStyle name="20% - Accent3 3 2 2" xfId="109" xr:uid="{577E406B-3D7F-4E5F-B1F2-8D26925BAD53}"/>
    <cellStyle name="20% - Accent3 3 2 2 2" xfId="110" xr:uid="{B211AD83-0110-40D4-A224-5B019C1A1C3A}"/>
    <cellStyle name="20% - Accent3 3 2 2 2 2" xfId="7641" xr:uid="{DEC8D401-C170-472C-B755-5FFB83EC80D4}"/>
    <cellStyle name="20% - Accent3 3 2 2 2 2 2" xfId="16444" xr:uid="{91AE0D30-01AD-4E3A-9FB2-2ADCB8247D72}"/>
    <cellStyle name="20% - Accent3 3 2 2 2 3" xfId="13428" xr:uid="{6F09C9ED-3D6B-4999-B697-17AC8AEE6352}"/>
    <cellStyle name="20% - Accent3 3 2 2 2 4" xfId="4623" xr:uid="{C2FB533A-A0F9-4C54-86E9-734D2DDB121B}"/>
    <cellStyle name="20% - Accent3 3 2 2 2 5" xfId="19585" xr:uid="{9680A439-A6FF-452A-A1CD-9135328A3C35}"/>
    <cellStyle name="20% - Accent3 3 2 2 3" xfId="6115" xr:uid="{736A9EC7-10EE-4F18-BE34-343340A5A84C}"/>
    <cellStyle name="20% - Accent3 3 2 2 3 2" xfId="14919" xr:uid="{9550AE27-187B-4C43-9E9E-FA488F52AE6E}"/>
    <cellStyle name="20% - Accent3 3 2 2 4" xfId="9133" xr:uid="{68B4740B-CEF5-4B24-9DA7-65B9DDECA504}"/>
    <cellStyle name="20% - Accent3 3 2 2 4 2" xfId="17936" xr:uid="{F1A75914-2F67-42EC-8035-E91C1D58FC1C}"/>
    <cellStyle name="20% - Accent3 3 2 2 5" xfId="11916" xr:uid="{67B5CB5A-DCC9-4CD5-97FE-F85804E3EAC3}"/>
    <cellStyle name="20% - Accent3 3 2 2 6" xfId="3055" xr:uid="{45E342DE-8F98-4870-A576-9EF8EF98C067}"/>
    <cellStyle name="20% - Accent3 3 2 2 7" xfId="19584" xr:uid="{011F351F-5F09-4037-92F6-C8861FC2BBA1}"/>
    <cellStyle name="20% - Accent3 3 2 3" xfId="111" xr:uid="{153224D8-4C0E-4CD5-96EF-05BD44E1B201}"/>
    <cellStyle name="20% - Accent3 3 2 3 2" xfId="4916" xr:uid="{FEBCB81E-2482-42FD-8A4A-9A0F0EDBEFF2}"/>
    <cellStyle name="20% - Accent3 3 2 3 2 2" xfId="7937" xr:uid="{BA5F3D5E-93BC-4F4D-B12B-10BBC1836CC0}"/>
    <cellStyle name="20% - Accent3 3 2 3 2 2 2" xfId="16740" xr:uid="{081E7584-C6E5-47D4-A789-8FF682AF7F74}"/>
    <cellStyle name="20% - Accent3 3 2 3 2 3" xfId="13721" xr:uid="{0431899A-9014-4734-8D2D-D20ACCAEE625}"/>
    <cellStyle name="20% - Accent3 3 2 3 3" xfId="6411" xr:uid="{35E0C2E0-BE6B-4AE9-97AB-136786B064EE}"/>
    <cellStyle name="20% - Accent3 3 2 3 3 2" xfId="15215" xr:uid="{A5F20717-C258-475A-BCE2-81D7B493024F}"/>
    <cellStyle name="20% - Accent3 3 2 3 4" xfId="9429" xr:uid="{BE8EC93B-7F58-4FA1-9906-C855BFB7DE05}"/>
    <cellStyle name="20% - Accent3 3 2 3 4 2" xfId="18232" xr:uid="{7A00BB1C-5EFC-42E8-8013-2882CE01638C}"/>
    <cellStyle name="20% - Accent3 3 2 3 5" xfId="12204" xr:uid="{5ED96065-8C67-4C6F-9CB4-E93A931E7734}"/>
    <cellStyle name="20% - Accent3 3 2 3 6" xfId="3396" xr:uid="{C6DF16AD-87F8-41A8-ABAE-CAE5F4CFC978}"/>
    <cellStyle name="20% - Accent3 3 2 3 7" xfId="19586" xr:uid="{E38BEAA2-3508-4B43-8080-347B92AE97AC}"/>
    <cellStyle name="20% - Accent3 3 2 4" xfId="3691" xr:uid="{8AFCDD2E-08DA-4288-BC2D-157091DD423D}"/>
    <cellStyle name="20% - Accent3 3 2 4 2" xfId="5214" xr:uid="{C6B6398D-B20E-4475-9C8D-C4B6E4D58E18}"/>
    <cellStyle name="20% - Accent3 3 2 4 2 2" xfId="8235" xr:uid="{6AC36F01-EC8F-45CE-856B-004D057B139B}"/>
    <cellStyle name="20% - Accent3 3 2 4 2 2 2" xfId="17038" xr:uid="{648D96D0-E7F9-4934-8EC6-C320D43F3F4C}"/>
    <cellStyle name="20% - Accent3 3 2 4 2 3" xfId="14019" xr:uid="{8AE4A759-6C95-49FA-B858-A9ACDE0C9637}"/>
    <cellStyle name="20% - Accent3 3 2 4 3" xfId="6709" xr:uid="{4869EE76-D993-4CA3-AC7E-C891618D938A}"/>
    <cellStyle name="20% - Accent3 3 2 4 3 2" xfId="15513" xr:uid="{4DF28D6E-0412-45CE-81E9-55EE63974E41}"/>
    <cellStyle name="20% - Accent3 3 2 4 4" xfId="9727" xr:uid="{3125A05C-6958-4D3F-A495-8EDB421E9807}"/>
    <cellStyle name="20% - Accent3 3 2 4 4 2" xfId="18530" xr:uid="{53B656B1-64CA-40DA-89D8-AC2CDC6521FC}"/>
    <cellStyle name="20% - Accent3 3 2 4 5" xfId="12499" xr:uid="{4559D981-81BD-4E56-A267-025112DA0A35}"/>
    <cellStyle name="20% - Accent3 3 2 5" xfId="4001" xr:uid="{800316FD-9A34-41EC-AB50-D46AAA759561}"/>
    <cellStyle name="20% - Accent3 3 2 5 2" xfId="5524" xr:uid="{D6363742-E2AC-4E4C-9253-A0341F64F963}"/>
    <cellStyle name="20% - Accent3 3 2 5 2 2" xfId="8545" xr:uid="{33B1A074-39EB-4D0A-BAF2-EB72C90E577F}"/>
    <cellStyle name="20% - Accent3 3 2 5 2 2 2" xfId="17348" xr:uid="{505E659F-81D0-4C24-99C8-860623112FFA}"/>
    <cellStyle name="20% - Accent3 3 2 5 2 3" xfId="14329" xr:uid="{FCDDE652-C069-491B-9852-D0E943B4B7FD}"/>
    <cellStyle name="20% - Accent3 3 2 5 3" xfId="7019" xr:uid="{EDB66B2C-2443-49A0-B417-E3B7BE4717F7}"/>
    <cellStyle name="20% - Accent3 3 2 5 3 2" xfId="15823" xr:uid="{7FB3B145-8D19-4559-92ED-69018BF638E2}"/>
    <cellStyle name="20% - Accent3 3 2 5 4" xfId="10037" xr:uid="{62BB943D-485E-4F6B-BF6F-0AE9D915F803}"/>
    <cellStyle name="20% - Accent3 3 2 5 4 2" xfId="18840" xr:uid="{6FB29216-B28F-4327-BC2F-4C76FF9764CF}"/>
    <cellStyle name="20% - Accent3 3 2 5 5" xfId="12808" xr:uid="{BCAF17E8-542A-44DF-86C2-A777836D7830}"/>
    <cellStyle name="20% - Accent3 3 2 6" xfId="4328" xr:uid="{388076B6-7B0A-4FB0-AC7E-7187806AC65A}"/>
    <cellStyle name="20% - Accent3 3 2 6 2" xfId="7346" xr:uid="{0227256C-FFAE-4BA6-B99A-24E9E2A25E0F}"/>
    <cellStyle name="20% - Accent3 3 2 6 2 2" xfId="16149" xr:uid="{9AEC162E-C7E8-4EEE-8DB0-F7D6AF5469BA}"/>
    <cellStyle name="20% - Accent3 3 2 6 3" xfId="13134" xr:uid="{71F93799-FCDE-48DC-B6A6-61A11065CCF6}"/>
    <cellStyle name="20% - Accent3 3 2 7" xfId="5819" xr:uid="{EC995EFE-59D2-41D6-828D-E9239EEC8A98}"/>
    <cellStyle name="20% - Accent3 3 2 7 2" xfId="14623" xr:uid="{E301480B-6828-438B-8A27-5EC9BBB79297}"/>
    <cellStyle name="20% - Accent3 3 2 8" xfId="8838" xr:uid="{4F65230E-4985-4DDC-8CF5-7DDC8670C38A}"/>
    <cellStyle name="20% - Accent3 3 2 8 2" xfId="17641" xr:uid="{46E5F6C9-F02E-42DB-8C62-B621CBE2F64C}"/>
    <cellStyle name="20% - Accent3 3 2 9" xfId="10772" xr:uid="{D59CCF6E-5731-43EC-A539-0E9C0F82354D}"/>
    <cellStyle name="20% - Accent3 3 3" xfId="112" xr:uid="{B9CD084E-C0ED-4B83-A0CE-52ABE7B0A06E}"/>
    <cellStyle name="20% - Accent3 3 3 2" xfId="113" xr:uid="{038D385C-4F44-4FEF-BDF9-831303BAAC81}"/>
    <cellStyle name="20% - Accent3 3 3 2 2" xfId="10198" xr:uid="{31C06A8D-C338-4F05-8957-1824FBC149AF}"/>
    <cellStyle name="20% - Accent3 3 3 2 3" xfId="19588" xr:uid="{936F3027-7D45-40D1-9739-95FA8BDD5388}"/>
    <cellStyle name="20% - Accent3 3 3 3" xfId="10574" xr:uid="{F09C4AAB-6296-494E-A6F2-10D497DCC72D}"/>
    <cellStyle name="20% - Accent3 3 3 4" xfId="2616" xr:uid="{899EE8EC-6144-4B36-923F-58531D88A8D4}"/>
    <cellStyle name="20% - Accent3 3 3 5" xfId="19587" xr:uid="{5065F4E2-DDA7-42C7-8C6F-D1AEE7AEA027}"/>
    <cellStyle name="20% - Accent3 3 4" xfId="114" xr:uid="{A5D50AF0-3C74-4E64-85A8-EED6DB808E5A}"/>
    <cellStyle name="20% - Accent3 3 4 2" xfId="4554" xr:uid="{B630EBFD-5B63-4722-9BDD-A598B680B3C0}"/>
    <cellStyle name="20% - Accent3 3 4 2 2" xfId="7572" xr:uid="{F861108E-08ED-4C0D-8017-C79822135ADC}"/>
    <cellStyle name="20% - Accent3 3 4 2 2 2" xfId="16375" xr:uid="{CCE29D11-D46D-4857-B6A4-8FA79241F5B9}"/>
    <cellStyle name="20% - Accent3 3 4 2 3" xfId="13359" xr:uid="{7464A0FE-443B-4B1A-9F2A-EFC6512C0A6C}"/>
    <cellStyle name="20% - Accent3 3 4 3" xfId="6046" xr:uid="{302CC2A4-421C-4B20-AC34-6909D9067FF3}"/>
    <cellStyle name="20% - Accent3 3 4 3 2" xfId="14850" xr:uid="{7DD022E6-5472-4DA3-A57C-D4817D8D6A4A}"/>
    <cellStyle name="20% - Accent3 3 4 4" xfId="9064" xr:uid="{83DB81D1-2CCB-42AD-A9BC-0E7C2FF2F47C}"/>
    <cellStyle name="20% - Accent3 3 4 4 2" xfId="17867" xr:uid="{7791DF5C-DF8E-4339-BC62-95172DC089F9}"/>
    <cellStyle name="20% - Accent3 3 4 5" xfId="11848" xr:uid="{C059B11F-F621-4AD6-BB7F-7FBE6A1A519B}"/>
    <cellStyle name="20% - Accent3 3 4 6" xfId="2930" xr:uid="{A1E9C0A7-EC21-405A-AA70-16059D1FD019}"/>
    <cellStyle name="20% - Accent3 3 4 7" xfId="19589" xr:uid="{3B141AFF-60AC-48F8-907E-9C437F3A6E53}"/>
    <cellStyle name="20% - Accent3 3 5" xfId="3327" xr:uid="{CDBFA0C1-6644-48F9-A3AB-30F7EE01462B}"/>
    <cellStyle name="20% - Accent3 3 5 2" xfId="4847" xr:uid="{8B55C73D-272C-4492-9B47-11DEE810145C}"/>
    <cellStyle name="20% - Accent3 3 5 2 2" xfId="7868" xr:uid="{B6A8ED2A-B562-4AB8-B393-47316726D78B}"/>
    <cellStyle name="20% - Accent3 3 5 2 2 2" xfId="16671" xr:uid="{98F0EAD8-EB18-4E1A-8B3E-F8E4FADA2CC9}"/>
    <cellStyle name="20% - Accent3 3 5 2 3" xfId="13652" xr:uid="{49B8AD9C-64D1-4369-9B25-EA4AFA534E03}"/>
    <cellStyle name="20% - Accent3 3 5 3" xfId="6342" xr:uid="{6D1BBBA1-62F4-40DC-AE06-2AD7D080F23B}"/>
    <cellStyle name="20% - Accent3 3 5 3 2" xfId="15146" xr:uid="{58BB99CD-F039-4C6E-B56D-A3A7B18035B5}"/>
    <cellStyle name="20% - Accent3 3 5 4" xfId="9360" xr:uid="{097E77BD-5CA9-4B3B-A14C-3F1411418CB2}"/>
    <cellStyle name="20% - Accent3 3 5 4 2" xfId="18163" xr:uid="{E531C9FC-7A6A-4D44-8F03-20B9A9653850}"/>
    <cellStyle name="20% - Accent3 3 5 5" xfId="12135" xr:uid="{3E247C6D-3D9F-41B1-9784-45A3D6F493DC}"/>
    <cellStyle name="20% - Accent3 3 5 6" xfId="19590" xr:uid="{18A70CF7-4418-43A6-956F-D14A08AA91D8}"/>
    <cellStyle name="20% - Accent3 3 6" xfId="3621" xr:uid="{1E14FE76-CF55-4D98-9825-C223D7A8796B}"/>
    <cellStyle name="20% - Accent3 3 6 2" xfId="5144" xr:uid="{01207FF4-6E26-436F-90C0-08C5593783B6}"/>
    <cellStyle name="20% - Accent3 3 6 2 2" xfId="8165" xr:uid="{346EF847-41C6-4145-97C5-A399CDF5BFCC}"/>
    <cellStyle name="20% - Accent3 3 6 2 2 2" xfId="16968" xr:uid="{B465F0E7-1B3F-4246-AFF7-50DD3EFBDFB5}"/>
    <cellStyle name="20% - Accent3 3 6 2 3" xfId="13949" xr:uid="{4755A024-F0B3-4A74-9145-8CF1F4616138}"/>
    <cellStyle name="20% - Accent3 3 6 3" xfId="6639" xr:uid="{5E920E6F-33E2-4EEA-B963-76399AEC9423}"/>
    <cellStyle name="20% - Accent3 3 6 3 2" xfId="15443" xr:uid="{572AB383-F9CF-4527-95EB-6D1A6BA21383}"/>
    <cellStyle name="20% - Accent3 3 6 4" xfId="9657" xr:uid="{FFCCEC0A-BCA1-4659-A946-81BD2E628D28}"/>
    <cellStyle name="20% - Accent3 3 6 4 2" xfId="18460" xr:uid="{535777B2-8E9E-4956-B66C-48DB48AEEDE5}"/>
    <cellStyle name="20% - Accent3 3 6 5" xfId="12429" xr:uid="{A471C02B-808E-4F6A-B7CD-7EBDB279D81F}"/>
    <cellStyle name="20% - Accent3 3 7" xfId="3932" xr:uid="{F7CEF0BA-E7D4-4A97-8BF7-C1EC6201D109}"/>
    <cellStyle name="20% - Accent3 3 7 2" xfId="5455" xr:uid="{DFEEE1FF-5C87-4057-AB5E-C245C66BA092}"/>
    <cellStyle name="20% - Accent3 3 7 2 2" xfId="8476" xr:uid="{E5602DA1-FA5F-40E1-A8F5-8280DEEBB904}"/>
    <cellStyle name="20% - Accent3 3 7 2 2 2" xfId="17279" xr:uid="{3CE4EF17-7E95-4F7E-B9B4-95D2FAF90D03}"/>
    <cellStyle name="20% - Accent3 3 7 2 3" xfId="14260" xr:uid="{5082CA62-3A14-4AD0-A606-6B97FB90F620}"/>
    <cellStyle name="20% - Accent3 3 7 3" xfId="6950" xr:uid="{B9A5F30D-607D-401F-81BD-DED9BB308293}"/>
    <cellStyle name="20% - Accent3 3 7 3 2" xfId="15754" xr:uid="{348238BB-4E11-4F72-AD5D-A022ACD76024}"/>
    <cellStyle name="20% - Accent3 3 7 4" xfId="9968" xr:uid="{614F7D9D-EC09-4F31-83FE-F1D9953068EC}"/>
    <cellStyle name="20% - Accent3 3 7 4 2" xfId="18771" xr:uid="{C092E7D3-90FC-4364-B9BD-E3C6ABB2ECC7}"/>
    <cellStyle name="20% - Accent3 3 7 5" xfId="12739" xr:uid="{1FD5F824-BC4B-4749-A6CF-BDF1E09A2421}"/>
    <cellStyle name="20% - Accent3 3 8" xfId="4259" xr:uid="{496C4979-3FD5-48EF-A02F-FB6FF97C4DC9}"/>
    <cellStyle name="20% - Accent3 3 8 2" xfId="7277" xr:uid="{1A562E30-3851-43AA-958B-059F7FF8E7FF}"/>
    <cellStyle name="20% - Accent3 3 8 2 2" xfId="16080" xr:uid="{F6243B56-AB52-474F-80AB-EFC1F0F52724}"/>
    <cellStyle name="20% - Accent3 3 8 3" xfId="13065" xr:uid="{F4389589-B01C-4FDF-9526-E4C8D9B4C0DF}"/>
    <cellStyle name="20% - Accent3 3 9" xfId="5750" xr:uid="{1BF89A7A-6235-47F2-AE7B-81F12E07671C}"/>
    <cellStyle name="20% - Accent3 3 9 2" xfId="14554" xr:uid="{9A1635B6-DE84-4C29-B863-2021D0C1FB31}"/>
    <cellStyle name="20% - Accent3 4" xfId="115" xr:uid="{CCEC22A4-5002-47C2-839D-2C072E98BC71}"/>
    <cellStyle name="20% - Accent3 4 10" xfId="11632" xr:uid="{8E9A2278-84CB-48AA-8DC4-371EF427D4A3}"/>
    <cellStyle name="20% - Accent3 4 11" xfId="2510" xr:uid="{A85DD189-B2C5-4612-BEA1-947C40336F81}"/>
    <cellStyle name="20% - Accent3 4 12" xfId="19591" xr:uid="{45E294EF-4AB8-442D-BC6A-0E3BB33E4376}"/>
    <cellStyle name="20% - Accent3 4 2" xfId="116" xr:uid="{8D4D40CC-AADF-452C-A043-F90183C356B7}"/>
    <cellStyle name="20% - Accent3 4 2 2" xfId="117" xr:uid="{9293A3E8-B984-4F70-9604-93E395294377}"/>
    <cellStyle name="20% - Accent3 4 2 2 2" xfId="7621" xr:uid="{1838AD3D-3AEF-4C37-B7F1-238D4E42D6C7}"/>
    <cellStyle name="20% - Accent3 4 2 2 2 2" xfId="16424" xr:uid="{F15112EC-7B74-4BDE-B145-F7CF618D35D1}"/>
    <cellStyle name="20% - Accent3 4 2 2 3" xfId="13408" xr:uid="{C542AA5B-729A-4AA0-B357-71C139763518}"/>
    <cellStyle name="20% - Accent3 4 2 2 4" xfId="4603" xr:uid="{3B70B0B0-2D9E-4CA1-B82E-7469C8CB9BAC}"/>
    <cellStyle name="20% - Accent3 4 2 2 5" xfId="19593" xr:uid="{BC03B08C-EA5E-4335-AD90-40D6876F4AE4}"/>
    <cellStyle name="20% - Accent3 4 2 3" xfId="6095" xr:uid="{9325FFD9-4561-415E-9E60-511420F8FC85}"/>
    <cellStyle name="20% - Accent3 4 2 3 2" xfId="14899" xr:uid="{26DFB419-505A-4D37-8B56-8A8D392104FF}"/>
    <cellStyle name="20% - Accent3 4 2 4" xfId="9113" xr:uid="{3C4EF808-650B-42A1-95EA-015C567212B0}"/>
    <cellStyle name="20% - Accent3 4 2 4 2" xfId="17916" xr:uid="{2F31F085-AE2F-40BA-AB98-FB437607F0E3}"/>
    <cellStyle name="20% - Accent3 4 2 5" xfId="11897" xr:uid="{2BD39BBC-15A8-4FC8-8951-132FF2F3A9EE}"/>
    <cellStyle name="20% - Accent3 4 2 6" xfId="3035" xr:uid="{9EE1CF81-A539-4A20-9FB8-F5F9E19AB250}"/>
    <cellStyle name="20% - Accent3 4 2 7" xfId="19592" xr:uid="{2C968B79-3C7C-46F8-ADB6-E75D80C37495}"/>
    <cellStyle name="20% - Accent3 4 3" xfId="118" xr:uid="{5C026BCF-5367-44D4-8FC1-75F6D18E8A62}"/>
    <cellStyle name="20% - Accent3 4 3 2" xfId="4896" xr:uid="{0660BABB-8122-4B86-B6D8-EB3D1C9D2E33}"/>
    <cellStyle name="20% - Accent3 4 3 2 2" xfId="7917" xr:uid="{08AAC24F-AC2C-4739-A938-08004014C7DB}"/>
    <cellStyle name="20% - Accent3 4 3 2 2 2" xfId="16720" xr:uid="{D32C0EC2-5919-4CA4-AE86-FAD590E561E0}"/>
    <cellStyle name="20% - Accent3 4 3 2 3" xfId="13701" xr:uid="{5E73452C-C8C1-4E9F-A50B-9D9A6B4CBB48}"/>
    <cellStyle name="20% - Accent3 4 3 3" xfId="6391" xr:uid="{D909041A-44B4-424D-884D-631476E18376}"/>
    <cellStyle name="20% - Accent3 4 3 3 2" xfId="15195" xr:uid="{86334882-5443-40F3-89D2-FC5685C7A2D6}"/>
    <cellStyle name="20% - Accent3 4 3 4" xfId="9409" xr:uid="{773BDCA6-BBDA-4D61-A446-42D4946925F1}"/>
    <cellStyle name="20% - Accent3 4 3 4 2" xfId="18212" xr:uid="{F03C9930-F14B-467C-B776-5548D19F7783}"/>
    <cellStyle name="20% - Accent3 4 3 5" xfId="12184" xr:uid="{F3DDE360-568B-479F-9D64-859B39845CAE}"/>
    <cellStyle name="20% - Accent3 4 3 6" xfId="3376" xr:uid="{DA9A9916-76DD-4F6A-AF5B-A9A595ECF97C}"/>
    <cellStyle name="20% - Accent3 4 3 7" xfId="19594" xr:uid="{69476F72-3F31-4A84-BFDA-35270FECFA1F}"/>
    <cellStyle name="20% - Accent3 4 4" xfId="3671" xr:uid="{C3AD93FA-8C7E-48C1-8D87-ACDCB847CAAD}"/>
    <cellStyle name="20% - Accent3 4 4 2" xfId="5194" xr:uid="{F27D9107-66ED-4978-9B4F-EABCAFD215B9}"/>
    <cellStyle name="20% - Accent3 4 4 2 2" xfId="8215" xr:uid="{E4386AC5-D93E-43A5-A32B-F953B9D02C4F}"/>
    <cellStyle name="20% - Accent3 4 4 2 2 2" xfId="17018" xr:uid="{FA310DE6-6AB6-484E-BDD7-471EAFD7FD06}"/>
    <cellStyle name="20% - Accent3 4 4 2 3" xfId="13999" xr:uid="{2ED33D3D-7A64-46E8-9C0C-F067C87298DB}"/>
    <cellStyle name="20% - Accent3 4 4 3" xfId="6689" xr:uid="{282EF532-2CCD-4A67-8522-869B6181B923}"/>
    <cellStyle name="20% - Accent3 4 4 3 2" xfId="15493" xr:uid="{DF1A70E8-E0E2-4D9B-8A57-61BF1EC84C8C}"/>
    <cellStyle name="20% - Accent3 4 4 4" xfId="9707" xr:uid="{CBDED7E3-E0EC-4727-B2A8-425310ECF938}"/>
    <cellStyle name="20% - Accent3 4 4 4 2" xfId="18510" xr:uid="{683EA042-C8E6-48AD-A34C-33EACE7C2805}"/>
    <cellStyle name="20% - Accent3 4 4 5" xfId="12479" xr:uid="{C69EDD9F-E4EB-4FE6-9026-9E407C79D68A}"/>
    <cellStyle name="20% - Accent3 4 5" xfId="3981" xr:uid="{70BD6836-611F-4154-865C-E14DDCB572BA}"/>
    <cellStyle name="20% - Accent3 4 5 2" xfId="5504" xr:uid="{98C529CC-C03B-4A50-B3A4-5D082FFF6CBD}"/>
    <cellStyle name="20% - Accent3 4 5 2 2" xfId="8525" xr:uid="{5BA82F9B-9F89-476A-B759-AFE0689A81D6}"/>
    <cellStyle name="20% - Accent3 4 5 2 2 2" xfId="17328" xr:uid="{31C21B63-99D0-4432-ACC4-9295562C75E9}"/>
    <cellStyle name="20% - Accent3 4 5 2 3" xfId="14309" xr:uid="{B5AC7C28-69DB-4379-9C40-E37AA6524A73}"/>
    <cellStyle name="20% - Accent3 4 5 3" xfId="6999" xr:uid="{72AD0645-EBD5-4B44-9362-F3BD4A7E2781}"/>
    <cellStyle name="20% - Accent3 4 5 3 2" xfId="15803" xr:uid="{7B733540-D30C-478F-B74F-95C8A2F10CD8}"/>
    <cellStyle name="20% - Accent3 4 5 4" xfId="10017" xr:uid="{ECAFBE5D-6AB4-48B4-BCF2-3563EE8858E3}"/>
    <cellStyle name="20% - Accent3 4 5 4 2" xfId="18820" xr:uid="{0E1181FF-A9DA-444F-8E78-30FE5213AB6E}"/>
    <cellStyle name="20% - Accent3 4 5 5" xfId="12788" xr:uid="{95586673-37E9-42EE-A5D5-B6CA84267CC9}"/>
    <cellStyle name="20% - Accent3 4 6" xfId="4308" xr:uid="{9A83445F-9209-42D7-8080-2B45E7BC4573}"/>
    <cellStyle name="20% - Accent3 4 6 2" xfId="7326" xr:uid="{BE037646-CF2E-4DBA-B151-DE97EFEC16EA}"/>
    <cellStyle name="20% - Accent3 4 6 2 2" xfId="16129" xr:uid="{9C200AD8-D375-411C-B25D-F2AB637E1D83}"/>
    <cellStyle name="20% - Accent3 4 6 3" xfId="13114" xr:uid="{1FB5E298-AD49-429D-B24B-2691FF36CC85}"/>
    <cellStyle name="20% - Accent3 4 7" xfId="5799" xr:uid="{07FBFCAD-306B-4E4F-BDDB-1662F945E6F4}"/>
    <cellStyle name="20% - Accent3 4 7 2" xfId="14603" xr:uid="{015238CC-AA61-4306-BCCA-CB854E91804D}"/>
    <cellStyle name="20% - Accent3 4 8" xfId="8818" xr:uid="{5D01238D-22DB-43F3-9F40-1AD17285B396}"/>
    <cellStyle name="20% - Accent3 4 8 2" xfId="17621" xr:uid="{349189AD-6D31-4B01-912B-70B8418C14B1}"/>
    <cellStyle name="20% - Accent3 4 9" xfId="10923" xr:uid="{BF6EAF6A-DA86-4B50-9066-D1E1EF14DCEF}"/>
    <cellStyle name="20% - Accent3 5" xfId="119" xr:uid="{6246CC6D-26A4-44AF-9E14-AB589F7BD0DD}"/>
    <cellStyle name="20% - Accent3 5 10" xfId="2767" xr:uid="{EDD19D01-B89C-49DF-9694-DFE7F2B839A7}"/>
    <cellStyle name="20% - Accent3 5 11" xfId="19595" xr:uid="{05773829-C063-440D-B232-D3BB0CCA1549}"/>
    <cellStyle name="20% - Accent3 5 2" xfId="120" xr:uid="{9574B6C7-B271-4D09-83AB-87970D991C1E}"/>
    <cellStyle name="20% - Accent3 5 2 2" xfId="121" xr:uid="{E12CB4DF-BC96-42E5-A058-5AD6821C5471}"/>
    <cellStyle name="20% - Accent3 5 2 2 2" xfId="7758" xr:uid="{A88E0423-4C5C-46B3-8803-6BC36DD97766}"/>
    <cellStyle name="20% - Accent3 5 2 2 2 2" xfId="16561" xr:uid="{AC9E7637-5851-45D5-BAD5-21508C8869D8}"/>
    <cellStyle name="20% - Accent3 5 2 2 3" xfId="13543" xr:uid="{CCCB9225-44FF-4AD6-9F58-12FBE83E25B0}"/>
    <cellStyle name="20% - Accent3 5 2 2 4" xfId="4738" xr:uid="{D1185C88-D968-4488-B321-9576D647A468}"/>
    <cellStyle name="20% - Accent3 5 2 2 5" xfId="19597" xr:uid="{5DD0E734-2656-4E10-8398-95610D0708DC}"/>
    <cellStyle name="20% - Accent3 5 2 3" xfId="6232" xr:uid="{BD6188F6-DAF9-48AB-A91C-9107A45AAEA2}"/>
    <cellStyle name="20% - Accent3 5 2 3 2" xfId="15036" xr:uid="{A7E0F71E-ECCC-4789-BCD2-90AB0B25F48B}"/>
    <cellStyle name="20% - Accent3 5 2 4" xfId="9250" xr:uid="{5A83CBBF-5C4E-4A6E-AF95-E86B5973F36B}"/>
    <cellStyle name="20% - Accent3 5 2 4 2" xfId="18053" xr:uid="{B5EF687F-1873-4B53-8DFF-5705DE8C67EC}"/>
    <cellStyle name="20% - Accent3 5 2 5" xfId="12026" xr:uid="{B78A7E9C-E828-4A99-A79E-2657747EEF6A}"/>
    <cellStyle name="20% - Accent3 5 2 6" xfId="3216" xr:uid="{6296A1DF-31DB-4C00-A299-12F7C5F2D77D}"/>
    <cellStyle name="20% - Accent3 5 2 7" xfId="19596" xr:uid="{B9261D83-F09B-4B9B-8977-272E2ED34465}"/>
    <cellStyle name="20% - Accent3 5 3" xfId="122" xr:uid="{1E91EA4A-E022-44D7-86A9-A79352E38091}"/>
    <cellStyle name="20% - Accent3 5 3 2" xfId="5033" xr:uid="{1048495C-23AA-4CC1-89E6-388A5958EE60}"/>
    <cellStyle name="20% - Accent3 5 3 2 2" xfId="8054" xr:uid="{A014ACBB-4312-42A4-AD71-FD4BB0027B12}"/>
    <cellStyle name="20% - Accent3 5 3 2 2 2" xfId="16857" xr:uid="{D97BB5EE-D143-4F46-871D-89B747035413}"/>
    <cellStyle name="20% - Accent3 5 3 2 3" xfId="13838" xr:uid="{00DEA20E-F8F0-4AE0-ADDE-68F3228BBE38}"/>
    <cellStyle name="20% - Accent3 5 3 3" xfId="6528" xr:uid="{0DE3B2B5-5050-4418-AC7C-4C2AA6170E83}"/>
    <cellStyle name="20% - Accent3 5 3 3 2" xfId="15332" xr:uid="{D67AD711-3B95-4823-83EC-AAEA21F8C985}"/>
    <cellStyle name="20% - Accent3 5 3 4" xfId="9546" xr:uid="{562C0D5E-2F1F-4527-B9E9-0AB4D73E445F}"/>
    <cellStyle name="20% - Accent3 5 3 4 2" xfId="18349" xr:uid="{426BA295-B2F6-4325-A216-225DCC4DC896}"/>
    <cellStyle name="20% - Accent3 5 3 5" xfId="12319" xr:uid="{A7E63539-F2E1-48AC-8507-EE24BF048EE7}"/>
    <cellStyle name="20% - Accent3 5 3 6" xfId="3511" xr:uid="{9D272956-0655-4A33-98FD-2ACF6EF0D11C}"/>
    <cellStyle name="20% - Accent3 5 3 7" xfId="19598" xr:uid="{0CB194FA-0783-4CE1-BCE5-98F406E768D0}"/>
    <cellStyle name="20% - Accent3 5 4" xfId="3813" xr:uid="{743BA2E3-71F9-40E4-9179-DB641C739BA6}"/>
    <cellStyle name="20% - Accent3 5 4 2" xfId="5336" xr:uid="{9601B8E4-8EC0-43E1-AB4D-6E17A067A008}"/>
    <cellStyle name="20% - Accent3 5 4 2 2" xfId="8357" xr:uid="{A7D4ABC8-FFAD-499C-9F8F-49DC57A134C8}"/>
    <cellStyle name="20% - Accent3 5 4 2 2 2" xfId="17160" xr:uid="{E70809AE-9248-4B28-9BEF-E176B667746C}"/>
    <cellStyle name="20% - Accent3 5 4 2 3" xfId="14141" xr:uid="{24BCAD9C-A4CF-4458-85B9-3023635A3A3F}"/>
    <cellStyle name="20% - Accent3 5 4 3" xfId="6831" xr:uid="{193CB540-147A-4C31-92D3-670E76976623}"/>
    <cellStyle name="20% - Accent3 5 4 3 2" xfId="15635" xr:uid="{F10B6A41-493D-4276-972F-6231D3A30596}"/>
    <cellStyle name="20% - Accent3 5 4 4" xfId="9849" xr:uid="{B79980DE-E6E8-4A16-8B0C-B76F284C37DA}"/>
    <cellStyle name="20% - Accent3 5 4 4 2" xfId="18652" xr:uid="{C763EC0B-8446-420E-97B9-F7865AF6B969}"/>
    <cellStyle name="20% - Accent3 5 4 5" xfId="12621" xr:uid="{77116D52-C869-494C-9F0A-4B119B9845DB}"/>
    <cellStyle name="20% - Accent3 5 5" xfId="4118" xr:uid="{E1ECC6E6-F4D6-4B19-90AF-549EB72F8D70}"/>
    <cellStyle name="20% - Accent3 5 5 2" xfId="5641" xr:uid="{0CC44A52-AB58-434E-A55A-A9EC027E3110}"/>
    <cellStyle name="20% - Accent3 5 5 2 2" xfId="8662" xr:uid="{AB0E1E09-9EA7-4855-814F-31168EA707AF}"/>
    <cellStyle name="20% - Accent3 5 5 2 2 2" xfId="17465" xr:uid="{35E24B82-C1A0-40C6-9CC2-E7D6DBF17B08}"/>
    <cellStyle name="20% - Accent3 5 5 2 3" xfId="14446" xr:uid="{4575DE6A-94EA-4D90-AD05-EE20FBE77C67}"/>
    <cellStyle name="20% - Accent3 5 5 3" xfId="7136" xr:uid="{7C8F3D64-74E7-4A27-97EA-2A2E02EEA0BA}"/>
    <cellStyle name="20% - Accent3 5 5 3 2" xfId="15940" xr:uid="{4EB8B13D-3B66-42D4-8A90-62AE1CB1F033}"/>
    <cellStyle name="20% - Accent3 5 5 4" xfId="10154" xr:uid="{2553298D-0CC0-441E-95E1-CCF9FB58CF89}"/>
    <cellStyle name="20% - Accent3 5 5 4 2" xfId="18957" xr:uid="{0E672C00-D0DA-414F-9341-98ACA63840E0}"/>
    <cellStyle name="20% - Accent3 5 5 5" xfId="12925" xr:uid="{DF075C79-43DB-4721-AEDA-4C7E8739FDC2}"/>
    <cellStyle name="20% - Accent3 5 6" xfId="4445" xr:uid="{92A913F9-3931-43D4-B05D-116A9C248C99}"/>
    <cellStyle name="20% - Accent3 5 6 2" xfId="7463" xr:uid="{55B30529-E3BE-4D9B-A9A3-CB9592C3FABC}"/>
    <cellStyle name="20% - Accent3 5 6 2 2" xfId="16266" xr:uid="{EC37F88C-2E5A-41FF-A00F-402F0C170F03}"/>
    <cellStyle name="20% - Accent3 5 6 3" xfId="13251" xr:uid="{FC8413CC-6C75-48AF-BA47-DBB45F2BEDEE}"/>
    <cellStyle name="20% - Accent3 5 7" xfId="5936" xr:uid="{705CBD47-AD73-4628-868E-73BE6DAD3B45}"/>
    <cellStyle name="20% - Accent3 5 7 2" xfId="14740" xr:uid="{D374CD64-711A-40F1-A114-AE8EB7419A70}"/>
    <cellStyle name="20% - Accent3 5 8" xfId="8955" xr:uid="{D482D803-E75B-4AD8-AF24-2D332770DBC8}"/>
    <cellStyle name="20% - Accent3 5 8 2" xfId="17758" xr:uid="{AE1191E7-DCA9-4306-8C1A-C5AF491C2B70}"/>
    <cellStyle name="20% - Accent3 5 9" xfId="11744" xr:uid="{3CB21F54-2FDF-41BE-AA54-2AFE66D72ACB}"/>
    <cellStyle name="20% - Accent3 6" xfId="123" xr:uid="{9276889E-8E59-4273-A464-A8AE33988C93}"/>
    <cellStyle name="20% - Accent3 6 2" xfId="124" xr:uid="{04EDD7CF-27B9-4D34-B71B-227C5BC5C838}"/>
    <cellStyle name="20% - Accent3 6 2 2" xfId="7543" xr:uid="{A7EB00F1-2B9B-46F9-A750-1DE3AE24F785}"/>
    <cellStyle name="20% - Accent3 6 2 2 2" xfId="16346" xr:uid="{E509F72C-7A5B-4CBE-A8C1-3DD11B0AD4B5}"/>
    <cellStyle name="20% - Accent3 6 2 3" xfId="13330" xr:uid="{FC52A621-20AF-40BD-96B4-FDD93AB9285A}"/>
    <cellStyle name="20% - Accent3 6 2 4" xfId="4525" xr:uid="{55D4DEAA-6EAA-42C8-A6B5-FEA1659EA367}"/>
    <cellStyle name="20% - Accent3 6 2 5" xfId="19600" xr:uid="{1D47BE81-9BCA-44B8-AA6D-A4B642FF1FDE}"/>
    <cellStyle name="20% - Accent3 6 3" xfId="6017" xr:uid="{1EA9C179-BCCE-4F66-BA67-95EF5581386E}"/>
    <cellStyle name="20% - Accent3 6 3 2" xfId="14821" xr:uid="{9E01F3E0-5544-4D24-BC6B-E770D7EB3046}"/>
    <cellStyle name="20% - Accent3 6 4" xfId="9035" xr:uid="{509D77C2-311D-4488-9166-FD8D03E6634B}"/>
    <cellStyle name="20% - Accent3 6 4 2" xfId="17838" xr:uid="{BC31C5DD-1C93-4BFC-852F-3EAEFF75C295}"/>
    <cellStyle name="20% - Accent3 6 5" xfId="11819" xr:uid="{00615931-2494-4390-81DA-A986C85E4C9C}"/>
    <cellStyle name="20% - Accent3 6 6" xfId="2881" xr:uid="{A45FC171-00A2-41B0-ACA8-230CC207D7B6}"/>
    <cellStyle name="20% - Accent3 6 7" xfId="19599" xr:uid="{7ED9955B-873D-42E1-A678-5C11D054C91F}"/>
    <cellStyle name="20% - Accent3 7" xfId="125" xr:uid="{3AECE89B-3D1C-4B37-9CB3-5E13CAC0B49C}"/>
    <cellStyle name="20% - Accent3 7 2" xfId="126" xr:uid="{D34F51AF-A0AE-4C9D-90A6-BEC693580D29}"/>
    <cellStyle name="20% - Accent3 7 2 2" xfId="7841" xr:uid="{855B187D-E91E-4456-BA04-9DED73DEC720}"/>
    <cellStyle name="20% - Accent3 7 2 2 2" xfId="16644" xr:uid="{DE195CD2-D8B9-45AC-B268-9BCA87393BA1}"/>
    <cellStyle name="20% - Accent3 7 2 3" xfId="13625" xr:uid="{20C96A95-5EDD-42C1-BEC2-F8DC4BF13DED}"/>
    <cellStyle name="20% - Accent3 7 2 4" xfId="4820" xr:uid="{2CC23CFE-6F04-4B35-AEBE-83F23ED31F8E}"/>
    <cellStyle name="20% - Accent3 7 3" xfId="6315" xr:uid="{E26E5233-9818-44BA-A900-4C637561A87E}"/>
    <cellStyle name="20% - Accent3 7 3 2" xfId="15119" xr:uid="{5ED9560D-FDDA-4BDE-93BE-F28672109493}"/>
    <cellStyle name="20% - Accent3 7 4" xfId="9333" xr:uid="{19E90638-74CC-42C3-B279-C53AC89442E0}"/>
    <cellStyle name="20% - Accent3 7 4 2" xfId="18136" xr:uid="{3DE29A54-A920-455B-900A-22E9D915A6C6}"/>
    <cellStyle name="20% - Accent3 7 5" xfId="12108" xr:uid="{BDD5D9CB-2EB7-480B-A16F-1AB86FBAE41C}"/>
    <cellStyle name="20% - Accent3 7 6" xfId="3300" xr:uid="{4BCE613D-22FE-433B-8167-1929EDB45553}"/>
    <cellStyle name="20% - Accent3 7 7" xfId="19601" xr:uid="{043C3610-E107-49DA-AE8B-4E514D1D165A}"/>
    <cellStyle name="20% - Accent3 8" xfId="3593" xr:uid="{582AD304-93BF-4426-BC97-EB24BA803783}"/>
    <cellStyle name="20% - Accent3 8 2" xfId="5116" xr:uid="{AE4C819C-8E18-48E6-A00C-B6BFBE143610}"/>
    <cellStyle name="20% - Accent3 8 2 2" xfId="8137" xr:uid="{96F7187F-4D6B-43D0-824E-DAEB57670E94}"/>
    <cellStyle name="20% - Accent3 8 2 2 2" xfId="16940" xr:uid="{DE73B884-37F1-4700-B60E-08AAC12B3776}"/>
    <cellStyle name="20% - Accent3 8 2 3" xfId="13921" xr:uid="{08E387FD-694B-4494-A762-50CAB1A6F3F2}"/>
    <cellStyle name="20% - Accent3 8 3" xfId="6611" xr:uid="{6BC9DF93-1CB9-4C52-9BA5-238F1A0884D9}"/>
    <cellStyle name="20% - Accent3 8 3 2" xfId="15415" xr:uid="{222AC5AF-DF7D-4DEA-9729-719402CE7A9E}"/>
    <cellStyle name="20% - Accent3 8 4" xfId="9629" xr:uid="{4E3BA64D-CC11-4C0F-81F5-C4B578E680AD}"/>
    <cellStyle name="20% - Accent3 8 4 2" xfId="18432" xr:uid="{56B67CF3-8599-44E3-A803-8DD58E8F3F0F}"/>
    <cellStyle name="20% - Accent3 8 5" xfId="12401" xr:uid="{FADFCFE6-1EF9-4FFC-AD46-91097FB60A73}"/>
    <cellStyle name="20% - Accent3 8 6" xfId="19602" xr:uid="{835FF072-5126-478A-B9B8-0F658A62A0B1}"/>
    <cellStyle name="20% - Accent3 9" xfId="3905" xr:uid="{D1035C01-C1EE-4BC7-B063-A6EB779F362F}"/>
    <cellStyle name="20% - Accent3 9 2" xfId="5428" xr:uid="{399FB6E2-EBE1-42DD-8D76-B59DCABF9C80}"/>
    <cellStyle name="20% - Accent3 9 2 2" xfId="8449" xr:uid="{84DEF7B0-5226-4235-AE8B-1A97F3F8C139}"/>
    <cellStyle name="20% - Accent3 9 2 2 2" xfId="17252" xr:uid="{1DF502BB-DD7D-48F2-A10C-04CA64AFBC26}"/>
    <cellStyle name="20% - Accent3 9 2 3" xfId="14233" xr:uid="{6C92553C-586C-40A7-BCEF-6161E7EFF1B5}"/>
    <cellStyle name="20% - Accent3 9 3" xfId="6923" xr:uid="{0F547EDA-6130-498E-BEEE-1F847CB5CDC7}"/>
    <cellStyle name="20% - Accent3 9 3 2" xfId="15727" xr:uid="{F42B2CC7-F958-427B-AF81-86859BAB43F4}"/>
    <cellStyle name="20% - Accent3 9 4" xfId="9941" xr:uid="{578B651E-9735-4EEF-A90F-E70BDAF49E94}"/>
    <cellStyle name="20% - Accent3 9 4 2" xfId="18744" xr:uid="{1C8F8FDA-77CE-49D1-BC9D-11A729716627}"/>
    <cellStyle name="20% - Accent3 9 5" xfId="12712" xr:uid="{A567CB9B-56A4-401A-B6C7-98DAC1749678}"/>
    <cellStyle name="20% - Accent4" xfId="1018" builtinId="42" customBuiltin="1"/>
    <cellStyle name="20% - Accent4 10" xfId="4161" xr:uid="{DEC73E90-74F5-49CE-9A28-19383C5327DA}"/>
    <cellStyle name="20% - Accent4 10 2" xfId="7179" xr:uid="{C14A3A54-4CA0-4505-B982-1260A3E09775}"/>
    <cellStyle name="20% - Accent4 10 2 2" xfId="15982" xr:uid="{BAE8FC92-F8B4-4162-A90A-B2E9A1AEC642}"/>
    <cellStyle name="20% - Accent4 10 3" xfId="12967" xr:uid="{268E6B32-51BA-4631-92DA-39CE9874983A}"/>
    <cellStyle name="20% - Accent4 11" xfId="4234" xr:uid="{717F40CD-1C78-42AA-B82B-DE4A7DF3E477}"/>
    <cellStyle name="20% - Accent4 11 2" xfId="7252" xr:uid="{D36204CA-62E2-4E7E-BA6B-097E223A7595}"/>
    <cellStyle name="20% - Accent4 11 2 2" xfId="16055" xr:uid="{2B792B0E-0220-4C7E-BEDE-2833955F40BE}"/>
    <cellStyle name="20% - Accent4 11 3" xfId="13040" xr:uid="{861C01E9-E6EB-4B31-8A04-1FD76EDBEEEE}"/>
    <cellStyle name="20% - Accent4 12" xfId="5681" xr:uid="{522C1865-4A64-41B1-BA4B-1A890238483D}"/>
    <cellStyle name="20% - Accent4 12 2" xfId="14486" xr:uid="{DB45900D-24A1-4158-B83F-CE0E91463FC0}"/>
    <cellStyle name="20% - Accent4 13" xfId="8744" xr:uid="{DA3B5215-E7ED-4303-828D-375FF0AA7EEC}"/>
    <cellStyle name="20% - Accent4 13 2" xfId="17547" xr:uid="{4D93E48F-D914-4CE1-BDDA-AC531983AACA}"/>
    <cellStyle name="20% - Accent4 14" xfId="10763" xr:uid="{5F0A0BF2-B505-4A8B-BB0D-535FCFA4C587}"/>
    <cellStyle name="20% - Accent4 15" xfId="11324" xr:uid="{0FDD3A8F-EFD0-4272-93D0-370FEF4F9DCE}"/>
    <cellStyle name="20% - Accent4 16" xfId="19603" xr:uid="{65A5C0D0-7C5E-41EF-970A-F8B6DB3F6971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2 2 2" xfId="11060" xr:uid="{2CDCAA91-8C87-44B7-869D-5D3C0330C29C}"/>
    <cellStyle name="20% - Accent4 2 2 2 2 3" xfId="10271" xr:uid="{5E5DA8A3-C22E-4A8E-AF51-7DCBBACD285C}"/>
    <cellStyle name="20% - Accent4 2 2 2 3" xfId="132" xr:uid="{6BF44937-4509-40C1-B364-2E1132A4C706}"/>
    <cellStyle name="20% - Accent4 2 2 2 3 2" xfId="10682" xr:uid="{3799204F-88B1-4EEC-A49B-7F72DABEFAA7}"/>
    <cellStyle name="20% - Accent4 2 2 2 4" xfId="2658" xr:uid="{C019CA7C-BC3B-4C7E-B6B2-17DE7F98220A}"/>
    <cellStyle name="20% - Accent4 2 2 3" xfId="133" xr:uid="{3BBC5F0E-CADD-444A-8D75-ED294FCF82A9}"/>
    <cellStyle name="20% - Accent4 2 2 3 2" xfId="134" xr:uid="{B805CBE9-9F10-4E7A-9595-90643D01085C}"/>
    <cellStyle name="20% - Accent4 2 2 3 3" xfId="10860" xr:uid="{C722F530-9C4A-4B81-A346-3E2763870126}"/>
    <cellStyle name="20% - Accent4 2 2 4" xfId="135" xr:uid="{EAEECCD9-D7BC-4127-B19B-536027F0B459}"/>
    <cellStyle name="20% - Accent4 2 2 4 2" xfId="11446" xr:uid="{195812E7-9948-4BC2-B8D2-9840F64466A4}"/>
    <cellStyle name="20% - Accent4 2 2 5" xfId="1817" xr:uid="{F2EA3039-5738-4A97-AC59-E2630F7DB5C6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2 2 2" xfId="11055" xr:uid="{04C22286-E717-4F03-9E01-B9858D261593}"/>
    <cellStyle name="20% - Accent4 2 3 2 3" xfId="10270" xr:uid="{94C6770F-E707-47B5-A4B6-3F13CDDEAF2B}"/>
    <cellStyle name="20% - Accent4 2 3 3" xfId="139" xr:uid="{65479BCD-170C-429D-B21C-9343CE2D0078}"/>
    <cellStyle name="20% - Accent4 2 3 3 2" xfId="10876" xr:uid="{9D605050-A2B2-4298-B1B3-5076986CB5EF}"/>
    <cellStyle name="20% - Accent4 2 3 4" xfId="2397" xr:uid="{533A94CE-85AC-4C63-A594-EAA57BFF5C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4 4" xfId="10820" xr:uid="{C3F79EB7-5C7E-455D-AD9F-6DFF65CD9A7A}"/>
    <cellStyle name="20% - Accent4 2 5" xfId="144" xr:uid="{2361583A-9289-4407-8AE8-2A4DF52DD5A4}"/>
    <cellStyle name="20% - Accent4 2 5 2" xfId="145" xr:uid="{7C5F27C5-55BE-4CCD-9A42-8BA5FE41A663}"/>
    <cellStyle name="20% - Accent4 2 5 3" xfId="11427" xr:uid="{DC89709F-474B-4F1F-B996-96241C03E8C7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2 8" xfId="1219" xr:uid="{8CA78259-3B75-4F44-9DBB-B376FDD11CA2}"/>
    <cellStyle name="20% - Accent4 2 9" xfId="19604" xr:uid="{07CE8116-056C-4607-B9B8-F4E2568D02A0}"/>
    <cellStyle name="20% - Accent4 3" xfId="149" xr:uid="{EB1E9B12-B1D5-4FC5-A09E-FF55A4171E23}"/>
    <cellStyle name="20% - Accent4 3 10" xfId="8768" xr:uid="{6F43B230-BD69-4E1C-BB4C-E0CE8BB776D4}"/>
    <cellStyle name="20% - Accent4 3 10 2" xfId="17571" xr:uid="{C2B7804B-100F-4667-886A-CC05EB046A16}"/>
    <cellStyle name="20% - Accent4 3 11" xfId="10601" xr:uid="{83E78CEB-44D7-4B38-9C13-60213D490E00}"/>
    <cellStyle name="20% - Accent4 3 12" xfId="11445" xr:uid="{D1256C8A-CACB-4ECF-BBE4-05D980901134}"/>
    <cellStyle name="20% - Accent4 3 13" xfId="1816" xr:uid="{3F61AA58-320B-411B-868E-D68268A04338}"/>
    <cellStyle name="20% - Accent4 3 14" xfId="19605" xr:uid="{9917A8B8-69C7-4B26-A177-4B4731AE1AA3}"/>
    <cellStyle name="20% - Accent4 3 2" xfId="150" xr:uid="{38CF7E5D-E3BC-48D0-95EA-38C11C3F895F}"/>
    <cellStyle name="20% - Accent4 3 2 10" xfId="11651" xr:uid="{4EFA7166-0F2B-418F-B155-578AAA414045}"/>
    <cellStyle name="20% - Accent4 3 2 11" xfId="2529" xr:uid="{2286C865-CA64-4BCF-8F67-FBDFF8F3245E}"/>
    <cellStyle name="20% - Accent4 3 2 12" xfId="19606" xr:uid="{C0E98B5F-54B9-4FBD-AB57-3635F2575D1F}"/>
    <cellStyle name="20% - Accent4 3 2 2" xfId="151" xr:uid="{09B139EC-6A77-4F1B-8E29-1C66216265D6}"/>
    <cellStyle name="20% - Accent4 3 2 2 2" xfId="152" xr:uid="{50376CC9-4476-4A12-93CD-7A4A09CB9314}"/>
    <cellStyle name="20% - Accent4 3 2 2 2 2" xfId="7640" xr:uid="{B53515DD-4967-4EF0-BF55-923200F9C09F}"/>
    <cellStyle name="20% - Accent4 3 2 2 2 2 2" xfId="16443" xr:uid="{318821EE-0B44-46DB-9DF8-5F3D4C61F7DB}"/>
    <cellStyle name="20% - Accent4 3 2 2 2 3" xfId="13427" xr:uid="{65765655-E885-4D3B-A1A0-775C02462243}"/>
    <cellStyle name="20% - Accent4 3 2 2 2 4" xfId="4622" xr:uid="{51B15F80-6CC4-46A8-9D7B-9DBEB8C6F9E8}"/>
    <cellStyle name="20% - Accent4 3 2 2 2 5" xfId="19608" xr:uid="{14103822-0107-4E72-94BA-0F7AE2302EDE}"/>
    <cellStyle name="20% - Accent4 3 2 2 3" xfId="6114" xr:uid="{1733AA04-69C2-4D21-B929-C711E5EC183D}"/>
    <cellStyle name="20% - Accent4 3 2 2 3 2" xfId="14918" xr:uid="{504CC325-BE06-405D-86A3-54F7D07A421E}"/>
    <cellStyle name="20% - Accent4 3 2 2 4" xfId="9132" xr:uid="{6F1A8847-B557-4D52-833E-4BAE1ED6DA3F}"/>
    <cellStyle name="20% - Accent4 3 2 2 4 2" xfId="17935" xr:uid="{B6B6F783-B590-4E36-B90B-3AD382964916}"/>
    <cellStyle name="20% - Accent4 3 2 2 5" xfId="11915" xr:uid="{F806D48D-F3F2-4098-8274-C900312BFEFA}"/>
    <cellStyle name="20% - Accent4 3 2 2 6" xfId="3054" xr:uid="{06B8D02F-0103-454D-A726-08C5A59E349C}"/>
    <cellStyle name="20% - Accent4 3 2 2 7" xfId="19607" xr:uid="{95D46B48-8646-45FC-9513-6CF54D95ACA6}"/>
    <cellStyle name="20% - Accent4 3 2 3" xfId="153" xr:uid="{D1EC1766-09BC-4965-BC68-547AF19AC6E3}"/>
    <cellStyle name="20% - Accent4 3 2 3 2" xfId="4915" xr:uid="{E0486F84-1B1B-47A3-9A99-2AD66232475B}"/>
    <cellStyle name="20% - Accent4 3 2 3 2 2" xfId="7936" xr:uid="{BE54A9DD-7EDD-4A9E-96B9-4016F5B34741}"/>
    <cellStyle name="20% - Accent4 3 2 3 2 2 2" xfId="16739" xr:uid="{3890C34B-9352-485A-A606-BAD2A022A662}"/>
    <cellStyle name="20% - Accent4 3 2 3 2 3" xfId="13720" xr:uid="{7B98A26C-B403-4FCC-9F8A-0B120B82567B}"/>
    <cellStyle name="20% - Accent4 3 2 3 3" xfId="6410" xr:uid="{8EB89E20-6E16-48C0-9F3A-E39F15C376C4}"/>
    <cellStyle name="20% - Accent4 3 2 3 3 2" xfId="15214" xr:uid="{9233746E-5488-4932-8ADE-44BFF59112B5}"/>
    <cellStyle name="20% - Accent4 3 2 3 4" xfId="9428" xr:uid="{B7B4D240-B185-439B-A3C5-FCC27D0C1E11}"/>
    <cellStyle name="20% - Accent4 3 2 3 4 2" xfId="18231" xr:uid="{6BE0FC53-C694-4043-8C33-941DFBC41D14}"/>
    <cellStyle name="20% - Accent4 3 2 3 5" xfId="12203" xr:uid="{9640B364-4BDB-42C3-8A9E-F148B31F69F2}"/>
    <cellStyle name="20% - Accent4 3 2 3 6" xfId="3395" xr:uid="{BE2101D0-009C-4AA6-9B26-CEA4AB5CDAD8}"/>
    <cellStyle name="20% - Accent4 3 2 3 7" xfId="19609" xr:uid="{5AA559ED-DFC0-40C4-90BF-77480675A6DF}"/>
    <cellStyle name="20% - Accent4 3 2 4" xfId="3690" xr:uid="{8FEEBBFA-A255-44DE-AEA1-948CEFFAB3BA}"/>
    <cellStyle name="20% - Accent4 3 2 4 2" xfId="5213" xr:uid="{F250900B-284F-43D7-81C2-CD4AB36125B7}"/>
    <cellStyle name="20% - Accent4 3 2 4 2 2" xfId="8234" xr:uid="{B171B563-C5C7-4783-B3FE-72AE3AC05525}"/>
    <cellStyle name="20% - Accent4 3 2 4 2 2 2" xfId="17037" xr:uid="{A69EC583-AF94-4554-A109-B22EC210823F}"/>
    <cellStyle name="20% - Accent4 3 2 4 2 3" xfId="14018" xr:uid="{A9E7540B-9D93-4B7E-9897-5626986A230B}"/>
    <cellStyle name="20% - Accent4 3 2 4 3" xfId="6708" xr:uid="{82A85406-1D72-451C-BBD4-F3755C37A3E9}"/>
    <cellStyle name="20% - Accent4 3 2 4 3 2" xfId="15512" xr:uid="{A38E81EA-8C1F-4D15-A903-B453BEE46ECF}"/>
    <cellStyle name="20% - Accent4 3 2 4 4" xfId="9726" xr:uid="{02B363E9-B275-4055-BEBC-EA60F3DE4296}"/>
    <cellStyle name="20% - Accent4 3 2 4 4 2" xfId="18529" xr:uid="{DCCF2ECE-4393-4C54-B861-FF5A01938946}"/>
    <cellStyle name="20% - Accent4 3 2 4 5" xfId="12498" xr:uid="{0E53C7D0-B9C3-4BEB-95B5-366D8EFB7278}"/>
    <cellStyle name="20% - Accent4 3 2 5" xfId="4000" xr:uid="{93BF9BEB-4E00-4F45-9473-06973045A879}"/>
    <cellStyle name="20% - Accent4 3 2 5 2" xfId="5523" xr:uid="{2FEC901A-6ACD-4D23-BCD4-02E1D57E3285}"/>
    <cellStyle name="20% - Accent4 3 2 5 2 2" xfId="8544" xr:uid="{C06064FB-4205-404F-9FF3-327A4B63B9E2}"/>
    <cellStyle name="20% - Accent4 3 2 5 2 2 2" xfId="17347" xr:uid="{7E99753F-85C0-42BE-9B93-76038FBE35FF}"/>
    <cellStyle name="20% - Accent4 3 2 5 2 3" xfId="14328" xr:uid="{B846CF81-1813-4F9E-B6B9-A8ECDE40482F}"/>
    <cellStyle name="20% - Accent4 3 2 5 3" xfId="7018" xr:uid="{DCBA6DDC-E7A3-4075-BA9F-F61E7CFB5E48}"/>
    <cellStyle name="20% - Accent4 3 2 5 3 2" xfId="15822" xr:uid="{2C42C635-CA86-415D-8423-F78A720DDA88}"/>
    <cellStyle name="20% - Accent4 3 2 5 4" xfId="10036" xr:uid="{50B8CD51-D7DD-47E7-B8E0-95B7DAF40115}"/>
    <cellStyle name="20% - Accent4 3 2 5 4 2" xfId="18839" xr:uid="{E8082325-795C-4FAE-9AE2-1A5A100349E3}"/>
    <cellStyle name="20% - Accent4 3 2 5 5" xfId="12807" xr:uid="{19F0CA7B-3096-4E6A-9307-D11D3F242C6E}"/>
    <cellStyle name="20% - Accent4 3 2 6" xfId="4327" xr:uid="{BE859459-8F04-42C9-9E3C-CE68D31C5B65}"/>
    <cellStyle name="20% - Accent4 3 2 6 2" xfId="7345" xr:uid="{C51B0ED6-F7BA-4D67-A978-1857B9ACF717}"/>
    <cellStyle name="20% - Accent4 3 2 6 2 2" xfId="16148" xr:uid="{BA09F44B-05A8-4AC0-A55F-B190551CBF70}"/>
    <cellStyle name="20% - Accent4 3 2 6 3" xfId="13133" xr:uid="{159B17F0-16FE-4A1F-B82A-28FBB4813F11}"/>
    <cellStyle name="20% - Accent4 3 2 7" xfId="5818" xr:uid="{68005C4C-7721-4FE8-B449-0A4292E89C4D}"/>
    <cellStyle name="20% - Accent4 3 2 7 2" xfId="14622" xr:uid="{59EB0535-11DE-4F33-A61C-DD00D0661852}"/>
    <cellStyle name="20% - Accent4 3 2 8" xfId="8837" xr:uid="{3A02C83B-27CF-4AA5-9DC3-2A682DB61A3F}"/>
    <cellStyle name="20% - Accent4 3 2 8 2" xfId="17640" xr:uid="{7EE32D53-D393-449A-8B7D-8E16AFA14EA8}"/>
    <cellStyle name="20% - Accent4 3 2 9" xfId="11062" xr:uid="{2625CA84-5F91-4E3E-8DB1-B056E03E93D7}"/>
    <cellStyle name="20% - Accent4 3 3" xfId="154" xr:uid="{BD53A6F4-6246-4A40-8E09-3116F6D7607E}"/>
    <cellStyle name="20% - Accent4 3 3 2" xfId="155" xr:uid="{04B5C08A-9BF6-4A73-B132-630C4CF3A406}"/>
    <cellStyle name="20% - Accent4 3 3 2 2" xfId="10570" xr:uid="{EA33DFE9-423C-47E3-BE71-95D08F2F7190}"/>
    <cellStyle name="20% - Accent4 3 3 2 3" xfId="19611" xr:uid="{3D36CBE5-4EBE-4A68-8801-E1D994788135}"/>
    <cellStyle name="20% - Accent4 3 3 3" xfId="10250" xr:uid="{A35B7FB5-D53E-458A-AD4F-E3F6422BB8B3}"/>
    <cellStyle name="20% - Accent4 3 3 4" xfId="2617" xr:uid="{73D14A6A-1EA6-4C61-A638-A117ECEA12B3}"/>
    <cellStyle name="20% - Accent4 3 3 5" xfId="19610" xr:uid="{6FC7A3C5-92C7-4BD8-AE66-564BB5E9413C}"/>
    <cellStyle name="20% - Accent4 3 4" xfId="156" xr:uid="{6AD688DC-1241-44F8-88F5-FB0F738D0BB4}"/>
    <cellStyle name="20% - Accent4 3 4 2" xfId="4553" xr:uid="{58014E95-82E9-46D4-8384-464DE66BC694}"/>
    <cellStyle name="20% - Accent4 3 4 2 2" xfId="7571" xr:uid="{4A59D9B8-8FBE-4F1D-A409-0BA6CBB97E9C}"/>
    <cellStyle name="20% - Accent4 3 4 2 2 2" xfId="16374" xr:uid="{48C3893A-88B5-4878-8BE5-5315A03AF96B}"/>
    <cellStyle name="20% - Accent4 3 4 2 3" xfId="13358" xr:uid="{54D473DC-5D70-4A4E-B9DC-BE2265573C39}"/>
    <cellStyle name="20% - Accent4 3 4 3" xfId="6045" xr:uid="{0BA7A5AD-E659-4A29-B224-AA1530041912}"/>
    <cellStyle name="20% - Accent4 3 4 3 2" xfId="14849" xr:uid="{F88AC6B0-DBC4-4934-81C1-A965999DCFAF}"/>
    <cellStyle name="20% - Accent4 3 4 4" xfId="9063" xr:uid="{4F447133-40E7-4F3F-B055-E8E166434B97}"/>
    <cellStyle name="20% - Accent4 3 4 4 2" xfId="17866" xr:uid="{D84B90A4-42BF-41CD-958C-84E790B9AA50}"/>
    <cellStyle name="20% - Accent4 3 4 5" xfId="11847" xr:uid="{7A3AADFF-9D3E-4610-BC71-14C37C22E5E7}"/>
    <cellStyle name="20% - Accent4 3 4 6" xfId="2929" xr:uid="{8715A08C-E8AA-40D3-81C1-F4E72837BB52}"/>
    <cellStyle name="20% - Accent4 3 4 7" xfId="19612" xr:uid="{59767E57-31C1-45AA-883D-2D5F2756733F}"/>
    <cellStyle name="20% - Accent4 3 5" xfId="3326" xr:uid="{B4CF9D22-F5AF-4D17-A29F-149C54DD78A2}"/>
    <cellStyle name="20% - Accent4 3 5 2" xfId="4846" xr:uid="{41B7A0A1-AB41-4E4A-935D-A2A9A5B7C6DA}"/>
    <cellStyle name="20% - Accent4 3 5 2 2" xfId="7867" xr:uid="{DB0787BE-7CCB-4BBD-82F6-69164C136E67}"/>
    <cellStyle name="20% - Accent4 3 5 2 2 2" xfId="16670" xr:uid="{B4E14B14-64D5-458A-9E5A-65882F4E11C6}"/>
    <cellStyle name="20% - Accent4 3 5 2 3" xfId="13651" xr:uid="{C07450F1-2F5A-4D99-B483-D5598244F2F7}"/>
    <cellStyle name="20% - Accent4 3 5 3" xfId="6341" xr:uid="{E3F85663-567C-4750-812B-4A49D84774C4}"/>
    <cellStyle name="20% - Accent4 3 5 3 2" xfId="15145" xr:uid="{3D69F067-C240-4790-8AAC-9C326BD8F896}"/>
    <cellStyle name="20% - Accent4 3 5 4" xfId="9359" xr:uid="{EDB7C722-728C-4D0A-BE9E-84B27E4EBD44}"/>
    <cellStyle name="20% - Accent4 3 5 4 2" xfId="18162" xr:uid="{EEFC5FE3-9E66-41D4-84E8-96278A346427}"/>
    <cellStyle name="20% - Accent4 3 5 5" xfId="12134" xr:uid="{BFBCED79-3CC7-4E9F-ACDF-157C12DFA745}"/>
    <cellStyle name="20% - Accent4 3 5 6" xfId="19613" xr:uid="{19C73F88-3CBE-4183-A6E5-FBE4D80EC0C6}"/>
    <cellStyle name="20% - Accent4 3 6" xfId="3620" xr:uid="{511B5B6A-01D0-4CB5-A338-0AA89F6F62D4}"/>
    <cellStyle name="20% - Accent4 3 6 2" xfId="5143" xr:uid="{A3D7927A-2F31-4175-BFC0-A42D42BD7848}"/>
    <cellStyle name="20% - Accent4 3 6 2 2" xfId="8164" xr:uid="{4BFE2C1F-17AD-4C57-BBAA-811A10F3842D}"/>
    <cellStyle name="20% - Accent4 3 6 2 2 2" xfId="16967" xr:uid="{3504A4C0-38B7-4BB9-B90D-91BD9BA6071D}"/>
    <cellStyle name="20% - Accent4 3 6 2 3" xfId="13948" xr:uid="{2B05BFE3-3FE4-43E4-B5F9-850330CE4088}"/>
    <cellStyle name="20% - Accent4 3 6 3" xfId="6638" xr:uid="{07DF0BE1-CE74-413A-8831-5748B095A840}"/>
    <cellStyle name="20% - Accent4 3 6 3 2" xfId="15442" xr:uid="{D2329436-6E3A-414D-9B8A-972CA281B421}"/>
    <cellStyle name="20% - Accent4 3 6 4" xfId="9656" xr:uid="{4308BD57-3285-4C8F-96E0-F67E2C4B8857}"/>
    <cellStyle name="20% - Accent4 3 6 4 2" xfId="18459" xr:uid="{B1F15FAE-FC92-445F-8943-334406D3DEBF}"/>
    <cellStyle name="20% - Accent4 3 6 5" xfId="12428" xr:uid="{CC3A01EF-AD82-4518-A8F7-9E9F81A1D4FB}"/>
    <cellStyle name="20% - Accent4 3 7" xfId="3931" xr:uid="{2562BC1D-299A-4639-88EA-B2EA90158ED2}"/>
    <cellStyle name="20% - Accent4 3 7 2" xfId="5454" xr:uid="{610D131D-BE52-4FE0-858E-B9B5B5388657}"/>
    <cellStyle name="20% - Accent4 3 7 2 2" xfId="8475" xr:uid="{544D7E2C-142E-4004-93E7-6EFC785066B0}"/>
    <cellStyle name="20% - Accent4 3 7 2 2 2" xfId="17278" xr:uid="{CBE656C4-2F7B-4392-AD56-756184E639F2}"/>
    <cellStyle name="20% - Accent4 3 7 2 3" xfId="14259" xr:uid="{DDDB9E91-5C2C-4858-9D7C-0681EA73F207}"/>
    <cellStyle name="20% - Accent4 3 7 3" xfId="6949" xr:uid="{E259D3A6-F6BD-4834-A38C-324DC5C0966B}"/>
    <cellStyle name="20% - Accent4 3 7 3 2" xfId="15753" xr:uid="{0C9108F1-BE1C-4104-BBC3-BEB8B3796046}"/>
    <cellStyle name="20% - Accent4 3 7 4" xfId="9967" xr:uid="{EAF8ECDB-A529-43C7-A55A-3C9E7CCB2E7E}"/>
    <cellStyle name="20% - Accent4 3 7 4 2" xfId="18770" xr:uid="{223C7359-D27B-4BCE-B99B-DC5EDBC9F6A3}"/>
    <cellStyle name="20% - Accent4 3 7 5" xfId="12738" xr:uid="{C608E70B-80BD-41FB-A8B7-C14E024E2392}"/>
    <cellStyle name="20% - Accent4 3 8" xfId="4258" xr:uid="{36C1F5C3-C873-452F-89F5-7BDFC86C108D}"/>
    <cellStyle name="20% - Accent4 3 8 2" xfId="7276" xr:uid="{8A24CD27-B99F-4697-A5A3-1D278366215D}"/>
    <cellStyle name="20% - Accent4 3 8 2 2" xfId="16079" xr:uid="{BE54428E-56EA-45B2-B949-291D4D5D1A29}"/>
    <cellStyle name="20% - Accent4 3 8 3" xfId="13064" xr:uid="{40AE1B35-CCBF-4F51-BF07-54B1082DE9BD}"/>
    <cellStyle name="20% - Accent4 3 9" xfId="5749" xr:uid="{73FF205A-227B-4629-85D1-5BE312216380}"/>
    <cellStyle name="20% - Accent4 3 9 2" xfId="14553" xr:uid="{1318F4ED-080E-4095-93F4-7CAD4CFD456F}"/>
    <cellStyle name="20% - Accent4 4" xfId="157" xr:uid="{2D5E0A58-409B-47AD-AC7C-BB5B381FCEF1}"/>
    <cellStyle name="20% - Accent4 4 10" xfId="11634" xr:uid="{0D1A9FB3-42BD-4257-8A83-D80830444E25}"/>
    <cellStyle name="20% - Accent4 4 11" xfId="2512" xr:uid="{5B99F0FF-843F-430F-907E-8BECD432761A}"/>
    <cellStyle name="20% - Accent4 4 12" xfId="19614" xr:uid="{454ECE53-B130-458D-B0EA-0713812CD6DA}"/>
    <cellStyle name="20% - Accent4 4 2" xfId="158" xr:uid="{D1F6FDA0-1947-405E-98A9-537650429209}"/>
    <cellStyle name="20% - Accent4 4 2 2" xfId="159" xr:uid="{BFBD9B19-E3AD-47AA-A372-17A31E6560A4}"/>
    <cellStyle name="20% - Accent4 4 2 2 2" xfId="7623" xr:uid="{CCA2D237-C062-47D3-AC8C-3400AE58BBCA}"/>
    <cellStyle name="20% - Accent4 4 2 2 2 2" xfId="16426" xr:uid="{C81A9E6C-D5D7-4817-87CC-B7245380E827}"/>
    <cellStyle name="20% - Accent4 4 2 2 3" xfId="13410" xr:uid="{8B2E2727-F389-48DF-98E4-5DF8D1B7BD14}"/>
    <cellStyle name="20% - Accent4 4 2 2 4" xfId="4605" xr:uid="{359B6D6E-9F79-48DB-BED2-09352242781D}"/>
    <cellStyle name="20% - Accent4 4 2 2 5" xfId="19616" xr:uid="{3E348760-EE52-464D-B04E-09CCFCF9A78A}"/>
    <cellStyle name="20% - Accent4 4 2 3" xfId="6097" xr:uid="{ABDB0634-4E88-4FCB-B3FC-E2D274651FAF}"/>
    <cellStyle name="20% - Accent4 4 2 3 2" xfId="14901" xr:uid="{162C31B5-C897-4F9F-968A-86A372469F92}"/>
    <cellStyle name="20% - Accent4 4 2 4" xfId="9115" xr:uid="{4059F4DA-DF5A-4F5A-BA7C-4DCC2B2858E9}"/>
    <cellStyle name="20% - Accent4 4 2 4 2" xfId="17918" xr:uid="{D89610F1-06A1-4D7A-9C12-F40D4148029F}"/>
    <cellStyle name="20% - Accent4 4 2 5" xfId="11899" xr:uid="{B3B2263F-8444-47A7-B77E-FF0EEE7C9800}"/>
    <cellStyle name="20% - Accent4 4 2 6" xfId="3037" xr:uid="{DC965B14-F26F-4FEC-972D-171EB9F94D35}"/>
    <cellStyle name="20% - Accent4 4 2 7" xfId="19615" xr:uid="{DCE504CE-5313-4D99-B5AA-931BA1AEA01B}"/>
    <cellStyle name="20% - Accent4 4 3" xfId="160" xr:uid="{8468E94A-49EF-4D76-B755-9667CA20DFD4}"/>
    <cellStyle name="20% - Accent4 4 3 2" xfId="4898" xr:uid="{0214DA83-FBDE-4016-A870-97B33EB7ECAF}"/>
    <cellStyle name="20% - Accent4 4 3 2 2" xfId="7919" xr:uid="{F69EF631-EA3D-4C98-8E93-AEB0528CD433}"/>
    <cellStyle name="20% - Accent4 4 3 2 2 2" xfId="16722" xr:uid="{EA5BF6BF-62D1-48EF-94C0-9B5C829764A7}"/>
    <cellStyle name="20% - Accent4 4 3 2 3" xfId="13703" xr:uid="{9DF118EB-A778-4E9A-911C-712BDEA593C6}"/>
    <cellStyle name="20% - Accent4 4 3 3" xfId="6393" xr:uid="{9B1D9C3A-C1CC-4256-89B2-C193D6544394}"/>
    <cellStyle name="20% - Accent4 4 3 3 2" xfId="15197" xr:uid="{D09DB60C-A95D-47E8-8128-8718DA59545F}"/>
    <cellStyle name="20% - Accent4 4 3 4" xfId="9411" xr:uid="{21BD7B84-B8FC-4E47-B0FD-08B4F28CAE1D}"/>
    <cellStyle name="20% - Accent4 4 3 4 2" xfId="18214" xr:uid="{11C7D01C-7C6B-4C0B-A49B-1A687A84DA8D}"/>
    <cellStyle name="20% - Accent4 4 3 5" xfId="12186" xr:uid="{2897E403-4E0B-46CE-97A5-CA07BAF45B1A}"/>
    <cellStyle name="20% - Accent4 4 3 6" xfId="3378" xr:uid="{E4BA68B0-5B02-493C-8C49-DC4717A06204}"/>
    <cellStyle name="20% - Accent4 4 3 7" xfId="19617" xr:uid="{0274F27C-7271-4366-9999-E3F90AEF37D6}"/>
    <cellStyle name="20% - Accent4 4 4" xfId="3673" xr:uid="{F39AFE3D-B2EF-4E72-B469-7E7FC9067FF4}"/>
    <cellStyle name="20% - Accent4 4 4 2" xfId="5196" xr:uid="{F11AA11E-CBC7-46D3-955E-57AE556A966E}"/>
    <cellStyle name="20% - Accent4 4 4 2 2" xfId="8217" xr:uid="{9DF5CE88-2C2D-4B8F-A5E3-640034D31F2E}"/>
    <cellStyle name="20% - Accent4 4 4 2 2 2" xfId="17020" xr:uid="{7549912E-8142-4298-9145-C9B3F343B161}"/>
    <cellStyle name="20% - Accent4 4 4 2 3" xfId="14001" xr:uid="{5758B45D-B323-45D9-9818-DE752AE1B7A4}"/>
    <cellStyle name="20% - Accent4 4 4 3" xfId="6691" xr:uid="{505CFB2D-CE32-4872-AB88-3436400CEC51}"/>
    <cellStyle name="20% - Accent4 4 4 3 2" xfId="15495" xr:uid="{2738A6D3-ACCF-4367-8FE1-97D11D69C5B9}"/>
    <cellStyle name="20% - Accent4 4 4 4" xfId="9709" xr:uid="{B642161F-B639-416B-95CE-735F89020071}"/>
    <cellStyle name="20% - Accent4 4 4 4 2" xfId="18512" xr:uid="{CC72C3B6-8C91-4E44-BFFB-86CC1D608E90}"/>
    <cellStyle name="20% - Accent4 4 4 5" xfId="12481" xr:uid="{DC2EEE54-20D7-4FD0-B23E-80D18FC757D6}"/>
    <cellStyle name="20% - Accent4 4 5" xfId="3983" xr:uid="{B33A92E7-27CB-42F1-9BF2-742595B84A9A}"/>
    <cellStyle name="20% - Accent4 4 5 2" xfId="5506" xr:uid="{814C96E1-38FD-49C9-912B-B36EFA51A4BB}"/>
    <cellStyle name="20% - Accent4 4 5 2 2" xfId="8527" xr:uid="{76DC0A7C-5F6C-4043-A13A-41A800DA921F}"/>
    <cellStyle name="20% - Accent4 4 5 2 2 2" xfId="17330" xr:uid="{B19DB5C4-21E0-4782-917E-247C12BB7069}"/>
    <cellStyle name="20% - Accent4 4 5 2 3" xfId="14311" xr:uid="{4D8E82E0-03A7-4C65-9E28-8D2D9026BBE8}"/>
    <cellStyle name="20% - Accent4 4 5 3" xfId="7001" xr:uid="{2BEF7CD9-CE5B-4B56-8C3E-C1013A21DACC}"/>
    <cellStyle name="20% - Accent4 4 5 3 2" xfId="15805" xr:uid="{F6B4AEA7-8EBD-4165-8D11-0C0A0BD3649E}"/>
    <cellStyle name="20% - Accent4 4 5 4" xfId="10019" xr:uid="{12180CB4-9FE8-4D56-8797-294FFF86CCD0}"/>
    <cellStyle name="20% - Accent4 4 5 4 2" xfId="18822" xr:uid="{451C054D-98D3-48EA-AF8E-A96C9AFB06AD}"/>
    <cellStyle name="20% - Accent4 4 5 5" xfId="12790" xr:uid="{23AB8DE5-55AB-4966-86EF-6243615F51F6}"/>
    <cellStyle name="20% - Accent4 4 6" xfId="4310" xr:uid="{6728C3EB-06D4-41B7-A20D-20AA13BF2A02}"/>
    <cellStyle name="20% - Accent4 4 6 2" xfId="7328" xr:uid="{33491E60-3C1F-473F-A508-144B72B8CD19}"/>
    <cellStyle name="20% - Accent4 4 6 2 2" xfId="16131" xr:uid="{49915C17-9F2C-40E6-AA11-C1B3678EE2E3}"/>
    <cellStyle name="20% - Accent4 4 6 3" xfId="13116" xr:uid="{FA6C8F2C-72B0-4015-A662-672989424B48}"/>
    <cellStyle name="20% - Accent4 4 7" xfId="5801" xr:uid="{B1136738-A174-40D0-A204-62C953EE78A9}"/>
    <cellStyle name="20% - Accent4 4 7 2" xfId="14605" xr:uid="{617D1DB7-84F1-436A-A075-D64179C6FA29}"/>
    <cellStyle name="20% - Accent4 4 8" xfId="8820" xr:uid="{FE87B5F3-2035-4416-8071-7BCF87AB8D43}"/>
    <cellStyle name="20% - Accent4 4 8 2" xfId="17623" xr:uid="{CA282BF3-880C-445B-9BD0-3F8A0E363A43}"/>
    <cellStyle name="20% - Accent4 4 9" xfId="11190" xr:uid="{0F710538-BDA6-4B55-B84B-5C981A3A2DC0}"/>
    <cellStyle name="20% - Accent4 5" xfId="161" xr:uid="{7DA221F3-38BC-48D5-A22B-155CB06FA8C7}"/>
    <cellStyle name="20% - Accent4 5 10" xfId="2753" xr:uid="{23A974E8-68EC-49BF-B580-4376D59036A1}"/>
    <cellStyle name="20% - Accent4 5 11" xfId="19618" xr:uid="{D46BF633-EC3E-460C-9A3F-BC279E959938}"/>
    <cellStyle name="20% - Accent4 5 2" xfId="162" xr:uid="{587C705C-983F-4269-945B-2EED7CA19A3A}"/>
    <cellStyle name="20% - Accent4 5 2 2" xfId="163" xr:uid="{5CED2DEC-28BC-4854-974D-B38D42E20FD5}"/>
    <cellStyle name="20% - Accent4 5 2 2 2" xfId="7743" xr:uid="{51E7F633-0512-4CEA-BF2D-253BD1854DA2}"/>
    <cellStyle name="20% - Accent4 5 2 2 2 2" xfId="16546" xr:uid="{C35F838D-2437-4D2C-BA66-57CF3120EC2C}"/>
    <cellStyle name="20% - Accent4 5 2 2 3" xfId="13528" xr:uid="{ABA73A2C-12E9-4221-861F-CB641B674E23}"/>
    <cellStyle name="20% - Accent4 5 2 2 4" xfId="4723" xr:uid="{9D92F807-35A7-4F9D-AC18-111B33587D30}"/>
    <cellStyle name="20% - Accent4 5 2 2 5" xfId="19620" xr:uid="{07EF773A-2AC3-4205-81D0-17BAF7E540DC}"/>
    <cellStyle name="20% - Accent4 5 2 3" xfId="6217" xr:uid="{34212167-3283-4FCB-AD95-92915AA0C671}"/>
    <cellStyle name="20% - Accent4 5 2 3 2" xfId="15021" xr:uid="{421603E0-AE00-4D85-843E-C30E4DAE4AA1}"/>
    <cellStyle name="20% - Accent4 5 2 4" xfId="9235" xr:uid="{BA197569-C15B-4025-A7A5-ED94631FCAE2}"/>
    <cellStyle name="20% - Accent4 5 2 4 2" xfId="18038" xr:uid="{8FF07195-0016-4C83-9FD0-FB63D142A6D3}"/>
    <cellStyle name="20% - Accent4 5 2 5" xfId="12013" xr:uid="{684EF62F-A0E9-4CE0-9220-567989FD0DAB}"/>
    <cellStyle name="20% - Accent4 5 2 6" xfId="3202" xr:uid="{F13C5CDE-90ED-40EC-97F1-25DE4C52E24F}"/>
    <cellStyle name="20% - Accent4 5 2 7" xfId="19619" xr:uid="{9E3F3A33-E5B8-4050-B5C6-330E23FFE5EA}"/>
    <cellStyle name="20% - Accent4 5 3" xfId="164" xr:uid="{36A8BD4A-1F35-40FD-9630-854D3A3E164E}"/>
    <cellStyle name="20% - Accent4 5 3 2" xfId="5018" xr:uid="{2C018583-F9BE-4379-8338-D8D7213B312E}"/>
    <cellStyle name="20% - Accent4 5 3 2 2" xfId="8039" xr:uid="{6F3DC57E-2DB0-40C3-9C30-EFD0C9F3F646}"/>
    <cellStyle name="20% - Accent4 5 3 2 2 2" xfId="16842" xr:uid="{EEA8BE1F-A854-4144-884E-8B1784B156D9}"/>
    <cellStyle name="20% - Accent4 5 3 2 3" xfId="13823" xr:uid="{78E47E09-1B9A-4CD2-9D76-D375249457CB}"/>
    <cellStyle name="20% - Accent4 5 3 3" xfId="6513" xr:uid="{76B31C01-BBB0-4644-8A27-5DD98BCBF30B}"/>
    <cellStyle name="20% - Accent4 5 3 3 2" xfId="15317" xr:uid="{9AA4E659-EF33-4496-9C04-BE819045EFD8}"/>
    <cellStyle name="20% - Accent4 5 3 4" xfId="9531" xr:uid="{CAA393E5-FFE4-4611-87C4-2FC43AFEA883}"/>
    <cellStyle name="20% - Accent4 5 3 4 2" xfId="18334" xr:uid="{814B277A-09F7-4576-8A51-14CAE123421C}"/>
    <cellStyle name="20% - Accent4 5 3 5" xfId="12304" xr:uid="{1DCF5551-36D4-41D3-A03C-B9C226E0AEB4}"/>
    <cellStyle name="20% - Accent4 5 3 6" xfId="3496" xr:uid="{BC5536CB-44D1-4292-AAFF-03EF001ACDFF}"/>
    <cellStyle name="20% - Accent4 5 3 7" xfId="19621" xr:uid="{F19DC5E4-4FAA-47EB-AB53-D3B4D1E1E86D}"/>
    <cellStyle name="20% - Accent4 5 4" xfId="3798" xr:uid="{85CC7ABB-EBD8-4A5F-A57E-77F09EEC366D}"/>
    <cellStyle name="20% - Accent4 5 4 2" xfId="5321" xr:uid="{4A4A0D4E-A2F1-4EC4-8629-56AC4151F382}"/>
    <cellStyle name="20% - Accent4 5 4 2 2" xfId="8342" xr:uid="{2E1F829E-8B52-45D2-8634-034354E866D4}"/>
    <cellStyle name="20% - Accent4 5 4 2 2 2" xfId="17145" xr:uid="{B4047EF0-5255-4A62-9089-0354B267D122}"/>
    <cellStyle name="20% - Accent4 5 4 2 3" xfId="14126" xr:uid="{24F7D436-61C6-4B92-9DE1-999FF5C648E1}"/>
    <cellStyle name="20% - Accent4 5 4 3" xfId="6816" xr:uid="{D796ADBE-83A9-4327-95EB-29FE0D6814C4}"/>
    <cellStyle name="20% - Accent4 5 4 3 2" xfId="15620" xr:uid="{3512AEDD-7515-4099-893E-5C5BEA64BF39}"/>
    <cellStyle name="20% - Accent4 5 4 4" xfId="9834" xr:uid="{E01D5E7C-D916-4480-8485-BC15E07C7D95}"/>
    <cellStyle name="20% - Accent4 5 4 4 2" xfId="18637" xr:uid="{063E15CB-FA45-447A-8722-7E1FB8968715}"/>
    <cellStyle name="20% - Accent4 5 4 5" xfId="12606" xr:uid="{7B42D37C-0D69-41B7-9FFC-4F01DBCAA1E6}"/>
    <cellStyle name="20% - Accent4 5 5" xfId="4103" xr:uid="{40DE8C82-21BE-4485-A965-C81A3C6D06E1}"/>
    <cellStyle name="20% - Accent4 5 5 2" xfId="5626" xr:uid="{ADD578F5-6720-45D7-A6C6-7BFFF4B35DDC}"/>
    <cellStyle name="20% - Accent4 5 5 2 2" xfId="8647" xr:uid="{3E917C54-6033-47A6-983A-13B6893AD310}"/>
    <cellStyle name="20% - Accent4 5 5 2 2 2" xfId="17450" xr:uid="{4242B94F-096C-4733-8991-FE6C241CC27D}"/>
    <cellStyle name="20% - Accent4 5 5 2 3" xfId="14431" xr:uid="{B3E4446B-D48B-40A1-8373-226E391FB9FA}"/>
    <cellStyle name="20% - Accent4 5 5 3" xfId="7121" xr:uid="{76D1B6C3-3ABF-44C6-BE5C-CD38D8435ABD}"/>
    <cellStyle name="20% - Accent4 5 5 3 2" xfId="15925" xr:uid="{8320FBEF-CF66-4A6B-A1B8-47D605E9CD7A}"/>
    <cellStyle name="20% - Accent4 5 5 4" xfId="10139" xr:uid="{DF3DD4B4-4BD6-4FE7-9598-2D3CAE9FB640}"/>
    <cellStyle name="20% - Accent4 5 5 4 2" xfId="18942" xr:uid="{610784BA-6BCC-4B15-9794-33C5DBE86BBD}"/>
    <cellStyle name="20% - Accent4 5 5 5" xfId="12910" xr:uid="{2753F786-5749-4035-96D1-9AB2AEB2C89E}"/>
    <cellStyle name="20% - Accent4 5 6" xfId="4430" xr:uid="{84CF4253-D9E6-4868-8D59-8861886FCCF8}"/>
    <cellStyle name="20% - Accent4 5 6 2" xfId="7448" xr:uid="{43B0103E-C8F4-49BF-9F03-2DAC9AC8A4B3}"/>
    <cellStyle name="20% - Accent4 5 6 2 2" xfId="16251" xr:uid="{A5F57858-AE70-4AA3-A9A0-50A4F026B94E}"/>
    <cellStyle name="20% - Accent4 5 6 3" xfId="13236" xr:uid="{950E5097-9A22-44AE-BC39-28F376F8E551}"/>
    <cellStyle name="20% - Accent4 5 7" xfId="5921" xr:uid="{3C92C334-3994-448A-A4CA-FE49B8C40922}"/>
    <cellStyle name="20% - Accent4 5 7 2" xfId="14725" xr:uid="{8B45049E-F67A-4A86-BC4F-D881A7F9103D}"/>
    <cellStyle name="20% - Accent4 5 8" xfId="8940" xr:uid="{BF7080F8-533E-428B-BB9D-58022C3FB0DD}"/>
    <cellStyle name="20% - Accent4 5 8 2" xfId="17743" xr:uid="{A92FC10A-4B66-403B-A7CF-BA8848594838}"/>
    <cellStyle name="20% - Accent4 5 9" xfId="11731" xr:uid="{DD9658A2-A94B-469F-AEFD-1E07C37D285B}"/>
    <cellStyle name="20% - Accent4 6" xfId="165" xr:uid="{7C12A55B-0156-41AD-AC65-AB142561D03F}"/>
    <cellStyle name="20% - Accent4 6 2" xfId="166" xr:uid="{5757D283-FAE5-439F-B3D9-AF1B42CAD711}"/>
    <cellStyle name="20% - Accent4 6 2 2" xfId="7545" xr:uid="{1A257335-04CD-495B-9938-538B06CAF430}"/>
    <cellStyle name="20% - Accent4 6 2 2 2" xfId="16348" xr:uid="{A7D2F3CA-FFF4-4A74-9593-AD467CCDF801}"/>
    <cellStyle name="20% - Accent4 6 2 3" xfId="13332" xr:uid="{2BEB10AA-79A7-4315-AB74-F9C51A4EA9C2}"/>
    <cellStyle name="20% - Accent4 6 2 4" xfId="4527" xr:uid="{EB512D4F-91A5-4E17-9638-983AD42FAB3E}"/>
    <cellStyle name="20% - Accent4 6 2 5" xfId="19623" xr:uid="{FDD35DC9-3EB7-4513-BA55-1F842D8F3502}"/>
    <cellStyle name="20% - Accent4 6 3" xfId="6019" xr:uid="{27734968-31D7-40FB-B48F-A278AFA5C0D7}"/>
    <cellStyle name="20% - Accent4 6 3 2" xfId="14823" xr:uid="{06E3E5B7-F48A-47F2-AF6C-93A43907FE36}"/>
    <cellStyle name="20% - Accent4 6 4" xfId="9037" xr:uid="{F9BF616C-75B5-4633-8227-1EFF26AB5B9D}"/>
    <cellStyle name="20% - Accent4 6 4 2" xfId="17840" xr:uid="{33693E8D-1301-43F6-954A-E2CF29E7390B}"/>
    <cellStyle name="20% - Accent4 6 5" xfId="11821" xr:uid="{36678C09-5527-4096-B271-81457FDA825C}"/>
    <cellStyle name="20% - Accent4 6 6" xfId="2883" xr:uid="{AFE24C2C-23C7-4C62-B794-D54C7CD55477}"/>
    <cellStyle name="20% - Accent4 6 7" xfId="19622" xr:uid="{BEED3824-95AB-486E-880A-44024BC30DAF}"/>
    <cellStyle name="20% - Accent4 7" xfId="167" xr:uid="{383F3CBF-C2A4-4980-97D2-65758AF9B8FA}"/>
    <cellStyle name="20% - Accent4 7 2" xfId="168" xr:uid="{EE6224D7-EC37-46FC-90EA-9F50E45172AC}"/>
    <cellStyle name="20% - Accent4 7 2 2" xfId="7843" xr:uid="{BDACE4AF-806A-4470-A12F-CDE575D20ACC}"/>
    <cellStyle name="20% - Accent4 7 2 2 2" xfId="16646" xr:uid="{F8162A5D-1167-4626-985D-68DED76BEC5E}"/>
    <cellStyle name="20% - Accent4 7 2 3" xfId="13627" xr:uid="{987E73A2-9BC5-48F1-B46A-A9F674E4FEAA}"/>
    <cellStyle name="20% - Accent4 7 2 4" xfId="4822" xr:uid="{A43083C9-A3ED-406E-A526-BFB2617A929E}"/>
    <cellStyle name="20% - Accent4 7 3" xfId="6317" xr:uid="{7EACD065-72C8-4D52-9B54-73C8329F3BAD}"/>
    <cellStyle name="20% - Accent4 7 3 2" xfId="15121" xr:uid="{43887F12-2CB4-44BF-8DE5-AA38DD8FE59F}"/>
    <cellStyle name="20% - Accent4 7 4" xfId="9335" xr:uid="{262C377B-23D8-40E7-804A-EDF57719C77E}"/>
    <cellStyle name="20% - Accent4 7 4 2" xfId="18138" xr:uid="{20B4449B-5115-4858-9008-D4C8E19E6D6D}"/>
    <cellStyle name="20% - Accent4 7 5" xfId="12110" xr:uid="{2F0101D0-AA6D-4C46-B18A-205C2BCB2868}"/>
    <cellStyle name="20% - Accent4 7 6" xfId="3302" xr:uid="{7268540F-E74F-4832-83D9-FF66576ED198}"/>
    <cellStyle name="20% - Accent4 7 7" xfId="19624" xr:uid="{AB3B7D0F-C3D0-4AF3-BA90-357EFCB44908}"/>
    <cellStyle name="20% - Accent4 8" xfId="3595" xr:uid="{1C8A6D8E-F962-4A9D-9BC6-A805039148ED}"/>
    <cellStyle name="20% - Accent4 8 2" xfId="5118" xr:uid="{15E946E2-5C93-4FC6-8462-33618729D69D}"/>
    <cellStyle name="20% - Accent4 8 2 2" xfId="8139" xr:uid="{9FB3E740-24BD-4B91-8672-00F40D22574D}"/>
    <cellStyle name="20% - Accent4 8 2 2 2" xfId="16942" xr:uid="{ABE083FC-EC53-4EC3-922C-D5E7E7C9CD72}"/>
    <cellStyle name="20% - Accent4 8 2 3" xfId="13923" xr:uid="{870014C2-7B73-4764-A98D-9C55560C2B5A}"/>
    <cellStyle name="20% - Accent4 8 3" xfId="6613" xr:uid="{64FC86EA-EDF0-4363-9988-E0D1C496D194}"/>
    <cellStyle name="20% - Accent4 8 3 2" xfId="15417" xr:uid="{82C05071-14CB-4BD9-8931-A6B914FF8FD6}"/>
    <cellStyle name="20% - Accent4 8 4" xfId="9631" xr:uid="{CCFB0E31-1841-4D28-A0D6-38D046D3B438}"/>
    <cellStyle name="20% - Accent4 8 4 2" xfId="18434" xr:uid="{618B4312-7DF1-4BB8-A33A-AE1CD462567A}"/>
    <cellStyle name="20% - Accent4 8 5" xfId="12403" xr:uid="{8E03A4FC-53B2-4D31-B95C-FFB470FEA883}"/>
    <cellStyle name="20% - Accent4 8 6" xfId="19625" xr:uid="{45FD568E-595D-4A55-9BFD-AF33FC1078BF}"/>
    <cellStyle name="20% - Accent4 9" xfId="3907" xr:uid="{3176C1EA-4129-461B-A397-1E5B03B53E88}"/>
    <cellStyle name="20% - Accent4 9 2" xfId="5430" xr:uid="{B701B040-2368-4E43-978D-426F876E8416}"/>
    <cellStyle name="20% - Accent4 9 2 2" xfId="8451" xr:uid="{83CA8CB5-651C-499B-871B-7E2221FDB419}"/>
    <cellStyle name="20% - Accent4 9 2 2 2" xfId="17254" xr:uid="{5ACCC968-B9B1-4BBF-B864-7447D9FDB0E0}"/>
    <cellStyle name="20% - Accent4 9 2 3" xfId="14235" xr:uid="{0DBBD114-B611-4CEF-AC3E-B7C4F3E58136}"/>
    <cellStyle name="20% - Accent4 9 3" xfId="6925" xr:uid="{898987C2-DDC6-42EA-82CB-9B0397BE66D7}"/>
    <cellStyle name="20% - Accent4 9 3 2" xfId="15729" xr:uid="{BBE3D65C-812E-4351-BD3D-218662528564}"/>
    <cellStyle name="20% - Accent4 9 4" xfId="9943" xr:uid="{D6D3C89C-8C81-47BB-B4D5-F95828987F62}"/>
    <cellStyle name="20% - Accent4 9 4 2" xfId="18746" xr:uid="{A632D7DA-1891-4322-A9CA-ABE312F81D0D}"/>
    <cellStyle name="20% - Accent4 9 5" xfId="12714" xr:uid="{5F39C9F2-914F-4922-905B-95A7B0BF6368}"/>
    <cellStyle name="20% - Accent5" xfId="1021" builtinId="46" customBuiltin="1"/>
    <cellStyle name="20% - Accent5 10" xfId="4163" xr:uid="{FE174ADC-A78D-4B55-916A-2BBDB30234AF}"/>
    <cellStyle name="20% - Accent5 10 2" xfId="7181" xr:uid="{E2D1189F-239F-4007-8D3B-95B8A3564D84}"/>
    <cellStyle name="20% - Accent5 10 2 2" xfId="15984" xr:uid="{6B37B918-37E7-42FD-B1A4-F172E7CEB38C}"/>
    <cellStyle name="20% - Accent5 10 3" xfId="12969" xr:uid="{A87B77CF-C748-4249-B6F6-09DC9175B250}"/>
    <cellStyle name="20% - Accent5 11" xfId="4236" xr:uid="{31EC9798-725C-4935-8971-7B7DD9918339}"/>
    <cellStyle name="20% - Accent5 11 2" xfId="7254" xr:uid="{270BFC7D-BFF4-46E4-A8AA-FBC9FFA52DBD}"/>
    <cellStyle name="20% - Accent5 11 2 2" xfId="16057" xr:uid="{A8D8A485-3521-40D6-A31A-9A91C8203C83}"/>
    <cellStyle name="20% - Accent5 11 3" xfId="13042" xr:uid="{79503F97-EFA5-4B81-BEA6-6B1E75779386}"/>
    <cellStyle name="20% - Accent5 12" xfId="5683" xr:uid="{77CA1E56-7D4F-49B7-BBF2-DE17715319C3}"/>
    <cellStyle name="20% - Accent5 12 2" xfId="14488" xr:uid="{6E755058-1BFA-461E-A616-1DD661C84532}"/>
    <cellStyle name="20% - Accent5 13" xfId="8746" xr:uid="{BDD2C7DC-AC58-4E0D-8FC2-E5C57C5C3E05}"/>
    <cellStyle name="20% - Accent5 13 2" xfId="17549" xr:uid="{FD690B9B-D2D1-421B-A134-4E2CA9C3E5E8}"/>
    <cellStyle name="20% - Accent5 14" xfId="11168" xr:uid="{66065AC8-F51E-42FC-93B7-4E67DE64285F}"/>
    <cellStyle name="20% - Accent5 15" xfId="11326" xr:uid="{C20875E8-BB6B-4D94-9920-B7DAB4699660}"/>
    <cellStyle name="20% - Accent5 16" xfId="19626" xr:uid="{737A0CFF-47BC-4609-9416-4097D10E897E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2 4" xfId="11047" xr:uid="{677DBF08-C40F-4C46-9829-F562985E54A6}"/>
    <cellStyle name="20% - Accent5 2 2 3" xfId="175" xr:uid="{FC602D45-3507-49FB-A1DE-E29FF75FB002}"/>
    <cellStyle name="20% - Accent5 2 2 3 2" xfId="176" xr:uid="{58A9FF09-4DD4-45B7-8832-17325360A466}"/>
    <cellStyle name="20% - Accent5 2 2 3 3" xfId="10762" xr:uid="{B12CEE05-3DB9-4CF2-ADBB-6A071A45403B}"/>
    <cellStyle name="20% - Accent5 2 2 4" xfId="177" xr:uid="{CC587974-EAD5-43DB-87E1-209399EAF932}"/>
    <cellStyle name="20% - Accent5 2 2 5" xfId="2659" xr:uid="{A4386BA1-3A22-4D5A-A5FB-E9E80FBC191C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3 4" xfId="2401" xr:uid="{DE3C3B1C-2B20-42F0-B6B7-ACA9E3E447AC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4 4" xfId="10806" xr:uid="{48F24784-E4D9-4771-BC76-31B2CC9A7510}"/>
    <cellStyle name="20% - Accent5 2 5" xfId="186" xr:uid="{791FC132-8C16-4823-A457-7BE811B53C9E}"/>
    <cellStyle name="20% - Accent5 2 5 2" xfId="187" xr:uid="{972653D4-B8BE-4089-8089-90E5B01D5566}"/>
    <cellStyle name="20% - Accent5 2 5 3" xfId="11447" xr:uid="{A04DFA66-8718-46A1-8025-07A666CB38D3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2 8" xfId="1818" xr:uid="{7C610703-C871-4DD2-96E1-ECE4DFB28BA4}"/>
    <cellStyle name="20% - Accent5 2 9" xfId="19627" xr:uid="{24687DD8-673A-4A87-9B29-817F114B0337}"/>
    <cellStyle name="20% - Accent5 3" xfId="191" xr:uid="{79FBE0FE-415D-4DD6-B2A6-6601E676DE23}"/>
    <cellStyle name="20% - Accent5 3 10" xfId="8767" xr:uid="{0483EDF2-C3E6-4542-8F6B-252EB2C8699B}"/>
    <cellStyle name="20% - Accent5 3 10 2" xfId="17570" xr:uid="{DB417A6A-2723-4480-84E5-3FE113927F10}"/>
    <cellStyle name="20% - Accent5 3 11" xfId="11184" xr:uid="{5496FD60-5142-4FBC-A62E-7F3D8DDBD515}"/>
    <cellStyle name="20% - Accent5 3 12" xfId="11593" xr:uid="{A7FB8D2A-317C-4DBB-8F8C-8EB42E9682F0}"/>
    <cellStyle name="20% - Accent5 3 13" xfId="2413" xr:uid="{374E6685-C8E1-4E9B-AE43-2545B8DA5F87}"/>
    <cellStyle name="20% - Accent5 3 14" xfId="19628" xr:uid="{E8F7A71F-9456-4FAB-BB7F-A01536BE9159}"/>
    <cellStyle name="20% - Accent5 3 2" xfId="192" xr:uid="{88E2B661-0F14-47A3-8834-D618A5561E69}"/>
    <cellStyle name="20% - Accent5 3 2 10" xfId="2528" xr:uid="{EECB7E65-7365-4070-9AF2-657CAD00DBCD}"/>
    <cellStyle name="20% - Accent5 3 2 11" xfId="19629" xr:uid="{DD4BF53F-FF3A-4B32-A58D-691C4B4F3E89}"/>
    <cellStyle name="20% - Accent5 3 2 2" xfId="193" xr:uid="{873EAD1C-9D3F-4772-BB21-FF4855A5F65E}"/>
    <cellStyle name="20% - Accent5 3 2 2 2" xfId="194" xr:uid="{2BF0AB47-59BA-476A-B17D-C10C728C11D8}"/>
    <cellStyle name="20% - Accent5 3 2 2 2 2" xfId="7639" xr:uid="{799A2909-D408-4931-A3BB-11C9A204F3E9}"/>
    <cellStyle name="20% - Accent5 3 2 2 2 2 2" xfId="16442" xr:uid="{18FD3FA8-2402-47FA-8C88-7BE8DC0E2BCB}"/>
    <cellStyle name="20% - Accent5 3 2 2 2 3" xfId="13426" xr:uid="{0736EEE1-DC56-48AE-80C9-1A3B41617B5D}"/>
    <cellStyle name="20% - Accent5 3 2 2 2 4" xfId="4621" xr:uid="{4B70E8B4-7D57-4FF4-B333-BA1A661D3767}"/>
    <cellStyle name="20% - Accent5 3 2 2 2 5" xfId="19631" xr:uid="{BE62EAAB-B14C-46C0-9513-0951835F4709}"/>
    <cellStyle name="20% - Accent5 3 2 2 3" xfId="6113" xr:uid="{BE242743-E8A5-434B-9A24-42C1D3A8B062}"/>
    <cellStyle name="20% - Accent5 3 2 2 3 2" xfId="14917" xr:uid="{175D915A-9FCB-4A97-8E83-CCED983020D3}"/>
    <cellStyle name="20% - Accent5 3 2 2 4" xfId="9131" xr:uid="{09AF405B-C093-499E-B740-408B36D80851}"/>
    <cellStyle name="20% - Accent5 3 2 2 4 2" xfId="17934" xr:uid="{5B6475AF-80C4-4AF2-8F28-6B059A42AD8D}"/>
    <cellStyle name="20% - Accent5 3 2 2 5" xfId="11914" xr:uid="{698CD6EB-30E9-400C-B902-C89CF7962469}"/>
    <cellStyle name="20% - Accent5 3 2 2 6" xfId="3053" xr:uid="{C4CCE60C-E08A-4073-AE4A-7743CE020BF1}"/>
    <cellStyle name="20% - Accent5 3 2 2 7" xfId="19630" xr:uid="{E19FF369-6DD1-4BA7-8A92-7D0698DB1203}"/>
    <cellStyle name="20% - Accent5 3 2 3" xfId="195" xr:uid="{DF45CF19-E2B1-4591-A3B9-E1E81E2B6FFB}"/>
    <cellStyle name="20% - Accent5 3 2 3 2" xfId="4914" xr:uid="{5A4212D1-32AB-44CB-8701-143C06F8824F}"/>
    <cellStyle name="20% - Accent5 3 2 3 2 2" xfId="7935" xr:uid="{F57C6D5D-4B8D-46E1-8419-159B456FAA9B}"/>
    <cellStyle name="20% - Accent5 3 2 3 2 2 2" xfId="16738" xr:uid="{8E23AA01-2D25-4FC8-9C9B-EF7230707E21}"/>
    <cellStyle name="20% - Accent5 3 2 3 2 3" xfId="13719" xr:uid="{DDCEAF15-1B10-4903-895C-953BA3C9084D}"/>
    <cellStyle name="20% - Accent5 3 2 3 3" xfId="6409" xr:uid="{4D02EDC8-F114-4E08-9467-AD5712E98886}"/>
    <cellStyle name="20% - Accent5 3 2 3 3 2" xfId="15213" xr:uid="{EB3A8D17-A775-49B3-A253-8BF14DE9947E}"/>
    <cellStyle name="20% - Accent5 3 2 3 4" xfId="9427" xr:uid="{EC69BC1F-8430-45A9-B012-4150EF8B1FAD}"/>
    <cellStyle name="20% - Accent5 3 2 3 4 2" xfId="18230" xr:uid="{3D377712-F27E-4B1F-BF87-A43BF1BE837F}"/>
    <cellStyle name="20% - Accent5 3 2 3 5" xfId="12202" xr:uid="{2771DDFB-8507-49B4-9D58-0C6358991E82}"/>
    <cellStyle name="20% - Accent5 3 2 3 6" xfId="3394" xr:uid="{DB477DF5-9DE5-49A3-BDD3-1B7E333D7D4D}"/>
    <cellStyle name="20% - Accent5 3 2 3 7" xfId="19632" xr:uid="{A8B551F9-8D39-4073-BCCC-2C7B6E9FE7F6}"/>
    <cellStyle name="20% - Accent5 3 2 4" xfId="3689" xr:uid="{1DF882C8-96A3-4086-9398-92DCB352C453}"/>
    <cellStyle name="20% - Accent5 3 2 4 2" xfId="5212" xr:uid="{F669D9F1-31DA-4368-A215-64F729744772}"/>
    <cellStyle name="20% - Accent5 3 2 4 2 2" xfId="8233" xr:uid="{7938A5A8-7849-4213-9015-F3F675CA895F}"/>
    <cellStyle name="20% - Accent5 3 2 4 2 2 2" xfId="17036" xr:uid="{35F150F9-439C-476B-8AC9-6C76B90823A8}"/>
    <cellStyle name="20% - Accent5 3 2 4 2 3" xfId="14017" xr:uid="{D6E8EAA8-1476-4517-8050-4ECF0E5A2EA2}"/>
    <cellStyle name="20% - Accent5 3 2 4 3" xfId="6707" xr:uid="{7B68C4B2-DC90-4C0E-8954-5D7010F63DE5}"/>
    <cellStyle name="20% - Accent5 3 2 4 3 2" xfId="15511" xr:uid="{AB45257D-514B-4371-A8D9-F878FBDC7D0A}"/>
    <cellStyle name="20% - Accent5 3 2 4 4" xfId="9725" xr:uid="{97B1B93D-D73A-469E-9F40-DF0C0B187B0B}"/>
    <cellStyle name="20% - Accent5 3 2 4 4 2" xfId="18528" xr:uid="{E7A4FBEC-10C9-42B8-993E-17DC76D25E99}"/>
    <cellStyle name="20% - Accent5 3 2 4 5" xfId="12497" xr:uid="{038B4034-511C-4399-B3B6-7D0B758079CC}"/>
    <cellStyle name="20% - Accent5 3 2 5" xfId="3999" xr:uid="{75CF7E62-55E9-4ECF-A889-8AFD5CF59FA6}"/>
    <cellStyle name="20% - Accent5 3 2 5 2" xfId="5522" xr:uid="{48DEB9F0-EAF0-4D97-98E4-69DB7E8DF28B}"/>
    <cellStyle name="20% - Accent5 3 2 5 2 2" xfId="8543" xr:uid="{6B89BD5E-88D5-4AFE-B8E1-E2E37E60D71E}"/>
    <cellStyle name="20% - Accent5 3 2 5 2 2 2" xfId="17346" xr:uid="{A3B18330-6F6C-498A-80A6-E385B339CE22}"/>
    <cellStyle name="20% - Accent5 3 2 5 2 3" xfId="14327" xr:uid="{0784F5C1-C51F-4002-8593-DBC4E77538CF}"/>
    <cellStyle name="20% - Accent5 3 2 5 3" xfId="7017" xr:uid="{8BB3E02E-A6CA-4A4C-A255-8FBCBB5FA7DF}"/>
    <cellStyle name="20% - Accent5 3 2 5 3 2" xfId="15821" xr:uid="{3CE655C1-1E0B-401B-9EF9-0AF703496E12}"/>
    <cellStyle name="20% - Accent5 3 2 5 4" xfId="10035" xr:uid="{3F8A357B-DC42-4B8A-9899-2DB4F46A25B5}"/>
    <cellStyle name="20% - Accent5 3 2 5 4 2" xfId="18838" xr:uid="{ACC2C14F-C42E-4F4B-915A-F3916C0FA428}"/>
    <cellStyle name="20% - Accent5 3 2 5 5" xfId="12806" xr:uid="{82AB7D21-1235-45A7-8BDE-322C7B0B5B7A}"/>
    <cellStyle name="20% - Accent5 3 2 6" xfId="4326" xr:uid="{1056293A-63EC-41DE-BB7F-A9EEE59B0159}"/>
    <cellStyle name="20% - Accent5 3 2 6 2" xfId="7344" xr:uid="{4735B85C-1B99-48F2-A42D-5A1103EE8F0A}"/>
    <cellStyle name="20% - Accent5 3 2 6 2 2" xfId="16147" xr:uid="{78B6318D-1ACE-4DEF-8FC7-77668EEB1BC7}"/>
    <cellStyle name="20% - Accent5 3 2 6 3" xfId="13132" xr:uid="{AB01784D-697F-451E-8EA7-A3C3E4F0B317}"/>
    <cellStyle name="20% - Accent5 3 2 7" xfId="5817" xr:uid="{9772962B-C083-4C46-9936-E7940F73D73A}"/>
    <cellStyle name="20% - Accent5 3 2 7 2" xfId="14621" xr:uid="{00A93B2B-18D3-451A-8417-AF7BAF64E91B}"/>
    <cellStyle name="20% - Accent5 3 2 8" xfId="8836" xr:uid="{4DBC139D-53F7-4962-9949-1A05EA260307}"/>
    <cellStyle name="20% - Accent5 3 2 8 2" xfId="17639" xr:uid="{95DF8B1E-19D3-4E4B-A63A-C31CBA3DE879}"/>
    <cellStyle name="20% - Accent5 3 2 9" xfId="11650" xr:uid="{4DEB8A2B-EE46-4B51-ADF8-35CD5BA1FB96}"/>
    <cellStyle name="20% - Accent5 3 3" xfId="196" xr:uid="{6802D7DE-4604-45E7-8B0A-6D995E754FF0}"/>
    <cellStyle name="20% - Accent5 3 3 2" xfId="197" xr:uid="{35D0C6B7-12E8-45AD-86F8-0F8FDBEB9312}"/>
    <cellStyle name="20% - Accent5 3 3 2 2" xfId="10226" xr:uid="{F74983DB-AF52-4D2F-BF94-75290C2F0AA7}"/>
    <cellStyle name="20% - Accent5 3 3 2 3" xfId="19634" xr:uid="{DE9BCA3C-0CD8-444F-875A-C124218CE6E7}"/>
    <cellStyle name="20% - Accent5 3 3 3" xfId="10323" xr:uid="{9656BBAF-BD99-4B45-B68A-3B0B8F6BD130}"/>
    <cellStyle name="20% - Accent5 3 3 4" xfId="2618" xr:uid="{5E6A6ED4-0B12-460D-B3F9-AFC50D52FE4E}"/>
    <cellStyle name="20% - Accent5 3 3 5" xfId="19633" xr:uid="{9FB26E66-FED5-4683-88D9-B9633357D895}"/>
    <cellStyle name="20% - Accent5 3 4" xfId="198" xr:uid="{3A2C23E3-5098-4841-8620-60A4BC635EC2}"/>
    <cellStyle name="20% - Accent5 3 4 2" xfId="4552" xr:uid="{5C791243-177B-4F40-B263-F0C7206B87F3}"/>
    <cellStyle name="20% - Accent5 3 4 2 2" xfId="7570" xr:uid="{4E8B1DA3-D2C9-421D-8F54-7D443AFCA983}"/>
    <cellStyle name="20% - Accent5 3 4 2 2 2" xfId="16373" xr:uid="{90996FFF-2E2B-45F9-8C5D-344F59C44C74}"/>
    <cellStyle name="20% - Accent5 3 4 2 3" xfId="13357" xr:uid="{81D6623D-7946-4532-A19D-C4211716FDBE}"/>
    <cellStyle name="20% - Accent5 3 4 3" xfId="6044" xr:uid="{853DAE98-53CE-4CC8-B1FF-CA8DD96F64EA}"/>
    <cellStyle name="20% - Accent5 3 4 3 2" xfId="14848" xr:uid="{D3C87072-46A8-42A0-85AC-45C4E771C1F5}"/>
    <cellStyle name="20% - Accent5 3 4 4" xfId="9062" xr:uid="{A6918F5F-820D-4207-A5C9-030FA9C9EF6F}"/>
    <cellStyle name="20% - Accent5 3 4 4 2" xfId="17865" xr:uid="{1C579493-925C-405C-B2D9-7C2C558A93D7}"/>
    <cellStyle name="20% - Accent5 3 4 5" xfId="11846" xr:uid="{DC16BB46-558E-4C69-B329-23D8942A2B85}"/>
    <cellStyle name="20% - Accent5 3 4 6" xfId="2928" xr:uid="{D71C8C96-CEBB-4626-9C39-3366A1F739C7}"/>
    <cellStyle name="20% - Accent5 3 4 7" xfId="19635" xr:uid="{76533A0B-6AA2-47DB-8E42-6E9D019F4DD7}"/>
    <cellStyle name="20% - Accent5 3 5" xfId="3325" xr:uid="{73BCDD2A-1447-4BB1-8E80-6ED4BE830432}"/>
    <cellStyle name="20% - Accent5 3 5 2" xfId="4845" xr:uid="{D516AC21-DDA7-48DC-A106-5AA1D25B77F1}"/>
    <cellStyle name="20% - Accent5 3 5 2 2" xfId="7866" xr:uid="{117298F3-D46A-414A-B0C6-908DDD25600C}"/>
    <cellStyle name="20% - Accent5 3 5 2 2 2" xfId="16669" xr:uid="{855DA5F6-08A4-4CB9-BFD9-C7121E94E4A8}"/>
    <cellStyle name="20% - Accent5 3 5 2 3" xfId="13650" xr:uid="{CD0FA04F-99F0-4588-9FBB-0C47D19E287B}"/>
    <cellStyle name="20% - Accent5 3 5 3" xfId="6340" xr:uid="{56DF612F-819A-4E30-9FF9-F2FAB876C629}"/>
    <cellStyle name="20% - Accent5 3 5 3 2" xfId="15144" xr:uid="{ED5BFF5A-9B9B-4E95-BEF7-4342EA037C4F}"/>
    <cellStyle name="20% - Accent5 3 5 4" xfId="9358" xr:uid="{0390C7BE-D87D-490F-9E3C-F1B20CF17A54}"/>
    <cellStyle name="20% - Accent5 3 5 4 2" xfId="18161" xr:uid="{EAB255CA-C059-4C98-8D50-DDEBDE52E01F}"/>
    <cellStyle name="20% - Accent5 3 5 5" xfId="12133" xr:uid="{49643F04-2C74-4E60-8C87-1A2643F06430}"/>
    <cellStyle name="20% - Accent5 3 5 6" xfId="19636" xr:uid="{3B81C34D-7E18-4E16-ABA1-5FE1188A1DAB}"/>
    <cellStyle name="20% - Accent5 3 6" xfId="3619" xr:uid="{DFD76695-994C-4508-B314-262585C58E1B}"/>
    <cellStyle name="20% - Accent5 3 6 2" xfId="5142" xr:uid="{BC7D618A-7FF3-40B4-95C6-5D3D190CDCDA}"/>
    <cellStyle name="20% - Accent5 3 6 2 2" xfId="8163" xr:uid="{91EF9BAE-4B1F-4262-AC94-3DB5491E7904}"/>
    <cellStyle name="20% - Accent5 3 6 2 2 2" xfId="16966" xr:uid="{3944500E-F2AB-4367-BE9B-4C48F415BD16}"/>
    <cellStyle name="20% - Accent5 3 6 2 3" xfId="13947" xr:uid="{03F02047-39EB-4866-9A7F-472CBE8AA2B6}"/>
    <cellStyle name="20% - Accent5 3 6 3" xfId="6637" xr:uid="{5AB10463-F228-4A12-B597-36C540023AF3}"/>
    <cellStyle name="20% - Accent5 3 6 3 2" xfId="15441" xr:uid="{2B47DE42-B94F-4DE1-AA43-0C12412983C1}"/>
    <cellStyle name="20% - Accent5 3 6 4" xfId="9655" xr:uid="{E0FBB3C5-26CB-452D-8B39-A874276B258D}"/>
    <cellStyle name="20% - Accent5 3 6 4 2" xfId="18458" xr:uid="{84F91E96-BD78-452E-ADB5-99C689D61479}"/>
    <cellStyle name="20% - Accent5 3 6 5" xfId="12427" xr:uid="{B4F575FF-2F4B-43B5-9306-3EB14CEE2EAB}"/>
    <cellStyle name="20% - Accent5 3 7" xfId="3930" xr:uid="{436E2D93-147D-4A9A-8EE2-155850603FAE}"/>
    <cellStyle name="20% - Accent5 3 7 2" xfId="5453" xr:uid="{8CD5055D-297E-449E-A113-8B5B79D8F4BA}"/>
    <cellStyle name="20% - Accent5 3 7 2 2" xfId="8474" xr:uid="{C03396BD-A83C-45C5-8B8B-5773B6D5A3CF}"/>
    <cellStyle name="20% - Accent5 3 7 2 2 2" xfId="17277" xr:uid="{C3D80D19-FEBB-4128-8867-F8C30E2AB693}"/>
    <cellStyle name="20% - Accent5 3 7 2 3" xfId="14258" xr:uid="{85140FB9-2799-4AC9-8E80-532780A58905}"/>
    <cellStyle name="20% - Accent5 3 7 3" xfId="6948" xr:uid="{CECF46D5-C03D-41BF-8325-370DE7B22145}"/>
    <cellStyle name="20% - Accent5 3 7 3 2" xfId="15752" xr:uid="{C7CDAD92-D993-4EF5-BAF9-D842E6CC266C}"/>
    <cellStyle name="20% - Accent5 3 7 4" xfId="9966" xr:uid="{7F3DACA7-9D48-4DB2-810C-7C929D759C32}"/>
    <cellStyle name="20% - Accent5 3 7 4 2" xfId="18769" xr:uid="{1C48E216-CCFB-474B-9293-BD0A8B78691D}"/>
    <cellStyle name="20% - Accent5 3 7 5" xfId="12737" xr:uid="{011C048D-672A-4E8C-8A9F-6C64EC58B467}"/>
    <cellStyle name="20% - Accent5 3 8" xfId="4257" xr:uid="{6F67E709-745A-43C2-8EAF-2BF268BFD218}"/>
    <cellStyle name="20% - Accent5 3 8 2" xfId="7275" xr:uid="{70D68ED2-3ABC-461A-8078-9A3883EB6D96}"/>
    <cellStyle name="20% - Accent5 3 8 2 2" xfId="16078" xr:uid="{23670120-8397-44A7-8E19-338D9012BDE3}"/>
    <cellStyle name="20% - Accent5 3 8 3" xfId="13063" xr:uid="{86E7FC99-9093-493A-ABC8-11633054E71F}"/>
    <cellStyle name="20% - Accent5 3 9" xfId="5748" xr:uid="{BB3A299D-1F58-4C0C-A318-92B8F9E12AE3}"/>
    <cellStyle name="20% - Accent5 3 9 2" xfId="14552" xr:uid="{9D36393E-7029-4271-8AC7-61B490EF3C3C}"/>
    <cellStyle name="20% - Accent5 4" xfId="199" xr:uid="{03775084-DB5E-40ED-A050-EA6037A9B518}"/>
    <cellStyle name="20% - Accent5 4 10" xfId="2514" xr:uid="{509A48FE-4D3D-443B-8E9E-31F87FDABEB4}"/>
    <cellStyle name="20% - Accent5 4 11" xfId="19637" xr:uid="{5B0C8CCC-C8BA-476D-80BA-B29571A266A6}"/>
    <cellStyle name="20% - Accent5 4 2" xfId="200" xr:uid="{C6EA24D0-0DC3-4E93-B8F5-159D9C77C64C}"/>
    <cellStyle name="20% - Accent5 4 2 2" xfId="201" xr:uid="{BA5D334A-28D1-4918-8797-B0057E7DC8C6}"/>
    <cellStyle name="20% - Accent5 4 2 2 2" xfId="7625" xr:uid="{B47B8922-602F-4C48-B9C0-B80B60BBB039}"/>
    <cellStyle name="20% - Accent5 4 2 2 2 2" xfId="16428" xr:uid="{9D53E5D2-F24E-4397-BC50-A02A69BD6AC7}"/>
    <cellStyle name="20% - Accent5 4 2 2 3" xfId="13412" xr:uid="{33B6E217-2A1F-45CF-8B03-335A1B14F35A}"/>
    <cellStyle name="20% - Accent5 4 2 2 4" xfId="4607" xr:uid="{C15CBD5A-B3D7-48CB-A9FB-A552C96C9BE7}"/>
    <cellStyle name="20% - Accent5 4 2 2 5" xfId="19639" xr:uid="{19F7FCD1-128D-41E5-A0F7-4574D51396DD}"/>
    <cellStyle name="20% - Accent5 4 2 3" xfId="6099" xr:uid="{86F7046C-62A0-48A9-B07F-7D19D84773D4}"/>
    <cellStyle name="20% - Accent5 4 2 3 2" xfId="14903" xr:uid="{1ED51BB6-DF36-4A2A-A779-33EF5E61A030}"/>
    <cellStyle name="20% - Accent5 4 2 4" xfId="9117" xr:uid="{129F36D7-9D58-4BAD-8B3F-0BF8C38BA071}"/>
    <cellStyle name="20% - Accent5 4 2 4 2" xfId="17920" xr:uid="{6AFF7669-430A-4E51-9C72-B334C519BE34}"/>
    <cellStyle name="20% - Accent5 4 2 5" xfId="11901" xr:uid="{246F305C-E3C3-407F-97F0-F48A7B32348A}"/>
    <cellStyle name="20% - Accent5 4 2 6" xfId="3039" xr:uid="{995216F9-CCA5-40D8-8EF3-8421517C9D14}"/>
    <cellStyle name="20% - Accent5 4 2 7" xfId="19638" xr:uid="{33119337-314D-4DA2-A5A7-66040508A6BE}"/>
    <cellStyle name="20% - Accent5 4 3" xfId="202" xr:uid="{27B5E4E5-5DD8-41B4-977D-6B7A14C31919}"/>
    <cellStyle name="20% - Accent5 4 3 2" xfId="4900" xr:uid="{3B15E55C-D873-4C41-876A-6E0F6DC370D1}"/>
    <cellStyle name="20% - Accent5 4 3 2 2" xfId="7921" xr:uid="{76678D31-550A-408A-89E4-5E19786D55A4}"/>
    <cellStyle name="20% - Accent5 4 3 2 2 2" xfId="16724" xr:uid="{48870C5E-DF67-45B6-88DE-FFEA10109664}"/>
    <cellStyle name="20% - Accent5 4 3 2 3" xfId="13705" xr:uid="{3B096400-61BC-4544-9F0D-44ED28EA7EE6}"/>
    <cellStyle name="20% - Accent5 4 3 3" xfId="6395" xr:uid="{D440CEC1-3D26-4599-B84E-94D02C56CEE7}"/>
    <cellStyle name="20% - Accent5 4 3 3 2" xfId="15199" xr:uid="{4A01348F-ABE7-44F5-A01B-7475CCE5517E}"/>
    <cellStyle name="20% - Accent5 4 3 4" xfId="9413" xr:uid="{9B2D3FB9-3BF6-415C-9B88-B18394F82A21}"/>
    <cellStyle name="20% - Accent5 4 3 4 2" xfId="18216" xr:uid="{1C726A97-5FB2-4E3B-BACA-CA13AF1B794C}"/>
    <cellStyle name="20% - Accent5 4 3 5" xfId="12188" xr:uid="{A67652A3-B5D0-4FBF-92B0-3D77BA4CF228}"/>
    <cellStyle name="20% - Accent5 4 3 6" xfId="3380" xr:uid="{85730718-212F-4391-8304-776A310F78A8}"/>
    <cellStyle name="20% - Accent5 4 3 7" xfId="19640" xr:uid="{B57AB0C9-8993-45DF-9C03-1CB02E89CE16}"/>
    <cellStyle name="20% - Accent5 4 4" xfId="3675" xr:uid="{997FDB8B-6054-40FF-8E9C-59B5D362ABDD}"/>
    <cellStyle name="20% - Accent5 4 4 2" xfId="5198" xr:uid="{624EFB00-EE6C-4EEA-A02B-996214BB270B}"/>
    <cellStyle name="20% - Accent5 4 4 2 2" xfId="8219" xr:uid="{6A618A6D-C17E-4768-ABE3-2B0FC68A257E}"/>
    <cellStyle name="20% - Accent5 4 4 2 2 2" xfId="17022" xr:uid="{EDC5CEEE-0A44-478E-A734-E20D667AA26F}"/>
    <cellStyle name="20% - Accent5 4 4 2 3" xfId="14003" xr:uid="{862DFE64-6738-4C95-8510-BC23B5176DDF}"/>
    <cellStyle name="20% - Accent5 4 4 3" xfId="6693" xr:uid="{C256FA64-9205-449C-A35C-9056652E7C4E}"/>
    <cellStyle name="20% - Accent5 4 4 3 2" xfId="15497" xr:uid="{C70DB5FA-CF71-4F50-BF87-487B03B420F9}"/>
    <cellStyle name="20% - Accent5 4 4 4" xfId="9711" xr:uid="{656A50DA-837C-4A50-B22D-334DA08F37AC}"/>
    <cellStyle name="20% - Accent5 4 4 4 2" xfId="18514" xr:uid="{EC70DD74-3387-42A0-955F-CC36DF319921}"/>
    <cellStyle name="20% - Accent5 4 4 5" xfId="12483" xr:uid="{AD4C49A7-36B0-49C2-9D98-B4CF269C9AA7}"/>
    <cellStyle name="20% - Accent5 4 5" xfId="3985" xr:uid="{80381347-3CC2-4843-A6E0-FBCD7382F331}"/>
    <cellStyle name="20% - Accent5 4 5 2" xfId="5508" xr:uid="{318904AD-131E-46F0-814C-69C3260F0FAF}"/>
    <cellStyle name="20% - Accent5 4 5 2 2" xfId="8529" xr:uid="{A8ABE13D-0B03-4372-AA74-BFAAB35DC6C0}"/>
    <cellStyle name="20% - Accent5 4 5 2 2 2" xfId="17332" xr:uid="{2A0F5C3C-3C14-4967-A5E3-D2ECCF7F7E26}"/>
    <cellStyle name="20% - Accent5 4 5 2 3" xfId="14313" xr:uid="{C0F224C0-30E3-4840-A6E8-5060223497E1}"/>
    <cellStyle name="20% - Accent5 4 5 3" xfId="7003" xr:uid="{B275264B-6071-42F6-A662-7BDDED12C06D}"/>
    <cellStyle name="20% - Accent5 4 5 3 2" xfId="15807" xr:uid="{609C9929-2E78-4643-8112-E24937697CC1}"/>
    <cellStyle name="20% - Accent5 4 5 4" xfId="10021" xr:uid="{C1D229B3-29A7-4FDF-AC17-5DD0D3D679CE}"/>
    <cellStyle name="20% - Accent5 4 5 4 2" xfId="18824" xr:uid="{05560F1D-A5A7-453B-8710-AF2547085B84}"/>
    <cellStyle name="20% - Accent5 4 5 5" xfId="12792" xr:uid="{F8DA71F4-AA15-475B-8434-5D9D582780E5}"/>
    <cellStyle name="20% - Accent5 4 6" xfId="4312" xr:uid="{86410743-086F-4BAC-81AB-F09D00C33AC4}"/>
    <cellStyle name="20% - Accent5 4 6 2" xfId="7330" xr:uid="{33A77A80-770A-4A6D-A693-F83D9B331CA6}"/>
    <cellStyle name="20% - Accent5 4 6 2 2" xfId="16133" xr:uid="{39A29EB2-AC69-4FF5-A6B3-F9A63EDA4B03}"/>
    <cellStyle name="20% - Accent5 4 6 3" xfId="13118" xr:uid="{87FF9335-7B5A-40B7-B7EA-AEEF3360E15E}"/>
    <cellStyle name="20% - Accent5 4 7" xfId="5803" xr:uid="{4D82137A-895E-408D-8551-EC93F63EC69F}"/>
    <cellStyle name="20% - Accent5 4 7 2" xfId="14607" xr:uid="{AD151AE2-B7CB-4FC4-AC0B-2C9D99A0FE76}"/>
    <cellStyle name="20% - Accent5 4 8" xfId="8822" xr:uid="{B908CFEB-C25A-4A8F-8809-705A7477CC3A}"/>
    <cellStyle name="20% - Accent5 4 8 2" xfId="17625" xr:uid="{5BA15580-6800-46FF-8C1E-F6F38292E1DC}"/>
    <cellStyle name="20% - Accent5 4 9" xfId="11636" xr:uid="{750BF822-7F2B-44E3-9E0A-8CF4540FE3BA}"/>
    <cellStyle name="20% - Accent5 5" xfId="203" xr:uid="{0C9BD06D-4EB2-4688-ACE9-56E78AE6F6AF}"/>
    <cellStyle name="20% - Accent5 5 10" xfId="2774" xr:uid="{371471BD-ABCD-4819-A555-FE11A1CFD77A}"/>
    <cellStyle name="20% - Accent5 5 11" xfId="19641" xr:uid="{90135CEF-C309-46A1-B51A-55F14AC41FFA}"/>
    <cellStyle name="20% - Accent5 5 2" xfId="204" xr:uid="{FA4DE211-7ED8-42DA-B0BB-787F2C69AA03}"/>
    <cellStyle name="20% - Accent5 5 2 2" xfId="205" xr:uid="{D0C583E9-5047-4AE0-A70D-955842876A0E}"/>
    <cellStyle name="20% - Accent5 5 2 2 2" xfId="7765" xr:uid="{811CEEEE-245A-463D-A7DB-1EAADA49921E}"/>
    <cellStyle name="20% - Accent5 5 2 2 2 2" xfId="16568" xr:uid="{50174CD0-B8FD-4BB7-81D8-8A1EBEEB6256}"/>
    <cellStyle name="20% - Accent5 5 2 2 3" xfId="13550" xr:uid="{8A73CE2B-62C7-4B59-A1AF-F6F8227EFD42}"/>
    <cellStyle name="20% - Accent5 5 2 2 4" xfId="4745" xr:uid="{9EF1279F-DF4C-420A-8EED-F41E6D6C611C}"/>
    <cellStyle name="20% - Accent5 5 2 2 5" xfId="19643" xr:uid="{6E3130CE-D385-470A-A260-4A8A0326FA27}"/>
    <cellStyle name="20% - Accent5 5 2 3" xfId="6239" xr:uid="{68D0876B-A808-4F59-BC2E-972CA313A478}"/>
    <cellStyle name="20% - Accent5 5 2 3 2" xfId="15043" xr:uid="{4B10E898-F8E9-47B2-9F4C-4ED6BD75C389}"/>
    <cellStyle name="20% - Accent5 5 2 4" xfId="9257" xr:uid="{C91D35B2-0618-4907-A677-621EE4BEEF13}"/>
    <cellStyle name="20% - Accent5 5 2 4 2" xfId="18060" xr:uid="{07803F52-44AB-4AD4-B271-037F7820D9D8}"/>
    <cellStyle name="20% - Accent5 5 2 5" xfId="12033" xr:uid="{6DF57965-9CD4-4C32-8023-4EE59E59CD92}"/>
    <cellStyle name="20% - Accent5 5 2 6" xfId="3223" xr:uid="{59A4598C-81B8-4120-9097-EB54A9F64050}"/>
    <cellStyle name="20% - Accent5 5 2 7" xfId="19642" xr:uid="{AF9D6232-B147-4934-9405-90001C906DC6}"/>
    <cellStyle name="20% - Accent5 5 3" xfId="206" xr:uid="{15852968-FA1A-49AF-B363-04FFAEC8C114}"/>
    <cellStyle name="20% - Accent5 5 3 2" xfId="5040" xr:uid="{00C0FD0C-24A1-4409-BD6E-4E7A534F3F1A}"/>
    <cellStyle name="20% - Accent5 5 3 2 2" xfId="8061" xr:uid="{CED547E5-213F-44B9-9A08-F1C2E9FCFF2E}"/>
    <cellStyle name="20% - Accent5 5 3 2 2 2" xfId="16864" xr:uid="{7285D28C-5330-41BD-9386-1852A4C553E2}"/>
    <cellStyle name="20% - Accent5 5 3 2 3" xfId="13845" xr:uid="{72A14159-5D18-4D4C-A8BE-922DF1C7E746}"/>
    <cellStyle name="20% - Accent5 5 3 3" xfId="6535" xr:uid="{EA64AF23-0716-49C0-950D-541F0A464429}"/>
    <cellStyle name="20% - Accent5 5 3 3 2" xfId="15339" xr:uid="{B902D2FD-574F-4E40-9BC4-6C0870E9CC13}"/>
    <cellStyle name="20% - Accent5 5 3 4" xfId="9553" xr:uid="{1E903AB9-B41A-4D52-A325-2C946AC49335}"/>
    <cellStyle name="20% - Accent5 5 3 4 2" xfId="18356" xr:uid="{78328BE8-3B85-49BD-A415-A2992401FC5F}"/>
    <cellStyle name="20% - Accent5 5 3 5" xfId="12326" xr:uid="{A3496DD3-B616-40BF-B034-C3E5FFA01582}"/>
    <cellStyle name="20% - Accent5 5 3 6" xfId="3518" xr:uid="{2A1E391E-684D-4223-AF0D-E40E67F4295D}"/>
    <cellStyle name="20% - Accent5 5 3 7" xfId="19644" xr:uid="{40FF7E43-AD80-41C9-B677-47C9EE082BD1}"/>
    <cellStyle name="20% - Accent5 5 4" xfId="3820" xr:uid="{A1851BD4-54C3-4A20-AE09-F06DC3282DFE}"/>
    <cellStyle name="20% - Accent5 5 4 2" xfId="5343" xr:uid="{64A2238B-8964-48D3-B84C-69C46BB6122B}"/>
    <cellStyle name="20% - Accent5 5 4 2 2" xfId="8364" xr:uid="{0DF0E954-3EB4-4DA0-8EFD-F79AC65E18C1}"/>
    <cellStyle name="20% - Accent5 5 4 2 2 2" xfId="17167" xr:uid="{58CE64BC-32B0-4345-B17A-DCFD14181932}"/>
    <cellStyle name="20% - Accent5 5 4 2 3" xfId="14148" xr:uid="{27ADF3FA-4614-4520-9E0A-80D4A3E5D08B}"/>
    <cellStyle name="20% - Accent5 5 4 3" xfId="6838" xr:uid="{F6446CA7-1DBA-4463-A2A5-B83B4DC24F6E}"/>
    <cellStyle name="20% - Accent5 5 4 3 2" xfId="15642" xr:uid="{A3271F40-A149-4D0D-846A-46FEE1A8192A}"/>
    <cellStyle name="20% - Accent5 5 4 4" xfId="9856" xr:uid="{92A47DCA-D6DD-401E-A4DF-7C9EAC7B37EB}"/>
    <cellStyle name="20% - Accent5 5 4 4 2" xfId="18659" xr:uid="{5FBBAF8B-8D4C-46D6-B00A-F2CFD3D91B23}"/>
    <cellStyle name="20% - Accent5 5 4 5" xfId="12628" xr:uid="{5CAC30CE-D36B-4616-8F4E-4902A0F7B195}"/>
    <cellStyle name="20% - Accent5 5 5" xfId="4125" xr:uid="{41C4DA4A-61BE-4BDF-9FED-F2C0CCFEA474}"/>
    <cellStyle name="20% - Accent5 5 5 2" xfId="5648" xr:uid="{CA343B37-1F1E-4DC6-BD51-F6AFDD121B92}"/>
    <cellStyle name="20% - Accent5 5 5 2 2" xfId="8669" xr:uid="{BD7F067C-DF87-4758-8D72-A8F49714C365}"/>
    <cellStyle name="20% - Accent5 5 5 2 2 2" xfId="17472" xr:uid="{34EB1896-D5CC-4B2C-AC79-3588A61D804D}"/>
    <cellStyle name="20% - Accent5 5 5 2 3" xfId="14453" xr:uid="{145A661D-6EC1-4E6B-9C06-1EF699DE06B0}"/>
    <cellStyle name="20% - Accent5 5 5 3" xfId="7143" xr:uid="{D64C450E-74A2-46E8-BB64-B7D07E359303}"/>
    <cellStyle name="20% - Accent5 5 5 3 2" xfId="15947" xr:uid="{59411620-7544-468C-9E92-CBEECA677002}"/>
    <cellStyle name="20% - Accent5 5 5 4" xfId="10161" xr:uid="{1E81256C-7DF5-40FD-B0D3-B663D109E7D0}"/>
    <cellStyle name="20% - Accent5 5 5 4 2" xfId="18964" xr:uid="{DE6F4B15-59B1-4CAA-8B7E-4197C77174DF}"/>
    <cellStyle name="20% - Accent5 5 5 5" xfId="12932" xr:uid="{1539E3F6-B492-4484-8A26-2C471CE41B2C}"/>
    <cellStyle name="20% - Accent5 5 6" xfId="4452" xr:uid="{CF4515B7-F1E1-45A0-A290-5A30D96D6A8F}"/>
    <cellStyle name="20% - Accent5 5 6 2" xfId="7470" xr:uid="{2A52C196-C2EB-4D27-89D4-CD31CC2FBB4D}"/>
    <cellStyle name="20% - Accent5 5 6 2 2" xfId="16273" xr:uid="{18BE98E5-E615-4227-BDB2-F36DD31B9D84}"/>
    <cellStyle name="20% - Accent5 5 6 3" xfId="13258" xr:uid="{46DC3468-79B1-4FA6-B55E-958A1628C70C}"/>
    <cellStyle name="20% - Accent5 5 7" xfId="5943" xr:uid="{D0D56107-39ED-450B-AE67-1AEDA0F5DB97}"/>
    <cellStyle name="20% - Accent5 5 7 2" xfId="14747" xr:uid="{25A5CC99-43ED-45A3-8E82-06014C339753}"/>
    <cellStyle name="20% - Accent5 5 8" xfId="8962" xr:uid="{996FA38C-67C8-49D5-B21E-8968FEA944B3}"/>
    <cellStyle name="20% - Accent5 5 8 2" xfId="17765" xr:uid="{63D893A9-6503-4A87-A44E-0DF2795EE1A9}"/>
    <cellStyle name="20% - Accent5 5 9" xfId="11751" xr:uid="{CB180749-4F34-4745-B2EC-C8FA8917AC21}"/>
    <cellStyle name="20% - Accent5 6" xfId="207" xr:uid="{3B347272-4A8E-4B5E-8E59-B018A1E8407A}"/>
    <cellStyle name="20% - Accent5 6 2" xfId="208" xr:uid="{E3FBC8CF-01A1-4BE8-98E0-E0F3F6C98ED5}"/>
    <cellStyle name="20% - Accent5 6 2 2" xfId="7547" xr:uid="{77E36E2F-FCB4-49C9-B517-46B283670368}"/>
    <cellStyle name="20% - Accent5 6 2 2 2" xfId="16350" xr:uid="{4CB587E2-B148-409F-A285-5D8A796FEC49}"/>
    <cellStyle name="20% - Accent5 6 2 3" xfId="13334" xr:uid="{B6A70A65-8D8E-4105-BEE0-42BDE4F9F302}"/>
    <cellStyle name="20% - Accent5 6 2 4" xfId="4529" xr:uid="{6638B06F-28A3-425E-9BC5-BBA9A5D882A3}"/>
    <cellStyle name="20% - Accent5 6 2 5" xfId="19646" xr:uid="{63072CAB-31C2-48FC-A3BC-268B24A27F4A}"/>
    <cellStyle name="20% - Accent5 6 3" xfId="6021" xr:uid="{2E4464C1-E721-4200-9399-74B62BF22AAF}"/>
    <cellStyle name="20% - Accent5 6 3 2" xfId="14825" xr:uid="{D8533350-9B15-4C5E-8544-424AA3ED0ABF}"/>
    <cellStyle name="20% - Accent5 6 4" xfId="9039" xr:uid="{13C6EA96-4D47-4161-9A36-F55E11ED03DB}"/>
    <cellStyle name="20% - Accent5 6 4 2" xfId="17842" xr:uid="{EA01EC84-65C5-495F-B05B-44E002D4BB8A}"/>
    <cellStyle name="20% - Accent5 6 5" xfId="11823" xr:uid="{2BFF1E8E-9B2D-41FD-8AF8-ED4C25533F2B}"/>
    <cellStyle name="20% - Accent5 6 6" xfId="2885" xr:uid="{C2EC947D-4204-4F22-9562-B3F58E031511}"/>
    <cellStyle name="20% - Accent5 6 7" xfId="19645" xr:uid="{E5EDE038-A323-49AE-876F-3C784FF576FB}"/>
    <cellStyle name="20% - Accent5 7" xfId="209" xr:uid="{D1A74165-20A5-412F-880E-1E3E12681512}"/>
    <cellStyle name="20% - Accent5 7 2" xfId="210" xr:uid="{95230AA6-5975-4556-9B67-C6DC9B99C511}"/>
    <cellStyle name="20% - Accent5 7 2 2" xfId="7845" xr:uid="{A44CE580-53EE-4AEB-A1E5-CD8C4B6BFB04}"/>
    <cellStyle name="20% - Accent5 7 2 2 2" xfId="16648" xr:uid="{E771E897-926C-4504-9AC0-2D2A1AD5230D}"/>
    <cellStyle name="20% - Accent5 7 2 3" xfId="13629" xr:uid="{3CE3C502-2179-4A5B-A037-5AC01E69B9F8}"/>
    <cellStyle name="20% - Accent5 7 2 4" xfId="4824" xr:uid="{96347BA3-D840-4E0B-9DD2-BE59ED60BE12}"/>
    <cellStyle name="20% - Accent5 7 3" xfId="6319" xr:uid="{77E52B5C-DEA8-464E-A64E-5879D070BE02}"/>
    <cellStyle name="20% - Accent5 7 3 2" xfId="15123" xr:uid="{9A3E3B87-9075-4624-A4B8-5078C89AED6F}"/>
    <cellStyle name="20% - Accent5 7 4" xfId="9337" xr:uid="{D25DEE68-CAE9-424E-8BBA-C7B1CA8D9919}"/>
    <cellStyle name="20% - Accent5 7 4 2" xfId="18140" xr:uid="{62C5D3A5-ADAF-469C-9082-96ADADF88CDC}"/>
    <cellStyle name="20% - Accent5 7 5" xfId="12112" xr:uid="{39FDA2AE-6656-427D-BEEF-EF4C7E0335A8}"/>
    <cellStyle name="20% - Accent5 7 6" xfId="3304" xr:uid="{A89C71CD-1B32-4986-8C08-34D0076200DA}"/>
    <cellStyle name="20% - Accent5 7 7" xfId="19647" xr:uid="{253882E0-0C6E-4B27-940B-2A00E9186CC3}"/>
    <cellStyle name="20% - Accent5 8" xfId="3597" xr:uid="{200D3D55-CB41-4292-8C5C-706789C65D36}"/>
    <cellStyle name="20% - Accent5 8 2" xfId="5120" xr:uid="{85F9FE30-B757-4D45-9DAD-64E65AD15190}"/>
    <cellStyle name="20% - Accent5 8 2 2" xfId="8141" xr:uid="{8A623A08-E7C0-41E2-80EB-AA60CC66B538}"/>
    <cellStyle name="20% - Accent5 8 2 2 2" xfId="16944" xr:uid="{099934BC-D1E8-4D70-80AB-C79D6E0888FF}"/>
    <cellStyle name="20% - Accent5 8 2 3" xfId="13925" xr:uid="{A9BEC77B-0E70-4457-9B8B-80FB010A0C27}"/>
    <cellStyle name="20% - Accent5 8 3" xfId="6615" xr:uid="{CF64E172-A9F9-4B7A-81C8-0DDA1D7AB31E}"/>
    <cellStyle name="20% - Accent5 8 3 2" xfId="15419" xr:uid="{AD743C10-AD05-4B80-B4C5-D17A9FE6C993}"/>
    <cellStyle name="20% - Accent5 8 4" xfId="9633" xr:uid="{699D4849-3FA1-4B02-9234-D6A36F1C2A64}"/>
    <cellStyle name="20% - Accent5 8 4 2" xfId="18436" xr:uid="{1A33D40A-8CE1-42AB-BFF8-294A38DBCF74}"/>
    <cellStyle name="20% - Accent5 8 5" xfId="12405" xr:uid="{7CB653F3-1087-44E1-91A1-B7E19AC3DB52}"/>
    <cellStyle name="20% - Accent5 8 6" xfId="19648" xr:uid="{9842C44E-0809-45E4-B3CF-8DB88D9A7193}"/>
    <cellStyle name="20% - Accent5 9" xfId="3909" xr:uid="{5304E83E-E7B0-4A5A-B89E-DF58FD26E3BF}"/>
    <cellStyle name="20% - Accent5 9 2" xfId="5432" xr:uid="{42065E3E-CC49-4A6F-8B4B-BFEB0166D8C3}"/>
    <cellStyle name="20% - Accent5 9 2 2" xfId="8453" xr:uid="{82DA54D8-AEB0-482B-9F26-CA6D705D5C8A}"/>
    <cellStyle name="20% - Accent5 9 2 2 2" xfId="17256" xr:uid="{7F1D4BA1-4AF0-4F09-B7E5-89C9EB865A02}"/>
    <cellStyle name="20% - Accent5 9 2 3" xfId="14237" xr:uid="{CFC67C17-0691-4EA7-936C-EB86C42E3A59}"/>
    <cellStyle name="20% - Accent5 9 3" xfId="6927" xr:uid="{B434614C-F0DA-4D66-BF43-DBF4F00FFC50}"/>
    <cellStyle name="20% - Accent5 9 3 2" xfId="15731" xr:uid="{7757C886-1170-495A-931B-C4B6517B75FA}"/>
    <cellStyle name="20% - Accent5 9 4" xfId="9945" xr:uid="{95A16E1C-6FAE-4559-87D8-EC7379F026FD}"/>
    <cellStyle name="20% - Accent5 9 4 2" xfId="18748" xr:uid="{55F082FD-A07F-49CD-9508-6470EE7AA4A5}"/>
    <cellStyle name="20% - Accent5 9 5" xfId="12716" xr:uid="{C5E65FFD-C5B5-40C9-9460-577CA73A3B19}"/>
    <cellStyle name="20% - Accent6" xfId="1024" builtinId="50" customBuiltin="1"/>
    <cellStyle name="20% - Accent6 10" xfId="4165" xr:uid="{58978536-A510-4FDA-8653-9229A2531BD9}"/>
    <cellStyle name="20% - Accent6 10 2" xfId="7183" xr:uid="{2489B2DE-253E-4512-AF34-0AEA92629F7D}"/>
    <cellStyle name="20% - Accent6 10 2 2" xfId="15986" xr:uid="{BD468C4F-E09B-403C-9A23-69754A9F8EE9}"/>
    <cellStyle name="20% - Accent6 10 3" xfId="12971" xr:uid="{5734D3F5-4B9A-4054-953A-2E6C18AACAA8}"/>
    <cellStyle name="20% - Accent6 11" xfId="4238" xr:uid="{EC178A33-9801-40E2-AEE3-AA8BCB5EC30E}"/>
    <cellStyle name="20% - Accent6 11 2" xfId="7256" xr:uid="{CA811874-7670-42D3-8D11-F56DDEA610FE}"/>
    <cellStyle name="20% - Accent6 11 2 2" xfId="16059" xr:uid="{358D4756-38CB-4436-A683-98F01222BFAA}"/>
    <cellStyle name="20% - Accent6 11 3" xfId="13044" xr:uid="{FEDE0429-3FF6-41C3-A0B8-108FC0D773C5}"/>
    <cellStyle name="20% - Accent6 12" xfId="5685" xr:uid="{8B860626-CB54-4264-934B-E1538E7F0299}"/>
    <cellStyle name="20% - Accent6 12 2" xfId="14490" xr:uid="{D30C432B-4D0E-4E1A-8B27-929CB3BBCC3A}"/>
    <cellStyle name="20% - Accent6 13" xfId="8748" xr:uid="{537AEC99-12F1-4CAB-AE07-FA1987E2CB6D}"/>
    <cellStyle name="20% - Accent6 13 2" xfId="17551" xr:uid="{DDEA3E17-726F-4E87-B63C-D7677DA3DF18}"/>
    <cellStyle name="20% - Accent6 14" xfId="11094" xr:uid="{D5801D15-68A9-4D40-AC18-4E0C60FD221B}"/>
    <cellStyle name="20% - Accent6 15" xfId="11328" xr:uid="{97C2DD45-FCEE-4870-91AE-44C937F46E3B}"/>
    <cellStyle name="20% - Accent6 16" xfId="19649" xr:uid="{8967BB74-7FFF-4FF0-8C22-A094066EC2B7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2 2 2" xfId="10782" xr:uid="{2B06AC18-0453-4E26-9FAD-A528AC6F2AA9}"/>
    <cellStyle name="20% - Accent6 2 2 2 2 3" xfId="10276" xr:uid="{9AB9B639-C626-43A1-AEA7-C1DAF5216024}"/>
    <cellStyle name="20% - Accent6 2 2 2 3" xfId="216" xr:uid="{77C4630A-E5F5-4DB4-AA39-1FB7E3F657E5}"/>
    <cellStyle name="20% - Accent6 2 2 2 3 2" xfId="10979" xr:uid="{435FE8A0-0575-4FCA-9F79-57D4A9340F61}"/>
    <cellStyle name="20% - Accent6 2 2 2 4" xfId="2660" xr:uid="{300AF1EC-5D71-486F-93C2-E2BB2521C5F8}"/>
    <cellStyle name="20% - Accent6 2 2 3" xfId="217" xr:uid="{505F7625-9546-4B27-A21D-5BDFFF7B86DE}"/>
    <cellStyle name="20% - Accent6 2 2 3 2" xfId="218" xr:uid="{EF891727-30E3-4F26-B98C-6D57577C89AE}"/>
    <cellStyle name="20% - Accent6 2 2 3 3" xfId="11238" xr:uid="{8C2A0887-7142-444D-8288-438365242409}"/>
    <cellStyle name="20% - Accent6 2 2 4" xfId="219" xr:uid="{612A2DB5-4CAF-4AF0-A530-559A8D4308FE}"/>
    <cellStyle name="20% - Accent6 2 2 4 2" xfId="11449" xr:uid="{96339861-CDFF-458C-9393-E64FEB07BB41}"/>
    <cellStyle name="20% - Accent6 2 2 5" xfId="1820" xr:uid="{C72D9D93-BA2F-43CF-985D-AB796254DC68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2 2 2" xfId="11197" xr:uid="{D4C1A0DE-E42B-4C4B-93BE-017631D30844}"/>
    <cellStyle name="20% - Accent6 2 3 2 3" xfId="10275" xr:uid="{62676C48-48D6-4428-B380-686712B7154E}"/>
    <cellStyle name="20% - Accent6 2 3 3" xfId="223" xr:uid="{47559E48-956C-4E6A-894F-B7C3B5D0057A}"/>
    <cellStyle name="20% - Accent6 2 3 3 2" xfId="11252" xr:uid="{9EC25BEA-DC95-43D3-9030-27391429D69A}"/>
    <cellStyle name="20% - Accent6 2 3 4" xfId="2405" xr:uid="{D0CE66B2-E54A-41E4-9F1C-666F14960A45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4 4" xfId="10597" xr:uid="{D366B491-804E-464E-8D81-5A0542C002F0}"/>
    <cellStyle name="20% - Accent6 2 5" xfId="228" xr:uid="{54FFED0F-1832-4481-803A-E9B80938EF66}"/>
    <cellStyle name="20% - Accent6 2 5 2" xfId="229" xr:uid="{FA1CB3DE-BFE6-451B-8271-A81A040142CF}"/>
    <cellStyle name="20% - Accent6 2 5 3" xfId="11426" xr:uid="{181094B3-0004-4848-8D83-08171B89F8F1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2 8" xfId="1217" xr:uid="{7FBCAC18-56DF-41ED-89EF-CF699257E5F5}"/>
    <cellStyle name="20% - Accent6 2 9" xfId="19650" xr:uid="{BC0F5758-4B9A-4B88-999A-F0D8FA7E71A7}"/>
    <cellStyle name="20% - Accent6 3" xfId="233" xr:uid="{06D46F2F-EB1C-4C6D-B825-05D45A840E50}"/>
    <cellStyle name="20% - Accent6 3 10" xfId="8766" xr:uid="{0D5F17AA-357D-4EE6-B45A-A8B4A34E8FF8}"/>
    <cellStyle name="20% - Accent6 3 10 2" xfId="17569" xr:uid="{362C819A-E030-4474-AB07-2F893B0CD4E5}"/>
    <cellStyle name="20% - Accent6 3 11" xfId="10637" xr:uid="{42917AF2-8FF7-442C-8AC2-F89F450E2B19}"/>
    <cellStyle name="20% - Accent6 3 12" xfId="11448" xr:uid="{7E9A9AE9-F9CD-4E58-870B-FAC9D0AD00CD}"/>
    <cellStyle name="20% - Accent6 3 13" xfId="1819" xr:uid="{82F2FB7A-28B1-426E-BD65-B84ADE201BD7}"/>
    <cellStyle name="20% - Accent6 3 14" xfId="19651" xr:uid="{9CDEBB2F-A909-4634-A763-FF0C04110B1A}"/>
    <cellStyle name="20% - Accent6 3 2" xfId="234" xr:uid="{E8D458CC-FB0F-4F82-8435-CB12EFE7CC88}"/>
    <cellStyle name="20% - Accent6 3 2 10" xfId="11649" xr:uid="{AAC35DF5-20D9-4A60-8968-A1A11C0AC507}"/>
    <cellStyle name="20% - Accent6 3 2 11" xfId="2527" xr:uid="{353CF2D3-852B-44FB-8281-F248790E833E}"/>
    <cellStyle name="20% - Accent6 3 2 12" xfId="19652" xr:uid="{B574BEF0-45D5-4652-83F2-0E7BAA0BD831}"/>
    <cellStyle name="20% - Accent6 3 2 2" xfId="235" xr:uid="{1F147506-31D9-42D3-BAA6-82D30DA37C61}"/>
    <cellStyle name="20% - Accent6 3 2 2 2" xfId="236" xr:uid="{C92096BB-324C-4E9E-AA81-F907FB6BF31D}"/>
    <cellStyle name="20% - Accent6 3 2 2 2 2" xfId="7638" xr:uid="{D5F36636-2FCE-4982-AE7A-3C763E3B7853}"/>
    <cellStyle name="20% - Accent6 3 2 2 2 2 2" xfId="16441" xr:uid="{52256BF2-1B09-4F3E-873C-A4AEEB69D8AE}"/>
    <cellStyle name="20% - Accent6 3 2 2 2 3" xfId="13425" xr:uid="{DE878306-BC59-4DE1-8E2C-F7C256162272}"/>
    <cellStyle name="20% - Accent6 3 2 2 2 4" xfId="4620" xr:uid="{383429D6-1ECB-4002-AB2A-0E58D6E9F93A}"/>
    <cellStyle name="20% - Accent6 3 2 2 2 5" xfId="19654" xr:uid="{00ADE9C3-BAD4-40E7-9EAE-53B24C9E523E}"/>
    <cellStyle name="20% - Accent6 3 2 2 3" xfId="6112" xr:uid="{1B038017-77B1-4E44-9712-5713C15BC45A}"/>
    <cellStyle name="20% - Accent6 3 2 2 3 2" xfId="14916" xr:uid="{4F34EB7D-4B8A-4F71-A9D8-B4B8F7CAA244}"/>
    <cellStyle name="20% - Accent6 3 2 2 4" xfId="9130" xr:uid="{9C3081E7-7F16-4506-962E-BCE25A2EACC5}"/>
    <cellStyle name="20% - Accent6 3 2 2 4 2" xfId="17933" xr:uid="{8577C197-7B4F-435E-9CAF-1549A502C6AF}"/>
    <cellStyle name="20% - Accent6 3 2 2 5" xfId="11913" xr:uid="{B514B536-F866-4D4D-8773-54A799273FDB}"/>
    <cellStyle name="20% - Accent6 3 2 2 6" xfId="3052" xr:uid="{D5568867-17AC-4416-9A19-ABF2168B306A}"/>
    <cellStyle name="20% - Accent6 3 2 2 7" xfId="19653" xr:uid="{A60CA3B0-504C-497F-A5B8-6603AE17B94B}"/>
    <cellStyle name="20% - Accent6 3 2 3" xfId="237" xr:uid="{8D315B0F-CFC3-4B74-BA7A-3A2700984CF4}"/>
    <cellStyle name="20% - Accent6 3 2 3 2" xfId="4913" xr:uid="{D3D3DE11-2DCF-4CB7-B5A2-7BD143ACD85B}"/>
    <cellStyle name="20% - Accent6 3 2 3 2 2" xfId="7934" xr:uid="{3349EC30-F460-4993-BAA1-5D254E09000C}"/>
    <cellStyle name="20% - Accent6 3 2 3 2 2 2" xfId="16737" xr:uid="{48CAA0D4-4378-4904-B264-9EFFC9701381}"/>
    <cellStyle name="20% - Accent6 3 2 3 2 3" xfId="13718" xr:uid="{F1930048-B8F4-4875-9F24-7AD7206143BD}"/>
    <cellStyle name="20% - Accent6 3 2 3 3" xfId="6408" xr:uid="{5A33D104-69A7-448C-83F6-52747D9865DA}"/>
    <cellStyle name="20% - Accent6 3 2 3 3 2" xfId="15212" xr:uid="{15989FBC-17B8-4B97-B7E1-60212C6A5DBB}"/>
    <cellStyle name="20% - Accent6 3 2 3 4" xfId="9426" xr:uid="{21DAD82B-9503-4A6D-BDBC-BAA7425C05FF}"/>
    <cellStyle name="20% - Accent6 3 2 3 4 2" xfId="18229" xr:uid="{8A20C67C-698B-449D-AC5A-D7C88674903A}"/>
    <cellStyle name="20% - Accent6 3 2 3 5" xfId="12201" xr:uid="{09321EEF-1DEC-4684-8FD9-6C828CD12B8E}"/>
    <cellStyle name="20% - Accent6 3 2 3 6" xfId="3393" xr:uid="{5C3AFFE1-DDB9-4B1E-9AC5-E5997F12F136}"/>
    <cellStyle name="20% - Accent6 3 2 3 7" xfId="19655" xr:uid="{BAF16C80-D1D0-47F7-BCC0-292A1880BB7F}"/>
    <cellStyle name="20% - Accent6 3 2 4" xfId="3688" xr:uid="{7C7D2F94-A683-4CA2-83A6-E058858EC10F}"/>
    <cellStyle name="20% - Accent6 3 2 4 2" xfId="5211" xr:uid="{8DD6C790-7DF8-46E6-83A8-5E68B8506DB4}"/>
    <cellStyle name="20% - Accent6 3 2 4 2 2" xfId="8232" xr:uid="{5C4BE735-ACA9-40E7-AF97-8FBE1815B97E}"/>
    <cellStyle name="20% - Accent6 3 2 4 2 2 2" xfId="17035" xr:uid="{E2DF74F7-E217-4598-81B2-A0CE551A3400}"/>
    <cellStyle name="20% - Accent6 3 2 4 2 3" xfId="14016" xr:uid="{AEDDD3B9-CBC6-46A7-B394-E9C5B17C08C3}"/>
    <cellStyle name="20% - Accent6 3 2 4 3" xfId="6706" xr:uid="{A10EC947-020B-4552-B6B6-FA3A102F9575}"/>
    <cellStyle name="20% - Accent6 3 2 4 3 2" xfId="15510" xr:uid="{B1A76B0A-AC5D-409A-9D63-4902FC93C185}"/>
    <cellStyle name="20% - Accent6 3 2 4 4" xfId="9724" xr:uid="{5EFE1C6E-CCE3-4F30-A578-A6C954983B08}"/>
    <cellStyle name="20% - Accent6 3 2 4 4 2" xfId="18527" xr:uid="{C6A0FE8F-9DBC-4CFC-BBBC-5205B5F47320}"/>
    <cellStyle name="20% - Accent6 3 2 4 5" xfId="12496" xr:uid="{ED8DD4AB-3C5B-46CD-8189-04989B11C87A}"/>
    <cellStyle name="20% - Accent6 3 2 5" xfId="3998" xr:uid="{34374261-895F-4053-8B74-90C0825251DE}"/>
    <cellStyle name="20% - Accent6 3 2 5 2" xfId="5521" xr:uid="{5CDD1FEA-D8D7-4592-9BB9-AE36200701C9}"/>
    <cellStyle name="20% - Accent6 3 2 5 2 2" xfId="8542" xr:uid="{66616ECC-4952-4C71-8E6E-DE29C1FAE976}"/>
    <cellStyle name="20% - Accent6 3 2 5 2 2 2" xfId="17345" xr:uid="{09B92D2B-66E2-4499-A7B2-2AB0CF158F70}"/>
    <cellStyle name="20% - Accent6 3 2 5 2 3" xfId="14326" xr:uid="{1FD81B24-EECB-4E8A-ABAB-DD675138F31C}"/>
    <cellStyle name="20% - Accent6 3 2 5 3" xfId="7016" xr:uid="{5ED98032-9B3F-4FA4-9143-15ADD2D21D42}"/>
    <cellStyle name="20% - Accent6 3 2 5 3 2" xfId="15820" xr:uid="{11AEBE12-398A-4FEA-AF86-10E0A76C3A6A}"/>
    <cellStyle name="20% - Accent6 3 2 5 4" xfId="10034" xr:uid="{2B2CBA14-CA26-4BB5-BAB0-2E52DD6B8584}"/>
    <cellStyle name="20% - Accent6 3 2 5 4 2" xfId="18837" xr:uid="{FEB40A3F-932D-449C-9A54-E182228BF909}"/>
    <cellStyle name="20% - Accent6 3 2 5 5" xfId="12805" xr:uid="{7383B05A-DFA3-4AF3-8F9B-08D7764A93C5}"/>
    <cellStyle name="20% - Accent6 3 2 6" xfId="4325" xr:uid="{D9E05109-6798-4FED-B1E6-496D4C1419DC}"/>
    <cellStyle name="20% - Accent6 3 2 6 2" xfId="7343" xr:uid="{EA160017-57DE-41C5-B718-0E24913FF493}"/>
    <cellStyle name="20% - Accent6 3 2 6 2 2" xfId="16146" xr:uid="{E0BA7736-B4CD-4B86-8CD1-15221982016C}"/>
    <cellStyle name="20% - Accent6 3 2 6 3" xfId="13131" xr:uid="{64C3214D-0250-4B96-BBB6-CD543591B022}"/>
    <cellStyle name="20% - Accent6 3 2 7" xfId="5816" xr:uid="{E163E87D-037D-4EB4-9E6E-0ACFE61C9994}"/>
    <cellStyle name="20% - Accent6 3 2 7 2" xfId="14620" xr:uid="{41A5B4EB-EEC5-4599-8005-CE9B826B82EA}"/>
    <cellStyle name="20% - Accent6 3 2 8" xfId="8835" xr:uid="{A93F932C-EFDC-419E-98E3-6EE620E9EDCF}"/>
    <cellStyle name="20% - Accent6 3 2 8 2" xfId="17638" xr:uid="{1B916CE0-4921-4486-ABAA-AA730C948508}"/>
    <cellStyle name="20% - Accent6 3 2 9" xfId="10817" xr:uid="{30A82702-CBF5-4762-8183-E725EEF3B3D7}"/>
    <cellStyle name="20% - Accent6 3 3" xfId="238" xr:uid="{1209D388-3077-4568-BD81-75C9DD442709}"/>
    <cellStyle name="20% - Accent6 3 3 2" xfId="239" xr:uid="{82357551-57F7-4DF8-9971-96727CEC30BC}"/>
    <cellStyle name="20% - Accent6 3 3 2 2" xfId="10274" xr:uid="{01A1CDEF-A8D1-45E9-940D-7FA6111C712E}"/>
    <cellStyle name="20% - Accent6 3 3 2 3" xfId="19657" xr:uid="{3747FA96-8D90-4537-831C-7C687C9E5238}"/>
    <cellStyle name="20% - Accent6 3 3 3" xfId="10222" xr:uid="{05A5E66E-B67D-4B6C-855D-F1EEEEDA1FCE}"/>
    <cellStyle name="20% - Accent6 3 3 4" xfId="2619" xr:uid="{6E4034A4-B32C-4D17-BBB7-C0C446D39100}"/>
    <cellStyle name="20% - Accent6 3 3 5" xfId="19656" xr:uid="{85F515BE-8596-4CD7-A218-AAF4B91BA74C}"/>
    <cellStyle name="20% - Accent6 3 4" xfId="240" xr:uid="{B336D7C0-D9B0-44CC-AF87-8A6CDDA2A2FE}"/>
    <cellStyle name="20% - Accent6 3 4 2" xfId="4551" xr:uid="{78997083-7E0D-48EB-B34B-307314C75EDA}"/>
    <cellStyle name="20% - Accent6 3 4 2 2" xfId="7569" xr:uid="{F7C49074-04DE-4BAE-9371-A6A8714F36C9}"/>
    <cellStyle name="20% - Accent6 3 4 2 2 2" xfId="16372" xr:uid="{FB8A9617-D577-4DD7-84D3-4E9E60DDBCF9}"/>
    <cellStyle name="20% - Accent6 3 4 2 3" xfId="13356" xr:uid="{98A9C154-3FD7-433B-AAAB-BE4A26D34EB3}"/>
    <cellStyle name="20% - Accent6 3 4 3" xfId="6043" xr:uid="{2E1DFF2F-9C01-45A0-ACE6-792D77800FB3}"/>
    <cellStyle name="20% - Accent6 3 4 3 2" xfId="14847" xr:uid="{91ED8E94-5FE8-4757-B1F3-A5FCAC60A211}"/>
    <cellStyle name="20% - Accent6 3 4 4" xfId="9061" xr:uid="{34CD3566-C72E-4C2A-958B-FC9A2D190778}"/>
    <cellStyle name="20% - Accent6 3 4 4 2" xfId="17864" xr:uid="{A1738C36-69EC-4484-A8F1-45C537BB3D19}"/>
    <cellStyle name="20% - Accent6 3 4 5" xfId="11845" xr:uid="{3AABE5A8-E8C9-457E-974E-F022093024E6}"/>
    <cellStyle name="20% - Accent6 3 4 6" xfId="2927" xr:uid="{C22F5378-57EB-45B7-8D2C-C90AE0A10194}"/>
    <cellStyle name="20% - Accent6 3 4 7" xfId="19658" xr:uid="{6DAEC571-0A9E-438F-96C6-F9DBC5F4DC68}"/>
    <cellStyle name="20% - Accent6 3 5" xfId="3324" xr:uid="{72460A16-840B-40B1-9C82-86CD82328395}"/>
    <cellStyle name="20% - Accent6 3 5 2" xfId="4844" xr:uid="{0994C30E-8C6B-4092-B44F-86314F108096}"/>
    <cellStyle name="20% - Accent6 3 5 2 2" xfId="7865" xr:uid="{F4F49E78-02B8-451E-A36D-27F36FF01558}"/>
    <cellStyle name="20% - Accent6 3 5 2 2 2" xfId="16668" xr:uid="{BF883C54-C09A-465B-B58B-3B273534DE89}"/>
    <cellStyle name="20% - Accent6 3 5 2 3" xfId="13649" xr:uid="{B51E05ED-6679-47E6-9350-DE5124BA95B7}"/>
    <cellStyle name="20% - Accent6 3 5 3" xfId="6339" xr:uid="{22F0A3EA-0A41-42BA-9BBB-D739003207D9}"/>
    <cellStyle name="20% - Accent6 3 5 3 2" xfId="15143" xr:uid="{C00CA4F2-52B8-4142-ABB5-03BE3E5F0FE0}"/>
    <cellStyle name="20% - Accent6 3 5 4" xfId="9357" xr:uid="{1D1C0E17-D0EE-42FA-B7C4-9A69B091D489}"/>
    <cellStyle name="20% - Accent6 3 5 4 2" xfId="18160" xr:uid="{BBBC9E8E-701F-49FA-A811-63057621D3E7}"/>
    <cellStyle name="20% - Accent6 3 5 5" xfId="12132" xr:uid="{3E037FD6-2655-48BC-8E45-3A62C4002FC6}"/>
    <cellStyle name="20% - Accent6 3 5 6" xfId="19659" xr:uid="{0E4423DF-986E-482A-80C5-6210645AF2AF}"/>
    <cellStyle name="20% - Accent6 3 6" xfId="3618" xr:uid="{CF87234B-50A5-4B17-B4D8-E2FE17C49DAA}"/>
    <cellStyle name="20% - Accent6 3 6 2" xfId="5141" xr:uid="{D9C52B89-66D3-4BF4-AA16-AF5377228B84}"/>
    <cellStyle name="20% - Accent6 3 6 2 2" xfId="8162" xr:uid="{022119F2-7C03-49F4-9CC0-A6F1AA04B0F4}"/>
    <cellStyle name="20% - Accent6 3 6 2 2 2" xfId="16965" xr:uid="{32D81FD6-39B2-48A9-8433-436190BEF148}"/>
    <cellStyle name="20% - Accent6 3 6 2 3" xfId="13946" xr:uid="{06D73B90-83DE-4DB9-B804-69C6519F07C1}"/>
    <cellStyle name="20% - Accent6 3 6 3" xfId="6636" xr:uid="{1C7CE069-24A7-4B27-9947-4ED73302AA48}"/>
    <cellStyle name="20% - Accent6 3 6 3 2" xfId="15440" xr:uid="{8F61D008-28A7-4FBC-B9BC-E352830B0843}"/>
    <cellStyle name="20% - Accent6 3 6 4" xfId="9654" xr:uid="{17276E7D-F399-4997-B55C-D3913A77E79D}"/>
    <cellStyle name="20% - Accent6 3 6 4 2" xfId="18457" xr:uid="{4829A3C2-78C4-4EEE-B45F-F40BFC8BEA62}"/>
    <cellStyle name="20% - Accent6 3 6 5" xfId="12426" xr:uid="{31CF55E8-BD3B-47F6-9A54-A7F3A0DEA6D3}"/>
    <cellStyle name="20% - Accent6 3 7" xfId="3929" xr:uid="{D22AD2FB-A6F0-48D3-AC28-83382DCFF7B6}"/>
    <cellStyle name="20% - Accent6 3 7 2" xfId="5452" xr:uid="{FAFB8AD0-7A12-44BE-A963-5940244D97FF}"/>
    <cellStyle name="20% - Accent6 3 7 2 2" xfId="8473" xr:uid="{B52D51F4-55C4-4450-AB10-853DB3B430CE}"/>
    <cellStyle name="20% - Accent6 3 7 2 2 2" xfId="17276" xr:uid="{C8365814-ACA1-4C12-8356-8D25BE478091}"/>
    <cellStyle name="20% - Accent6 3 7 2 3" xfId="14257" xr:uid="{87586FF3-1934-4ADE-A434-2EDA68FA9865}"/>
    <cellStyle name="20% - Accent6 3 7 3" xfId="6947" xr:uid="{40B11E85-D30C-41E8-89D6-D7FFBC7ED096}"/>
    <cellStyle name="20% - Accent6 3 7 3 2" xfId="15751" xr:uid="{54FF508D-85F7-4E44-BF3D-0065EBDF1AAA}"/>
    <cellStyle name="20% - Accent6 3 7 4" xfId="9965" xr:uid="{37881762-8540-4262-819C-44175D37FE50}"/>
    <cellStyle name="20% - Accent6 3 7 4 2" xfId="18768" xr:uid="{45B7C92D-9C15-42CE-B081-E0ECA6D81F60}"/>
    <cellStyle name="20% - Accent6 3 7 5" xfId="12736" xr:uid="{C43BA099-975A-4D6A-B66C-24C150D774F1}"/>
    <cellStyle name="20% - Accent6 3 8" xfId="4256" xr:uid="{08197AA3-C4E3-46FB-85E0-CAFFEF76DCBC}"/>
    <cellStyle name="20% - Accent6 3 8 2" xfId="7274" xr:uid="{EC7236B6-2EA5-477A-ADFB-4E8EC224C611}"/>
    <cellStyle name="20% - Accent6 3 8 2 2" xfId="16077" xr:uid="{363BA5FC-988B-484D-A0C4-3149955DC296}"/>
    <cellStyle name="20% - Accent6 3 8 3" xfId="13062" xr:uid="{48494BA8-1440-439D-8A09-42C55D6BBBA1}"/>
    <cellStyle name="20% - Accent6 3 9" xfId="5747" xr:uid="{17E393F9-42F5-4470-9C9A-E144BA4D145D}"/>
    <cellStyle name="20% - Accent6 3 9 2" xfId="14551" xr:uid="{DD78947B-1CF4-4F8A-9330-2539ABBFBFAB}"/>
    <cellStyle name="20% - Accent6 4" xfId="241" xr:uid="{476ECE2A-7A22-4473-80AE-93C05430BC69}"/>
    <cellStyle name="20% - Accent6 4 10" xfId="11638" xr:uid="{1ACE4F94-8B14-4892-BA80-83BEE8A62C41}"/>
    <cellStyle name="20% - Accent6 4 11" xfId="2516" xr:uid="{97D43D45-B30F-48D1-AC1D-838664F986FC}"/>
    <cellStyle name="20% - Accent6 4 12" xfId="19660" xr:uid="{85D83DE4-2D30-4566-87EF-E9738C128A50}"/>
    <cellStyle name="20% - Accent6 4 2" xfId="242" xr:uid="{484B322D-9EB8-4EAA-A129-6926DB968866}"/>
    <cellStyle name="20% - Accent6 4 2 2" xfId="243" xr:uid="{535AF5D1-5010-4948-8307-E0AB1DF65D8C}"/>
    <cellStyle name="20% - Accent6 4 2 2 2" xfId="7627" xr:uid="{905716F3-8FC9-411D-9284-3099DE43B48A}"/>
    <cellStyle name="20% - Accent6 4 2 2 2 2" xfId="16430" xr:uid="{2B14EA2B-9DE5-46DD-AE75-661744E5A696}"/>
    <cellStyle name="20% - Accent6 4 2 2 3" xfId="13414" xr:uid="{18AD11C5-292A-446D-99B7-A9EF7698CF8B}"/>
    <cellStyle name="20% - Accent6 4 2 2 4" xfId="4609" xr:uid="{22C63F4B-747E-46E4-A3F3-3C9AFA3B6D38}"/>
    <cellStyle name="20% - Accent6 4 2 2 5" xfId="19662" xr:uid="{E234C45F-1952-4E72-AB8E-61E35979B356}"/>
    <cellStyle name="20% - Accent6 4 2 3" xfId="6101" xr:uid="{1AAA2471-6BDF-48C5-9099-40FC625438FF}"/>
    <cellStyle name="20% - Accent6 4 2 3 2" xfId="14905" xr:uid="{C0FE6B44-D17A-4EFE-A10A-7CCDB4F105E5}"/>
    <cellStyle name="20% - Accent6 4 2 4" xfId="9119" xr:uid="{0C3CFD78-663C-4FE2-A8BE-F1A653524796}"/>
    <cellStyle name="20% - Accent6 4 2 4 2" xfId="17922" xr:uid="{FB2D10D2-2793-4C7E-B47C-BCB933C69704}"/>
    <cellStyle name="20% - Accent6 4 2 5" xfId="11903" xr:uid="{B1C0C341-0951-4CB1-8772-A3C6A34C69B8}"/>
    <cellStyle name="20% - Accent6 4 2 6" xfId="3041" xr:uid="{01912FCF-BEA0-43AF-B68A-435218D79B25}"/>
    <cellStyle name="20% - Accent6 4 2 7" xfId="19661" xr:uid="{914D528C-CD6F-469E-AD41-31931C9E4814}"/>
    <cellStyle name="20% - Accent6 4 3" xfId="244" xr:uid="{A352790D-5F34-4974-BA14-05B9B1104C61}"/>
    <cellStyle name="20% - Accent6 4 3 2" xfId="4902" xr:uid="{316A32C1-A277-4E09-BFCA-31313B51914D}"/>
    <cellStyle name="20% - Accent6 4 3 2 2" xfId="7923" xr:uid="{AD07FA91-2D52-49CF-A267-E6307D375FA0}"/>
    <cellStyle name="20% - Accent6 4 3 2 2 2" xfId="16726" xr:uid="{750D9224-DEDA-40C1-A71E-58C7B0D03AB1}"/>
    <cellStyle name="20% - Accent6 4 3 2 3" xfId="13707" xr:uid="{F73B469B-D1D5-47D7-A392-7004FF319372}"/>
    <cellStyle name="20% - Accent6 4 3 3" xfId="6397" xr:uid="{F776931A-BBFA-4B09-9B0A-4D8FD2399129}"/>
    <cellStyle name="20% - Accent6 4 3 3 2" xfId="15201" xr:uid="{BAF5F2C7-097B-49F2-B6B7-697413F3D52C}"/>
    <cellStyle name="20% - Accent6 4 3 4" xfId="9415" xr:uid="{927E3C9C-55B6-4101-AB1D-58BC561F67E8}"/>
    <cellStyle name="20% - Accent6 4 3 4 2" xfId="18218" xr:uid="{0108C8D4-D74D-401D-8930-B1F9FA0D994D}"/>
    <cellStyle name="20% - Accent6 4 3 5" xfId="12190" xr:uid="{41B66AF2-ED0F-4B8F-BB7C-5C3C6DE2FB8E}"/>
    <cellStyle name="20% - Accent6 4 3 6" xfId="3382" xr:uid="{08EF3DF2-844D-405C-8DFE-2623F3162C33}"/>
    <cellStyle name="20% - Accent6 4 3 7" xfId="19663" xr:uid="{8AF147E0-35C3-4AE2-ABE3-3F550185BCDF}"/>
    <cellStyle name="20% - Accent6 4 4" xfId="3677" xr:uid="{FC509966-5F1E-43DF-8297-89A6D155E212}"/>
    <cellStyle name="20% - Accent6 4 4 2" xfId="5200" xr:uid="{FF2B7899-2E45-4E26-BE90-A418E7109921}"/>
    <cellStyle name="20% - Accent6 4 4 2 2" xfId="8221" xr:uid="{6692E9C8-E702-4D93-9A60-EA37C39552B5}"/>
    <cellStyle name="20% - Accent6 4 4 2 2 2" xfId="17024" xr:uid="{74A46D47-9726-411E-BC4F-485A3A1203E1}"/>
    <cellStyle name="20% - Accent6 4 4 2 3" xfId="14005" xr:uid="{B5C607A8-D3F3-461E-A1DF-C032F5A42E47}"/>
    <cellStyle name="20% - Accent6 4 4 3" xfId="6695" xr:uid="{0EF05717-DB9D-4C6B-914E-EC60407063EE}"/>
    <cellStyle name="20% - Accent6 4 4 3 2" xfId="15499" xr:uid="{EEDA4E1C-6BE3-497E-A7D2-BFB96FF337D3}"/>
    <cellStyle name="20% - Accent6 4 4 4" xfId="9713" xr:uid="{A89B5440-DFE8-4323-A17C-4F8474752FAF}"/>
    <cellStyle name="20% - Accent6 4 4 4 2" xfId="18516" xr:uid="{76C14A3E-BAF1-4B43-841D-4B2B336CF3FC}"/>
    <cellStyle name="20% - Accent6 4 4 5" xfId="12485" xr:uid="{FF84AF36-1306-4631-8853-AF9D2F731B43}"/>
    <cellStyle name="20% - Accent6 4 5" xfId="3987" xr:uid="{99D09C65-950E-4A9F-A112-FF5F30BD9628}"/>
    <cellStyle name="20% - Accent6 4 5 2" xfId="5510" xr:uid="{3E38A97D-221F-44DC-AA41-7D23BE9F93F7}"/>
    <cellStyle name="20% - Accent6 4 5 2 2" xfId="8531" xr:uid="{4673920F-D54D-4A68-B900-885ABB99C56B}"/>
    <cellStyle name="20% - Accent6 4 5 2 2 2" xfId="17334" xr:uid="{D12492BF-D804-42EE-849A-A2817B479686}"/>
    <cellStyle name="20% - Accent6 4 5 2 3" xfId="14315" xr:uid="{10E62BF8-2201-4A93-AED0-5387FBF3B456}"/>
    <cellStyle name="20% - Accent6 4 5 3" xfId="7005" xr:uid="{F29CECBC-697C-4613-9DCC-8638AA33E827}"/>
    <cellStyle name="20% - Accent6 4 5 3 2" xfId="15809" xr:uid="{41C6245D-E5D2-4DDA-9EF3-3849163E7E40}"/>
    <cellStyle name="20% - Accent6 4 5 4" xfId="10023" xr:uid="{55894F96-889C-46D6-9381-B7C3C798C2B4}"/>
    <cellStyle name="20% - Accent6 4 5 4 2" xfId="18826" xr:uid="{965415DB-B9ED-4FB2-9D2C-BA091EF15A18}"/>
    <cellStyle name="20% - Accent6 4 5 5" xfId="12794" xr:uid="{80BB5522-F59C-4BA7-95C2-D7458A3B53E8}"/>
    <cellStyle name="20% - Accent6 4 6" xfId="4314" xr:uid="{91490BD6-A2BC-46CE-A86C-CA5D52BE225A}"/>
    <cellStyle name="20% - Accent6 4 6 2" xfId="7332" xr:uid="{BAB6A742-6228-467D-82A7-C1D4D90DE9EB}"/>
    <cellStyle name="20% - Accent6 4 6 2 2" xfId="16135" xr:uid="{3625CA51-A775-46F2-B171-A32B1018A1A5}"/>
    <cellStyle name="20% - Accent6 4 6 3" xfId="13120" xr:uid="{6A3E5A27-88E2-4D73-9E98-8A47AB2F35C0}"/>
    <cellStyle name="20% - Accent6 4 7" xfId="5805" xr:uid="{DA0814C9-1134-4795-BF7F-84689546FA0D}"/>
    <cellStyle name="20% - Accent6 4 7 2" xfId="14609" xr:uid="{4ECA998D-E4B1-4F6B-B9DE-41C862873C13}"/>
    <cellStyle name="20% - Accent6 4 8" xfId="8824" xr:uid="{EA58CEA5-1CD5-40CF-B7AE-7C1FF8CD2D3F}"/>
    <cellStyle name="20% - Accent6 4 8 2" xfId="17627" xr:uid="{A659A12B-3925-4D4A-85F8-5FACCD6EE892}"/>
    <cellStyle name="20% - Accent6 4 9" xfId="10826" xr:uid="{6685100A-B447-4E95-B1AE-3C32461950FE}"/>
    <cellStyle name="20% - Accent6 5" xfId="245" xr:uid="{2EEF5845-5B3B-4ECD-8CFE-00BF3A17FE34}"/>
    <cellStyle name="20% - Accent6 5 10" xfId="2760" xr:uid="{C9F72684-80FB-40B1-980F-63D61A0BB00A}"/>
    <cellStyle name="20% - Accent6 5 11" xfId="19664" xr:uid="{B31DAC62-4A5C-4B09-AD3C-17ABC8D68BB9}"/>
    <cellStyle name="20% - Accent6 5 2" xfId="246" xr:uid="{A6EBA932-F3DC-4E1F-8BE7-6D244C49917F}"/>
    <cellStyle name="20% - Accent6 5 2 2" xfId="247" xr:uid="{DA4E6CB9-D79B-4E9A-8FAA-644104874F15}"/>
    <cellStyle name="20% - Accent6 5 2 2 2" xfId="7750" xr:uid="{17CA2CA2-0FFF-409D-8E7E-6DA6B5181FFF}"/>
    <cellStyle name="20% - Accent6 5 2 2 2 2" xfId="16553" xr:uid="{51A5CAB6-93C8-4048-B850-985316DA6E1F}"/>
    <cellStyle name="20% - Accent6 5 2 2 3" xfId="13535" xr:uid="{82802B13-8113-45F1-9105-509690322409}"/>
    <cellStyle name="20% - Accent6 5 2 2 4" xfId="4730" xr:uid="{FF7FB1D8-FB81-414A-ADC2-3D299CE93E34}"/>
    <cellStyle name="20% - Accent6 5 2 2 5" xfId="19666" xr:uid="{E91C6D33-9219-4BD4-BA1B-4609848FAB04}"/>
    <cellStyle name="20% - Accent6 5 2 3" xfId="6224" xr:uid="{7DAC868F-4FA7-4B0A-BA03-B582D0FFF5A9}"/>
    <cellStyle name="20% - Accent6 5 2 3 2" xfId="15028" xr:uid="{E7AE59F5-DA5E-4262-873E-CFBE2346B0F4}"/>
    <cellStyle name="20% - Accent6 5 2 4" xfId="9242" xr:uid="{6DE03584-2144-4A1E-B354-FED956FB379D}"/>
    <cellStyle name="20% - Accent6 5 2 4 2" xfId="18045" xr:uid="{6B143DC7-2894-47CA-840E-1AC7A57B8ACF}"/>
    <cellStyle name="20% - Accent6 5 2 5" xfId="12019" xr:uid="{F4EA4AD8-E899-4FCE-9D90-1A66E09ADB21}"/>
    <cellStyle name="20% - Accent6 5 2 6" xfId="3209" xr:uid="{14507B03-C9DC-495E-8E02-226C86ED8A9A}"/>
    <cellStyle name="20% - Accent6 5 2 7" xfId="19665" xr:uid="{72B01156-AE9F-4631-93BE-4C38A65FEC21}"/>
    <cellStyle name="20% - Accent6 5 3" xfId="248" xr:uid="{0BC18E39-33EF-4062-A830-D88F64C27C68}"/>
    <cellStyle name="20% - Accent6 5 3 2" xfId="5025" xr:uid="{8687AF8A-03B4-4F4F-8755-C131ABED6154}"/>
    <cellStyle name="20% - Accent6 5 3 2 2" xfId="8046" xr:uid="{F324D746-99D4-4F94-897F-CB4A1E5A51E1}"/>
    <cellStyle name="20% - Accent6 5 3 2 2 2" xfId="16849" xr:uid="{D12B1417-A4DA-4238-B9F8-145597E117E3}"/>
    <cellStyle name="20% - Accent6 5 3 2 3" xfId="13830" xr:uid="{84822A71-911B-43D2-BFEA-E8A8B821AAB3}"/>
    <cellStyle name="20% - Accent6 5 3 3" xfId="6520" xr:uid="{BB245312-2861-464A-83E4-F2205A360124}"/>
    <cellStyle name="20% - Accent6 5 3 3 2" xfId="15324" xr:uid="{0173CCB0-2BC4-4425-8101-2FD043648854}"/>
    <cellStyle name="20% - Accent6 5 3 4" xfId="9538" xr:uid="{D61FAFA2-4D3A-4910-83B9-0C9B5861FE12}"/>
    <cellStyle name="20% - Accent6 5 3 4 2" xfId="18341" xr:uid="{34F7C955-986B-4425-916E-20E273486141}"/>
    <cellStyle name="20% - Accent6 5 3 5" xfId="12311" xr:uid="{1524B5E1-98F4-479B-8472-BE25926048B9}"/>
    <cellStyle name="20% - Accent6 5 3 6" xfId="3503" xr:uid="{568FEE28-C18B-42FF-AA15-F2F2FA7BED25}"/>
    <cellStyle name="20% - Accent6 5 3 7" xfId="19667" xr:uid="{CE93EE07-A50C-4EA1-B235-ABF274D18EDF}"/>
    <cellStyle name="20% - Accent6 5 4" xfId="3805" xr:uid="{8B564DCC-0D40-4A8B-A907-83E9394362B1}"/>
    <cellStyle name="20% - Accent6 5 4 2" xfId="5328" xr:uid="{4B0C5883-2879-4266-B2B6-2DAA62D2E61C}"/>
    <cellStyle name="20% - Accent6 5 4 2 2" xfId="8349" xr:uid="{9021698E-BCE5-4B92-81BB-F4040FA00F27}"/>
    <cellStyle name="20% - Accent6 5 4 2 2 2" xfId="17152" xr:uid="{9F5D4D65-ACBA-49B7-AA44-E00E68C4543E}"/>
    <cellStyle name="20% - Accent6 5 4 2 3" xfId="14133" xr:uid="{53ADE9A2-91A3-4C91-B2B7-6E875C251792}"/>
    <cellStyle name="20% - Accent6 5 4 3" xfId="6823" xr:uid="{97546AF9-7326-48BF-8080-BE5B8FF44EA7}"/>
    <cellStyle name="20% - Accent6 5 4 3 2" xfId="15627" xr:uid="{5B78C7B0-1459-4C51-B821-9E97B8A6F64B}"/>
    <cellStyle name="20% - Accent6 5 4 4" xfId="9841" xr:uid="{88725BA1-E096-452D-8EC3-A7F76E87AB3B}"/>
    <cellStyle name="20% - Accent6 5 4 4 2" xfId="18644" xr:uid="{D932FDB9-3983-4CBB-A175-E154C2DFB3E3}"/>
    <cellStyle name="20% - Accent6 5 4 5" xfId="12613" xr:uid="{1434530D-08E5-4CE1-A01E-0648D35DE350}"/>
    <cellStyle name="20% - Accent6 5 5" xfId="4110" xr:uid="{85ED3A13-719C-4F9A-AA00-33B86D524D8A}"/>
    <cellStyle name="20% - Accent6 5 5 2" xfId="5633" xr:uid="{D4371C07-AFF4-4E2A-A49F-2DA6ED2D65A6}"/>
    <cellStyle name="20% - Accent6 5 5 2 2" xfId="8654" xr:uid="{4AAA9552-31D5-4F30-B0DC-3D20C5B0B4B7}"/>
    <cellStyle name="20% - Accent6 5 5 2 2 2" xfId="17457" xr:uid="{933F5841-4AC9-4954-8572-10D7CBF00114}"/>
    <cellStyle name="20% - Accent6 5 5 2 3" xfId="14438" xr:uid="{E22E2641-A322-44D2-B8EF-E30BB535E7A7}"/>
    <cellStyle name="20% - Accent6 5 5 3" xfId="7128" xr:uid="{64E60C9B-63A3-4FBE-B27A-768B9692D35E}"/>
    <cellStyle name="20% - Accent6 5 5 3 2" xfId="15932" xr:uid="{96E23BBA-7642-40DE-A713-7792061FA110}"/>
    <cellStyle name="20% - Accent6 5 5 4" xfId="10146" xr:uid="{2AA0A0FF-2F3F-4412-B21B-5AF77AA2DC05}"/>
    <cellStyle name="20% - Accent6 5 5 4 2" xfId="18949" xr:uid="{56B2AAFC-8798-4149-A54A-0D9031800A09}"/>
    <cellStyle name="20% - Accent6 5 5 5" xfId="12917" xr:uid="{783CC52F-05FE-47D0-8468-B3824CC1703A}"/>
    <cellStyle name="20% - Accent6 5 6" xfId="4437" xr:uid="{19B7A092-0032-4722-B59C-D2A366551536}"/>
    <cellStyle name="20% - Accent6 5 6 2" xfId="7455" xr:uid="{A8165812-3791-4CE4-B4C0-9A71DA585505}"/>
    <cellStyle name="20% - Accent6 5 6 2 2" xfId="16258" xr:uid="{4B00E062-93A4-4370-AD4A-42BD87366ED1}"/>
    <cellStyle name="20% - Accent6 5 6 3" xfId="13243" xr:uid="{6860AF3C-C4E5-4F28-836A-13BDCA39E9D4}"/>
    <cellStyle name="20% - Accent6 5 7" xfId="5928" xr:uid="{0A43ECAB-87AA-407B-912D-C275F68DCFC3}"/>
    <cellStyle name="20% - Accent6 5 7 2" xfId="14732" xr:uid="{91609CD8-1E20-46CF-AB4B-BFA3726BADD7}"/>
    <cellStyle name="20% - Accent6 5 8" xfId="8947" xr:uid="{59F72041-2D3A-4011-8ED6-460DB2708AE1}"/>
    <cellStyle name="20% - Accent6 5 8 2" xfId="17750" xr:uid="{F2EBC238-D99F-426C-AD7D-24D7AA9BF3A0}"/>
    <cellStyle name="20% - Accent6 5 9" xfId="11737" xr:uid="{FB85401D-8C8A-44C1-A04D-1D7F7A82507E}"/>
    <cellStyle name="20% - Accent6 6" xfId="249" xr:uid="{AE56B88F-61EF-42D8-BC9B-B388C938737E}"/>
    <cellStyle name="20% - Accent6 6 2" xfId="250" xr:uid="{73B7AEC2-E3AB-43E5-8518-3CD6DC285C55}"/>
    <cellStyle name="20% - Accent6 6 2 2" xfId="7549" xr:uid="{BB4F52DB-E4DB-4581-8FE0-34F68175EE04}"/>
    <cellStyle name="20% - Accent6 6 2 2 2" xfId="16352" xr:uid="{B7E51FA4-DF02-4AD1-BE27-927918466EFC}"/>
    <cellStyle name="20% - Accent6 6 2 3" xfId="13336" xr:uid="{8AF21208-3880-4CD7-BF2C-D317E8C9F494}"/>
    <cellStyle name="20% - Accent6 6 2 4" xfId="4531" xr:uid="{3599FA99-039E-42CB-9DE0-ABDF0A1B2272}"/>
    <cellStyle name="20% - Accent6 6 2 5" xfId="19669" xr:uid="{01E9BAB0-9F88-4399-B775-75BC1F886A62}"/>
    <cellStyle name="20% - Accent6 6 3" xfId="6023" xr:uid="{C0DBFBD5-918E-4C2E-9259-F595A02D48EE}"/>
    <cellStyle name="20% - Accent6 6 3 2" xfId="14827" xr:uid="{FBA1D727-41E5-4ED4-89DE-90E707C92365}"/>
    <cellStyle name="20% - Accent6 6 4" xfId="9041" xr:uid="{06CBB6E0-330A-4F59-A3DB-10244A098949}"/>
    <cellStyle name="20% - Accent6 6 4 2" xfId="17844" xr:uid="{3838DFA8-F497-47CF-9F70-20E715EAD3F2}"/>
    <cellStyle name="20% - Accent6 6 5" xfId="11825" xr:uid="{17367CDC-DB2D-48F4-9A5B-CF17D9095BCF}"/>
    <cellStyle name="20% - Accent6 6 6" xfId="2887" xr:uid="{567E08A2-BB79-47FC-88C6-7F7B3FEC98D4}"/>
    <cellStyle name="20% - Accent6 6 7" xfId="19668" xr:uid="{0E6691AB-2AB9-40C7-8420-6610A74F08B5}"/>
    <cellStyle name="20% - Accent6 7" xfId="251" xr:uid="{C511CF5A-03F0-4050-BE7E-39B7091022AD}"/>
    <cellStyle name="20% - Accent6 7 2" xfId="252" xr:uid="{98B169E4-5E1A-4AC9-A18B-2B5B8DF52F41}"/>
    <cellStyle name="20% - Accent6 7 2 2" xfId="7847" xr:uid="{A6F5CC8E-7859-4324-86F5-4FAD66F94D5C}"/>
    <cellStyle name="20% - Accent6 7 2 2 2" xfId="16650" xr:uid="{4BE2AA54-BDF9-40B2-9BF9-36CBD6472E98}"/>
    <cellStyle name="20% - Accent6 7 2 3" xfId="13631" xr:uid="{A739BD5D-09B9-4B60-95EA-D2D987E19419}"/>
    <cellStyle name="20% - Accent6 7 2 4" xfId="4826" xr:uid="{92489D47-57AB-44A7-9BC6-2268E91B7D46}"/>
    <cellStyle name="20% - Accent6 7 3" xfId="6321" xr:uid="{FE7AF5F9-452B-4CDD-88CC-DDBF9A299A1B}"/>
    <cellStyle name="20% - Accent6 7 3 2" xfId="15125" xr:uid="{07184622-E650-4DA7-A99E-41A99D323290}"/>
    <cellStyle name="20% - Accent6 7 4" xfId="9339" xr:uid="{ACE2E7C7-2688-4DF3-A6FA-09C68B5FEB79}"/>
    <cellStyle name="20% - Accent6 7 4 2" xfId="18142" xr:uid="{CC78E295-D503-4BF2-B77E-DE4BA326B691}"/>
    <cellStyle name="20% - Accent6 7 5" xfId="12114" xr:uid="{E2859D73-1E13-48B5-A305-06DF4EACE5EC}"/>
    <cellStyle name="20% - Accent6 7 6" xfId="3306" xr:uid="{58D37C57-7C5E-43A3-8810-36692A41B56C}"/>
    <cellStyle name="20% - Accent6 7 7" xfId="19670" xr:uid="{960D9491-0CEC-4E10-82C2-A112A389764A}"/>
    <cellStyle name="20% - Accent6 8" xfId="3599" xr:uid="{B5F9399E-FCCE-479F-B609-1B6759DE2FA6}"/>
    <cellStyle name="20% - Accent6 8 2" xfId="5122" xr:uid="{80EB4B46-B174-414F-B9A9-3367FD7C10C8}"/>
    <cellStyle name="20% - Accent6 8 2 2" xfId="8143" xr:uid="{B81B9FA7-2B3D-41A2-9A78-30546F77C6FE}"/>
    <cellStyle name="20% - Accent6 8 2 2 2" xfId="16946" xr:uid="{BD8BBD1F-ED5C-43B9-8FB9-299BC92351A2}"/>
    <cellStyle name="20% - Accent6 8 2 3" xfId="13927" xr:uid="{B62DA5CE-7DAD-4D4F-B19E-573DD323ACAE}"/>
    <cellStyle name="20% - Accent6 8 3" xfId="6617" xr:uid="{DF4CE79F-9F70-4C91-9A6B-EA1021322C65}"/>
    <cellStyle name="20% - Accent6 8 3 2" xfId="15421" xr:uid="{B23D3040-DE7E-45A0-869E-5B1B1C5B4DDE}"/>
    <cellStyle name="20% - Accent6 8 4" xfId="9635" xr:uid="{D82644C3-17EF-430E-A469-A07522593AF1}"/>
    <cellStyle name="20% - Accent6 8 4 2" xfId="18438" xr:uid="{5195692E-B255-4185-BCA1-3C11FD660254}"/>
    <cellStyle name="20% - Accent6 8 5" xfId="12407" xr:uid="{0B775BAD-BC48-4F79-A503-B1573A5E3F12}"/>
    <cellStyle name="20% - Accent6 8 6" xfId="19671" xr:uid="{9FBCECBA-DA72-4AAD-81EF-4786EE359376}"/>
    <cellStyle name="20% - Accent6 9" xfId="3911" xr:uid="{096B6B88-7A60-4FAA-9C0E-352984835211}"/>
    <cellStyle name="20% - Accent6 9 2" xfId="5434" xr:uid="{F1816CBE-8201-4E49-8663-1B275FE942E2}"/>
    <cellStyle name="20% - Accent6 9 2 2" xfId="8455" xr:uid="{741F3DE6-A5E1-448B-99FB-29B5AC62B611}"/>
    <cellStyle name="20% - Accent6 9 2 2 2" xfId="17258" xr:uid="{093F536B-7A17-4376-868B-425397BE6F7A}"/>
    <cellStyle name="20% - Accent6 9 2 3" xfId="14239" xr:uid="{D4E87832-CE6D-464E-8F5A-CA2DD093BAC9}"/>
    <cellStyle name="20% - Accent6 9 3" xfId="6929" xr:uid="{DC044464-DF44-4F92-8C69-04547F997710}"/>
    <cellStyle name="20% - Accent6 9 3 2" xfId="15733" xr:uid="{08FAEF49-3624-4835-8735-2F46F0F53E9A}"/>
    <cellStyle name="20% - Accent6 9 4" xfId="9947" xr:uid="{980D9A88-4687-40F6-9862-B18AF3EFFF21}"/>
    <cellStyle name="20% - Accent6 9 4 2" xfId="18750" xr:uid="{3C2CC6E8-9A07-41EA-9636-1CDBAFC8EC62}"/>
    <cellStyle name="20% - Accent6 9 5" xfId="12718" xr:uid="{5D19A9A0-839E-4544-A978-23CFAB766E0F}"/>
    <cellStyle name="40% - Accent1" xfId="1010" builtinId="31" customBuiltin="1"/>
    <cellStyle name="40% - Accent1 10" xfId="4156" xr:uid="{418421E2-062B-4ED9-AFE2-5E219689AD06}"/>
    <cellStyle name="40% - Accent1 10 2" xfId="7174" xr:uid="{C3BB7B39-5357-4659-9626-F1E79310506B}"/>
    <cellStyle name="40% - Accent1 10 2 2" xfId="15977" xr:uid="{CE244C9C-A154-4DAF-8C3D-4775C72AFC36}"/>
    <cellStyle name="40% - Accent1 10 3" xfId="12962" xr:uid="{069034E0-19E5-4D49-9C5C-A81CA20A84BB}"/>
    <cellStyle name="40% - Accent1 11" xfId="4229" xr:uid="{DB4D79EB-C5FE-4B41-BEF1-206D0CC88C03}"/>
    <cellStyle name="40% - Accent1 11 2" xfId="7247" xr:uid="{74892586-C22B-467B-8520-62FE169BE30B}"/>
    <cellStyle name="40% - Accent1 11 2 2" xfId="16050" xr:uid="{C7018C5B-E4A2-4D12-A59F-727CA36D471E}"/>
    <cellStyle name="40% - Accent1 11 3" xfId="13035" xr:uid="{6374279A-444E-44D3-9EB6-F4DFDFB2AB82}"/>
    <cellStyle name="40% - Accent1 12" xfId="5676" xr:uid="{56F9690C-DA3B-4954-A357-D9A1C99817F8}"/>
    <cellStyle name="40% - Accent1 12 2" xfId="14481" xr:uid="{4F1435E8-6EFE-4794-B43D-6F8CC4EE590A}"/>
    <cellStyle name="40% - Accent1 13" xfId="8739" xr:uid="{AADACFF4-99F6-42D8-A779-EFDA29FB426E}"/>
    <cellStyle name="40% - Accent1 13 2" xfId="17542" xr:uid="{3684F914-A4E5-4F66-8DF0-40D52226A5CE}"/>
    <cellStyle name="40% - Accent1 14" xfId="10679" xr:uid="{0AECC6FE-801E-498D-979B-405D8D3716C1}"/>
    <cellStyle name="40% - Accent1 15" xfId="11319" xr:uid="{9B351D50-C508-4C93-B6EE-32A01146676D}"/>
    <cellStyle name="40% - Accent1 16" xfId="19672" xr:uid="{40A452AA-4B01-47C1-9F5D-2C38C26C720C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2 2 2" xfId="11267" xr:uid="{FB9A4EAC-DFC7-4BAE-902C-F2E2805BF27C}"/>
    <cellStyle name="40% - Accent1 2 2 2 2 3" xfId="10278" xr:uid="{0100BEED-71FB-4703-B7FE-01162AAED272}"/>
    <cellStyle name="40% - Accent1 2 2 2 3" xfId="258" xr:uid="{57497C4C-E059-4C6B-A888-917AA1BE497E}"/>
    <cellStyle name="40% - Accent1 2 2 2 3 2" xfId="10906" xr:uid="{5BA08D82-6CF3-40CD-B1F9-EA4AE41C027C}"/>
    <cellStyle name="40% - Accent1 2 2 2 4" xfId="2661" xr:uid="{B5A11B7F-09C5-4BFE-A5B3-6AFFFC01B868}"/>
    <cellStyle name="40% - Accent1 2 2 3" xfId="259" xr:uid="{5EB4BCB1-2BCD-4B26-9130-0D1D09A44F15}"/>
    <cellStyle name="40% - Accent1 2 2 3 2" xfId="260" xr:uid="{7A9C30D0-AEC9-4C3F-AFFD-DBF19DD24FAD}"/>
    <cellStyle name="40% - Accent1 2 2 3 3" xfId="11004" xr:uid="{C0B7F66E-FC4D-428D-A217-3D1A43F583E4}"/>
    <cellStyle name="40% - Accent1 2 2 4" xfId="261" xr:uid="{A9B37054-72CC-4F1E-AFD5-A7CADBE2DF6C}"/>
    <cellStyle name="40% - Accent1 2 2 4 2" xfId="11451" xr:uid="{574EA339-123B-4BA1-9F5A-9E193A62C94E}"/>
    <cellStyle name="40% - Accent1 2 2 5" xfId="1822" xr:uid="{455E769F-7305-44DB-B177-7ADAA13DF7EF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2 2 2" xfId="10917" xr:uid="{24421093-BC60-478B-B476-BED304CF1D50}"/>
    <cellStyle name="40% - Accent1 2 3 2 3" xfId="10277" xr:uid="{CCF53A18-7F4A-4817-ABFB-49256F56D314}"/>
    <cellStyle name="40% - Accent1 2 3 3" xfId="265" xr:uid="{10FB5A83-6803-4684-A8AB-78DDB02E1435}"/>
    <cellStyle name="40% - Accent1 2 3 3 2" xfId="11090" xr:uid="{E5008321-3BE3-489F-B538-523D4A32CBA9}"/>
    <cellStyle name="40% - Accent1 2 3 4" xfId="2386" xr:uid="{7C0411CF-E6C7-464C-A9DD-970B51638901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4 4" xfId="10922" xr:uid="{E2E9E1D9-C8A6-4D55-88F6-8807DD5B7D30}"/>
    <cellStyle name="40% - Accent1 2 5" xfId="270" xr:uid="{657CEBE8-61E6-46EE-A79A-9AB1EBA6682A}"/>
    <cellStyle name="40% - Accent1 2 5 2" xfId="271" xr:uid="{8C1FF0B5-A3D6-4076-AF3C-55D1E8BD47F3}"/>
    <cellStyle name="40% - Accent1 2 5 3" xfId="11422" xr:uid="{58D75A81-8870-4120-8DF9-1C3688FC7FCE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2 8" xfId="1213" xr:uid="{8E3D104B-2B77-49F5-B115-ED87594D1695}"/>
    <cellStyle name="40% - Accent1 2 9" xfId="19673" xr:uid="{84F578D1-550D-46BE-ABCA-ED16696E83F7}"/>
    <cellStyle name="40% - Accent1 3" xfId="275" xr:uid="{9DBB8CE4-6FAC-4D64-9AED-55C7DE701A86}"/>
    <cellStyle name="40% - Accent1 3 10" xfId="8772" xr:uid="{AC1EEEBA-58D1-4BEE-8A11-50046E840D31}"/>
    <cellStyle name="40% - Accent1 3 10 2" xfId="17575" xr:uid="{2539E9D3-E6C4-4C5D-8A12-D7F6C2A8EAB2}"/>
    <cellStyle name="40% - Accent1 3 11" xfId="11269" xr:uid="{49EF84D6-9908-477D-A7B0-A0529CF0657E}"/>
    <cellStyle name="40% - Accent1 3 12" xfId="11450" xr:uid="{C10D45DA-4921-4388-B9D2-5A427AFB1F8C}"/>
    <cellStyle name="40% - Accent1 3 13" xfId="1821" xr:uid="{1ADF6BE8-1209-46C3-870E-436197A5AE95}"/>
    <cellStyle name="40% - Accent1 3 14" xfId="19674" xr:uid="{5CA88160-B626-4722-9E02-74B7A9ABBF46}"/>
    <cellStyle name="40% - Accent1 3 2" xfId="276" xr:uid="{9DA6AB2B-9D6B-4447-969F-8227926AD464}"/>
    <cellStyle name="40% - Accent1 3 2 10" xfId="11655" xr:uid="{B1A82D52-6A1C-4288-A392-D3109564CB31}"/>
    <cellStyle name="40% - Accent1 3 2 11" xfId="2533" xr:uid="{A5965804-5A42-4D9D-A0C7-8C3264BA906D}"/>
    <cellStyle name="40% - Accent1 3 2 12" xfId="19675" xr:uid="{5545F518-7226-4F33-BC27-AC97566E76C7}"/>
    <cellStyle name="40% - Accent1 3 2 2" xfId="277" xr:uid="{918CB886-C298-4CE0-9C48-D66A4AB0FBEB}"/>
    <cellStyle name="40% - Accent1 3 2 2 2" xfId="278" xr:uid="{8ED631DC-E3FE-4D73-8BF2-5B59FE59BCD9}"/>
    <cellStyle name="40% - Accent1 3 2 2 2 2" xfId="7644" xr:uid="{7399ED40-F98A-4AEF-B695-2795D025537B}"/>
    <cellStyle name="40% - Accent1 3 2 2 2 2 2" xfId="16447" xr:uid="{D9580C1D-13DA-441B-BEDE-43284E88A7B4}"/>
    <cellStyle name="40% - Accent1 3 2 2 2 3" xfId="13431" xr:uid="{770666FE-C2ED-474A-802C-0B09BDCAA7AB}"/>
    <cellStyle name="40% - Accent1 3 2 2 2 4" xfId="4626" xr:uid="{A5C73D9D-F908-4AA4-A602-C156D2EC4688}"/>
    <cellStyle name="40% - Accent1 3 2 2 2 5" xfId="19677" xr:uid="{0F205B64-BE12-4C08-82B0-52F58C137681}"/>
    <cellStyle name="40% - Accent1 3 2 2 3" xfId="6118" xr:uid="{642D5BCC-B17F-4254-B292-D88EF9512789}"/>
    <cellStyle name="40% - Accent1 3 2 2 3 2" xfId="14922" xr:uid="{971AC29D-92CF-4F2C-ABFA-9139493AE227}"/>
    <cellStyle name="40% - Accent1 3 2 2 4" xfId="9136" xr:uid="{FB58096F-8177-401D-AC63-40D4F1D1D3C6}"/>
    <cellStyle name="40% - Accent1 3 2 2 4 2" xfId="17939" xr:uid="{E96D0B68-1AE7-4F15-B2EF-CC361C531F06}"/>
    <cellStyle name="40% - Accent1 3 2 2 5" xfId="11919" xr:uid="{49764706-3FB2-4482-AA8F-480D9EE9CD4B}"/>
    <cellStyle name="40% - Accent1 3 2 2 6" xfId="3058" xr:uid="{7386A6AB-01D5-4495-AFCA-0CA80219DE97}"/>
    <cellStyle name="40% - Accent1 3 2 2 7" xfId="19676" xr:uid="{E1626634-0231-401E-8ECA-A012DD414471}"/>
    <cellStyle name="40% - Accent1 3 2 3" xfId="279" xr:uid="{6BE6EC7A-FC27-4ACF-AABA-051E492FB45F}"/>
    <cellStyle name="40% - Accent1 3 2 3 2" xfId="4919" xr:uid="{A1A4804F-83D7-43BE-B5BD-06B615565B42}"/>
    <cellStyle name="40% - Accent1 3 2 3 2 2" xfId="7940" xr:uid="{13084E4E-64DA-4731-AD46-582B5E0431E2}"/>
    <cellStyle name="40% - Accent1 3 2 3 2 2 2" xfId="16743" xr:uid="{58FFA54F-0443-4980-A5F3-8BE6E1FCB8E3}"/>
    <cellStyle name="40% - Accent1 3 2 3 2 3" xfId="13724" xr:uid="{14DB587C-50A1-41BC-AA11-E420E2154C9E}"/>
    <cellStyle name="40% - Accent1 3 2 3 3" xfId="6414" xr:uid="{22271A2F-8A93-4D50-89C6-B83550169813}"/>
    <cellStyle name="40% - Accent1 3 2 3 3 2" xfId="15218" xr:uid="{2E5A627B-B0F1-4E4E-96FF-C30F6A144BB0}"/>
    <cellStyle name="40% - Accent1 3 2 3 4" xfId="9432" xr:uid="{DC3208AD-98ED-44AC-A652-433B6E63EFBD}"/>
    <cellStyle name="40% - Accent1 3 2 3 4 2" xfId="18235" xr:uid="{482E3F82-2F22-4DD7-AEAA-ED8643F30EF0}"/>
    <cellStyle name="40% - Accent1 3 2 3 5" xfId="12207" xr:uid="{B2B87539-3573-4A0E-B0A8-3F2E18A2C3FF}"/>
    <cellStyle name="40% - Accent1 3 2 3 6" xfId="3399" xr:uid="{AE48ABEC-70A4-4833-8A29-F44ECE6F9135}"/>
    <cellStyle name="40% - Accent1 3 2 3 7" xfId="19678" xr:uid="{3E6C0C93-5ADE-4794-861D-BAD0C13E0EE3}"/>
    <cellStyle name="40% - Accent1 3 2 4" xfId="3694" xr:uid="{26FAAE3A-383F-47BD-A8D7-78326387A668}"/>
    <cellStyle name="40% - Accent1 3 2 4 2" xfId="5217" xr:uid="{F0D75788-A02F-4AC1-AF17-EBD6FE497506}"/>
    <cellStyle name="40% - Accent1 3 2 4 2 2" xfId="8238" xr:uid="{209B33D1-6406-4AF7-9AD0-C52BB589442C}"/>
    <cellStyle name="40% - Accent1 3 2 4 2 2 2" xfId="17041" xr:uid="{1A026FE2-20D7-458D-95F9-16BEBC808450}"/>
    <cellStyle name="40% - Accent1 3 2 4 2 3" xfId="14022" xr:uid="{B097614D-3CA2-4DB1-9423-7C8665E36A3E}"/>
    <cellStyle name="40% - Accent1 3 2 4 3" xfId="6712" xr:uid="{53EB24B0-1C3E-4BC2-BCDE-B3EBFDF4105B}"/>
    <cellStyle name="40% - Accent1 3 2 4 3 2" xfId="15516" xr:uid="{2D963948-7D67-482A-9F50-7CC81C35AFBD}"/>
    <cellStyle name="40% - Accent1 3 2 4 4" xfId="9730" xr:uid="{6B8AA1BF-4B90-4E44-A319-4461901B5400}"/>
    <cellStyle name="40% - Accent1 3 2 4 4 2" xfId="18533" xr:uid="{0CA91E0A-2A5A-4C07-8EB0-0B6BC1184D0D}"/>
    <cellStyle name="40% - Accent1 3 2 4 5" xfId="12502" xr:uid="{5C591E8C-647B-451C-82D9-CB6C952B7007}"/>
    <cellStyle name="40% - Accent1 3 2 5" xfId="4004" xr:uid="{618FBA60-ACA0-4B4A-86CF-885F934B5EEA}"/>
    <cellStyle name="40% - Accent1 3 2 5 2" xfId="5527" xr:uid="{A7356624-6097-4DB7-9B22-50C2640135A4}"/>
    <cellStyle name="40% - Accent1 3 2 5 2 2" xfId="8548" xr:uid="{B5F0D7C3-1FDE-4AF2-8A9E-9F6703DBAECC}"/>
    <cellStyle name="40% - Accent1 3 2 5 2 2 2" xfId="17351" xr:uid="{4131D086-EB89-4C74-B3B1-5C629FA7BD4C}"/>
    <cellStyle name="40% - Accent1 3 2 5 2 3" xfId="14332" xr:uid="{6F29DD4F-C69E-44AA-9788-F3AA0EE98D28}"/>
    <cellStyle name="40% - Accent1 3 2 5 3" xfId="7022" xr:uid="{1B6B53EF-EF9A-4D32-88B6-C73CD687BFB2}"/>
    <cellStyle name="40% - Accent1 3 2 5 3 2" xfId="15826" xr:uid="{5EB3BBEB-0663-4F5B-9556-0A786D9E77DB}"/>
    <cellStyle name="40% - Accent1 3 2 5 4" xfId="10040" xr:uid="{B71A13C2-8D87-4DC7-8140-9CD8F3E4DBA1}"/>
    <cellStyle name="40% - Accent1 3 2 5 4 2" xfId="18843" xr:uid="{8186AF3C-4CD0-41DB-B571-387775766543}"/>
    <cellStyle name="40% - Accent1 3 2 5 5" xfId="12811" xr:uid="{7696B02D-D027-4BFC-A6B4-AD5ADE5BDBF1}"/>
    <cellStyle name="40% - Accent1 3 2 6" xfId="4331" xr:uid="{84437A68-69BB-4660-9994-ACCDE6D48178}"/>
    <cellStyle name="40% - Accent1 3 2 6 2" xfId="7349" xr:uid="{14D093A0-A30F-4894-A5E1-D5F9E764DD58}"/>
    <cellStyle name="40% - Accent1 3 2 6 2 2" xfId="16152" xr:uid="{708CFFE2-5275-43B8-983B-0CAA92561D63}"/>
    <cellStyle name="40% - Accent1 3 2 6 3" xfId="13137" xr:uid="{969AEE46-67BE-4098-8D8F-04F552725D0C}"/>
    <cellStyle name="40% - Accent1 3 2 7" xfId="5822" xr:uid="{3A264F3A-0A92-49C8-8148-F6CC2CBE3EA0}"/>
    <cellStyle name="40% - Accent1 3 2 7 2" xfId="14626" xr:uid="{E9E40B42-20A1-487C-BE89-B97D831E42BC}"/>
    <cellStyle name="40% - Accent1 3 2 8" xfId="8841" xr:uid="{90E868B9-CD69-4102-9E18-27E5DCE1442D}"/>
    <cellStyle name="40% - Accent1 3 2 8 2" xfId="17644" xr:uid="{704C3519-2338-409E-AB2B-C3F442721020}"/>
    <cellStyle name="40% - Accent1 3 2 9" xfId="11241" xr:uid="{B820D69E-0743-478B-A08E-09B2FD6BFC8D}"/>
    <cellStyle name="40% - Accent1 3 3" xfId="280" xr:uid="{28AF3D3C-66F1-4669-96EF-8F89F132583E}"/>
    <cellStyle name="40% - Accent1 3 3 2" xfId="281" xr:uid="{D3FD9086-0CE7-4D6A-ABB1-8DC0CCF46217}"/>
    <cellStyle name="40% - Accent1 3 3 2 2" xfId="10207" xr:uid="{2E49557C-8F3A-4C95-8892-A1CA6B824F9F}"/>
    <cellStyle name="40% - Accent1 3 3 2 3" xfId="19680" xr:uid="{7441D2CF-B253-4B0E-8FCA-22490482BF5B}"/>
    <cellStyle name="40% - Accent1 3 3 3" xfId="10197" xr:uid="{8C152AD0-1316-49E3-9BDB-64B6FD499B18}"/>
    <cellStyle name="40% - Accent1 3 3 4" xfId="2620" xr:uid="{CEC29C8D-D9FF-435B-9555-B6485D43BC37}"/>
    <cellStyle name="40% - Accent1 3 3 5" xfId="19679" xr:uid="{6F8BA503-B065-45AA-B570-D4F347FA8A50}"/>
    <cellStyle name="40% - Accent1 3 4" xfId="282" xr:uid="{F11A53C2-0265-4E5F-814C-2A5E845F9DF6}"/>
    <cellStyle name="40% - Accent1 3 4 2" xfId="4557" xr:uid="{F7405015-6028-460A-BB1A-B1522DEBF1E2}"/>
    <cellStyle name="40% - Accent1 3 4 2 2" xfId="7575" xr:uid="{68A45D7B-A3F8-43FD-8B70-20C355159AE6}"/>
    <cellStyle name="40% - Accent1 3 4 2 2 2" xfId="16378" xr:uid="{FC33EA87-C5D1-43EA-80CE-E4577DC8B061}"/>
    <cellStyle name="40% - Accent1 3 4 2 3" xfId="13362" xr:uid="{075BDA77-027A-4C6D-A27D-D07F879A0443}"/>
    <cellStyle name="40% - Accent1 3 4 3" xfId="6049" xr:uid="{EB141318-5943-4B24-9501-7F47B2A351A9}"/>
    <cellStyle name="40% - Accent1 3 4 3 2" xfId="14853" xr:uid="{4F4FFFB7-3013-404B-A0AE-1F715E3AC2BE}"/>
    <cellStyle name="40% - Accent1 3 4 4" xfId="9067" xr:uid="{F290E7E6-0037-4C19-BFB7-945367AFAB84}"/>
    <cellStyle name="40% - Accent1 3 4 4 2" xfId="17870" xr:uid="{DDF35222-CB20-4DA3-9A81-548E8630972D}"/>
    <cellStyle name="40% - Accent1 3 4 5" xfId="11851" xr:uid="{9BF6B3E6-5BD7-4D0D-9987-7C6658AA9890}"/>
    <cellStyle name="40% - Accent1 3 4 6" xfId="2933" xr:uid="{54D43D44-4CB0-42B9-8D2D-3CC5ACB0261B}"/>
    <cellStyle name="40% - Accent1 3 4 7" xfId="19681" xr:uid="{1ECF33E4-0CFD-41B4-B2A9-EC6D7EA9F429}"/>
    <cellStyle name="40% - Accent1 3 5" xfId="3330" xr:uid="{B09540DE-7C73-40C2-839F-7EA568745E0D}"/>
    <cellStyle name="40% - Accent1 3 5 2" xfId="4850" xr:uid="{8530E5D0-5C40-4062-AE3A-C1FA1C617E6D}"/>
    <cellStyle name="40% - Accent1 3 5 2 2" xfId="7871" xr:uid="{BC434125-EC71-428E-9C8B-3ECCC7510AD2}"/>
    <cellStyle name="40% - Accent1 3 5 2 2 2" xfId="16674" xr:uid="{80CA332D-183B-4A26-B96A-C68D72F9F9A1}"/>
    <cellStyle name="40% - Accent1 3 5 2 3" xfId="13655" xr:uid="{7AA6778C-A4AF-4E21-87FC-D3549F8117D1}"/>
    <cellStyle name="40% - Accent1 3 5 3" xfId="6345" xr:uid="{42FB801E-D853-4944-9D2F-BEC2EE8B6217}"/>
    <cellStyle name="40% - Accent1 3 5 3 2" xfId="15149" xr:uid="{9577564A-DABD-4447-AB9C-CEE290D620B1}"/>
    <cellStyle name="40% - Accent1 3 5 4" xfId="9363" xr:uid="{C890957D-0E87-43F7-9842-D2556E92ED63}"/>
    <cellStyle name="40% - Accent1 3 5 4 2" xfId="18166" xr:uid="{E97A0C34-2545-43C4-95C6-CA39548060E6}"/>
    <cellStyle name="40% - Accent1 3 5 5" xfId="12138" xr:uid="{9E9C79BC-BC0F-4558-8F3D-73E365A861A9}"/>
    <cellStyle name="40% - Accent1 3 5 6" xfId="19682" xr:uid="{856A913A-7939-4C10-A561-173BE32DCC3E}"/>
    <cellStyle name="40% - Accent1 3 6" xfId="3624" xr:uid="{62B41D32-1032-4BE8-B93C-6CCCB9FB0CFA}"/>
    <cellStyle name="40% - Accent1 3 6 2" xfId="5147" xr:uid="{16BAAD9B-A26F-4C91-93E3-C0538F8010C6}"/>
    <cellStyle name="40% - Accent1 3 6 2 2" xfId="8168" xr:uid="{7E199494-7247-4EB3-A7F7-35BF4F258ED8}"/>
    <cellStyle name="40% - Accent1 3 6 2 2 2" xfId="16971" xr:uid="{225B8145-9EDC-4438-9C6B-3FF3DCB418E4}"/>
    <cellStyle name="40% - Accent1 3 6 2 3" xfId="13952" xr:uid="{B01C5FFE-41B2-487F-AF8E-39E93D702A54}"/>
    <cellStyle name="40% - Accent1 3 6 3" xfId="6642" xr:uid="{21B593F2-3087-4D15-A00E-B88F4D92AE96}"/>
    <cellStyle name="40% - Accent1 3 6 3 2" xfId="15446" xr:uid="{6914D407-C64C-4B39-81E2-AFB2AC1A63DC}"/>
    <cellStyle name="40% - Accent1 3 6 4" xfId="9660" xr:uid="{01D6EB4B-47B2-452A-9467-4F694F0EC8B6}"/>
    <cellStyle name="40% - Accent1 3 6 4 2" xfId="18463" xr:uid="{D5EFDDD3-6218-4695-932D-713B3A074656}"/>
    <cellStyle name="40% - Accent1 3 6 5" xfId="12432" xr:uid="{A3BA8005-1351-49E7-A388-F6AB60C357A8}"/>
    <cellStyle name="40% - Accent1 3 7" xfId="3935" xr:uid="{AA0845D2-0E5D-4A86-9075-6E0D3B8FA96E}"/>
    <cellStyle name="40% - Accent1 3 7 2" xfId="5458" xr:uid="{CB38D56E-34B4-4414-81FB-13FDAFD63523}"/>
    <cellStyle name="40% - Accent1 3 7 2 2" xfId="8479" xr:uid="{72708326-0235-4C11-A93D-B343094A6B06}"/>
    <cellStyle name="40% - Accent1 3 7 2 2 2" xfId="17282" xr:uid="{763D4112-6DA7-4BAE-93DF-FF3291FE6B37}"/>
    <cellStyle name="40% - Accent1 3 7 2 3" xfId="14263" xr:uid="{C6A28260-200A-4066-AB98-AF976B0EF286}"/>
    <cellStyle name="40% - Accent1 3 7 3" xfId="6953" xr:uid="{79C6B703-412B-4286-947B-B3A4E7FEB691}"/>
    <cellStyle name="40% - Accent1 3 7 3 2" xfId="15757" xr:uid="{B8CD0164-9D6B-4F77-9E78-40F948AF879B}"/>
    <cellStyle name="40% - Accent1 3 7 4" xfId="9971" xr:uid="{5D852DA7-8765-410F-B8CF-1983C82FA64F}"/>
    <cellStyle name="40% - Accent1 3 7 4 2" xfId="18774" xr:uid="{CEDC7E22-BEC8-4EB0-B1FA-47CBD346A036}"/>
    <cellStyle name="40% - Accent1 3 7 5" xfId="12742" xr:uid="{1ABE30DC-44CB-4E83-9557-9942A0008F9B}"/>
    <cellStyle name="40% - Accent1 3 8" xfId="4262" xr:uid="{E8D17B38-E374-44A9-9180-AE179CC84385}"/>
    <cellStyle name="40% - Accent1 3 8 2" xfId="7280" xr:uid="{45A69E1D-3EA7-41DD-8401-A3ADB4726833}"/>
    <cellStyle name="40% - Accent1 3 8 2 2" xfId="16083" xr:uid="{6FEF216D-8D7D-4141-BE33-B3F081179A12}"/>
    <cellStyle name="40% - Accent1 3 8 3" xfId="13068" xr:uid="{400283FF-26DF-4E5E-BA77-71CDF2BCDBFE}"/>
    <cellStyle name="40% - Accent1 3 9" xfId="5753" xr:uid="{563F37AB-46C7-455C-B5F2-BE18FC74B749}"/>
    <cellStyle name="40% - Accent1 3 9 2" xfId="14557" xr:uid="{3B091D5B-A75C-4AEF-B3CC-2C173E69CC28}"/>
    <cellStyle name="40% - Accent1 4" xfId="283" xr:uid="{6B1E63C2-2CA9-486B-A481-F8A1A5C42E25}"/>
    <cellStyle name="40% - Accent1 4 10" xfId="11629" xr:uid="{6835BB59-C72B-468A-A219-7353E8B04E5F}"/>
    <cellStyle name="40% - Accent1 4 11" xfId="2507" xr:uid="{767BAB72-9FDA-4AD0-9B3F-BEB395CBAF5C}"/>
    <cellStyle name="40% - Accent1 4 12" xfId="19683" xr:uid="{EBCA8FF9-D3C5-4BDB-BE91-7E6F72551334}"/>
    <cellStyle name="40% - Accent1 4 2" xfId="284" xr:uid="{D86F886A-2154-4968-BFB6-08026B952B0E}"/>
    <cellStyle name="40% - Accent1 4 2 2" xfId="285" xr:uid="{0567BCA9-7E0A-44AF-8D90-D4FB8CD1DA0D}"/>
    <cellStyle name="40% - Accent1 4 2 2 2" xfId="7618" xr:uid="{CF2AA89C-E13D-43E7-8A6B-8317EF80B731}"/>
    <cellStyle name="40% - Accent1 4 2 2 2 2" xfId="16421" xr:uid="{F52874D3-05BA-433A-B725-B1185E530724}"/>
    <cellStyle name="40% - Accent1 4 2 2 3" xfId="13405" xr:uid="{582C7D3A-11D8-45A0-9EED-2DF43B82CA49}"/>
    <cellStyle name="40% - Accent1 4 2 2 4" xfId="4600" xr:uid="{70950E96-901A-4256-8BE4-66F3F650A03C}"/>
    <cellStyle name="40% - Accent1 4 2 2 5" xfId="19685" xr:uid="{D31A3C05-C2DC-47BC-9A21-68EEB0A9014A}"/>
    <cellStyle name="40% - Accent1 4 2 3" xfId="6092" xr:uid="{3DD4EC6A-A7D3-410F-9E36-1608F82A31C7}"/>
    <cellStyle name="40% - Accent1 4 2 3 2" xfId="14896" xr:uid="{7C666F59-20D4-4213-8335-F6F42682D4C4}"/>
    <cellStyle name="40% - Accent1 4 2 4" xfId="9110" xr:uid="{BFBD3048-118F-4134-A7FB-570E1918DD7D}"/>
    <cellStyle name="40% - Accent1 4 2 4 2" xfId="17913" xr:uid="{BD8973CA-1210-48EB-8049-B900D81E821C}"/>
    <cellStyle name="40% - Accent1 4 2 5" xfId="11894" xr:uid="{99814E8A-8948-401A-878D-879D9637DBBD}"/>
    <cellStyle name="40% - Accent1 4 2 6" xfId="3032" xr:uid="{372202F2-B608-477F-90D5-29C39C7F35EE}"/>
    <cellStyle name="40% - Accent1 4 2 7" xfId="19684" xr:uid="{DC541E53-3C9E-492E-B21A-32A515DEB7D5}"/>
    <cellStyle name="40% - Accent1 4 3" xfId="286" xr:uid="{9AC79106-45BF-466A-9C83-A54A702096D1}"/>
    <cellStyle name="40% - Accent1 4 3 2" xfId="4893" xr:uid="{EB044089-6EFE-4F27-B7FD-D51A368663E7}"/>
    <cellStyle name="40% - Accent1 4 3 2 2" xfId="7914" xr:uid="{597702FC-7B24-48BF-8E7E-DD7BCDCB98A0}"/>
    <cellStyle name="40% - Accent1 4 3 2 2 2" xfId="16717" xr:uid="{FFEA669F-9FBD-4573-8007-542EC1ADB449}"/>
    <cellStyle name="40% - Accent1 4 3 2 3" xfId="13698" xr:uid="{DB727A90-4353-40CD-8546-16CE76EC127B}"/>
    <cellStyle name="40% - Accent1 4 3 3" xfId="6388" xr:uid="{043D02B2-1B69-41BE-BB52-78CE403F2DFE}"/>
    <cellStyle name="40% - Accent1 4 3 3 2" xfId="15192" xr:uid="{1B3BE49F-5F90-4457-9861-C7B2C7956A4C}"/>
    <cellStyle name="40% - Accent1 4 3 4" xfId="9406" xr:uid="{039930AC-AD2F-4F21-9CE9-DC764F5A1267}"/>
    <cellStyle name="40% - Accent1 4 3 4 2" xfId="18209" xr:uid="{251A0328-7252-4F03-8EAE-AE1117DDA672}"/>
    <cellStyle name="40% - Accent1 4 3 5" xfId="12181" xr:uid="{A3FB59A6-8705-48A2-9174-1AB88F2EFC64}"/>
    <cellStyle name="40% - Accent1 4 3 6" xfId="3373" xr:uid="{7F4533DF-B638-4EBC-B07F-12498DA7CA1A}"/>
    <cellStyle name="40% - Accent1 4 3 7" xfId="19686" xr:uid="{79E181EE-BFD1-40CF-8EC4-BD70079381AA}"/>
    <cellStyle name="40% - Accent1 4 4" xfId="3668" xr:uid="{A2B506B6-CE61-49E9-91F2-2283406816B1}"/>
    <cellStyle name="40% - Accent1 4 4 2" xfId="5191" xr:uid="{C2D02180-9C3D-481E-819B-2860C1191490}"/>
    <cellStyle name="40% - Accent1 4 4 2 2" xfId="8212" xr:uid="{B1412BE4-243D-439B-B975-5E92263706D0}"/>
    <cellStyle name="40% - Accent1 4 4 2 2 2" xfId="17015" xr:uid="{FCCA5784-D778-40BC-9EED-93322510183C}"/>
    <cellStyle name="40% - Accent1 4 4 2 3" xfId="13996" xr:uid="{756FF83B-63EB-47A3-BD6E-3261CEC64F6E}"/>
    <cellStyle name="40% - Accent1 4 4 3" xfId="6686" xr:uid="{8D822841-1307-4990-92E0-113C452AE03E}"/>
    <cellStyle name="40% - Accent1 4 4 3 2" xfId="15490" xr:uid="{CB6DFA74-1B90-4971-BC44-FA7542077D04}"/>
    <cellStyle name="40% - Accent1 4 4 4" xfId="9704" xr:uid="{3B4381A2-8802-4128-BA19-21AFCF09F241}"/>
    <cellStyle name="40% - Accent1 4 4 4 2" xfId="18507" xr:uid="{DE9EB8D5-03A8-48B5-82C9-DFC86B07BB0E}"/>
    <cellStyle name="40% - Accent1 4 4 5" xfId="12476" xr:uid="{6AD430A1-918A-45C1-9CE9-79422ACA85D8}"/>
    <cellStyle name="40% - Accent1 4 5" xfId="3978" xr:uid="{5C61E1A0-6FB1-470B-A613-48C7F6677900}"/>
    <cellStyle name="40% - Accent1 4 5 2" xfId="5501" xr:uid="{C625BAA6-AD3A-4013-88C3-5B4000803542}"/>
    <cellStyle name="40% - Accent1 4 5 2 2" xfId="8522" xr:uid="{30D426A7-394D-49DC-817D-FFAA4385CF00}"/>
    <cellStyle name="40% - Accent1 4 5 2 2 2" xfId="17325" xr:uid="{7E4962D5-D173-4AC3-9528-680033B91416}"/>
    <cellStyle name="40% - Accent1 4 5 2 3" xfId="14306" xr:uid="{AE7C2FD4-5C61-41CF-8778-EA35423F65E6}"/>
    <cellStyle name="40% - Accent1 4 5 3" xfId="6996" xr:uid="{DCF4A1FD-0D06-4EA1-BB9A-053504D457B6}"/>
    <cellStyle name="40% - Accent1 4 5 3 2" xfId="15800" xr:uid="{C68EDB12-7F85-4DC0-BF3B-363F1D510EF5}"/>
    <cellStyle name="40% - Accent1 4 5 4" xfId="10014" xr:uid="{717DD0F6-72A2-46BB-8A40-6AB222916792}"/>
    <cellStyle name="40% - Accent1 4 5 4 2" xfId="18817" xr:uid="{AE18DE58-7325-4F63-B1DE-815F5AF9DA2A}"/>
    <cellStyle name="40% - Accent1 4 5 5" xfId="12785" xr:uid="{BD99F8B9-20C0-459B-8EFB-C910A14AA566}"/>
    <cellStyle name="40% - Accent1 4 6" xfId="4305" xr:uid="{0253126B-1A7E-4B31-A119-2ADE0313240F}"/>
    <cellStyle name="40% - Accent1 4 6 2" xfId="7323" xr:uid="{46463B4E-9C75-4947-91E9-AE85D3B9EF70}"/>
    <cellStyle name="40% - Accent1 4 6 2 2" xfId="16126" xr:uid="{7564E9D4-1154-4CC1-9F62-6DEABC16901E}"/>
    <cellStyle name="40% - Accent1 4 6 3" xfId="13111" xr:uid="{0A141606-3599-46FA-BA43-19BCB8D2A162}"/>
    <cellStyle name="40% - Accent1 4 7" xfId="5796" xr:uid="{3D7CC0E7-6C1F-4527-8F7B-E3337FBC6B79}"/>
    <cellStyle name="40% - Accent1 4 7 2" xfId="14600" xr:uid="{2B751B60-7A07-4ADA-84E0-B80B05A5E521}"/>
    <cellStyle name="40% - Accent1 4 8" xfId="8815" xr:uid="{209B25E4-B000-4C9F-8399-628A103BF91E}"/>
    <cellStyle name="40% - Accent1 4 8 2" xfId="17618" xr:uid="{9F31F34A-4F0A-4E89-8014-AF8AEBBC02B7}"/>
    <cellStyle name="40% - Accent1 4 9" xfId="10934" xr:uid="{3AA36DC4-2F44-4D26-A849-D161D6FCC545}"/>
    <cellStyle name="40% - Accent1 5" xfId="287" xr:uid="{34E476CA-7C2F-4610-82D6-C26954AA29FF}"/>
    <cellStyle name="40% - Accent1 5 10" xfId="2772" xr:uid="{A84A4911-CBA0-40FD-B50C-5BB8A2FDA8FE}"/>
    <cellStyle name="40% - Accent1 5 11" xfId="19687" xr:uid="{1FDDDBEB-6CCD-4556-8722-DC46DE60FAAF}"/>
    <cellStyle name="40% - Accent1 5 2" xfId="288" xr:uid="{C296BCDF-1650-41C3-8848-631BCC8B9D0B}"/>
    <cellStyle name="40% - Accent1 5 2 2" xfId="289" xr:uid="{8C1F04AF-3C13-4D32-BAC8-5B5EED74D6D9}"/>
    <cellStyle name="40% - Accent1 5 2 2 2" xfId="7763" xr:uid="{3AF05E6F-96FB-40B2-83CE-8F9F700636A2}"/>
    <cellStyle name="40% - Accent1 5 2 2 2 2" xfId="16566" xr:uid="{62B892BA-4F19-4FC1-B32C-803230289322}"/>
    <cellStyle name="40% - Accent1 5 2 2 3" xfId="13548" xr:uid="{712C5568-B914-42C8-A843-53FE488D8889}"/>
    <cellStyle name="40% - Accent1 5 2 2 4" xfId="4743" xr:uid="{B7522F1A-60DA-4197-A59F-5FA4F12BAFD5}"/>
    <cellStyle name="40% - Accent1 5 2 2 5" xfId="19689" xr:uid="{BB7B6C5C-8536-4293-A8AC-C6840FB42B8F}"/>
    <cellStyle name="40% - Accent1 5 2 3" xfId="6237" xr:uid="{6B3FA2B4-90D5-45BE-B4E8-9A7744B7678E}"/>
    <cellStyle name="40% - Accent1 5 2 3 2" xfId="15041" xr:uid="{178C0CC1-5143-47D0-9215-D893D72353DF}"/>
    <cellStyle name="40% - Accent1 5 2 4" xfId="9255" xr:uid="{40B65506-BC3F-4A0F-A8E8-EE6693241FA2}"/>
    <cellStyle name="40% - Accent1 5 2 4 2" xfId="18058" xr:uid="{A7BD46B0-E2D8-4761-AC3B-11DF5C27708A}"/>
    <cellStyle name="40% - Accent1 5 2 5" xfId="12031" xr:uid="{0B434738-C3B8-41F4-BA7A-F9BDE492BE19}"/>
    <cellStyle name="40% - Accent1 5 2 6" xfId="3221" xr:uid="{6ED69B42-57B8-4BC8-BECC-1C80B9BA0F42}"/>
    <cellStyle name="40% - Accent1 5 2 7" xfId="19688" xr:uid="{0D0E42AA-E92D-4BB9-8FC9-89E87A8B1C66}"/>
    <cellStyle name="40% - Accent1 5 3" xfId="290" xr:uid="{E315FFA1-7D1A-4183-BA56-A339FB32A44D}"/>
    <cellStyle name="40% - Accent1 5 3 2" xfId="5038" xr:uid="{9B23A45E-7BD9-44D0-A7B0-EABBF121445E}"/>
    <cellStyle name="40% - Accent1 5 3 2 2" xfId="8059" xr:uid="{E6644814-3D20-4A46-BD13-FC4E36210DA2}"/>
    <cellStyle name="40% - Accent1 5 3 2 2 2" xfId="16862" xr:uid="{401DE0D3-C60F-4F9F-B599-19B6F6462E32}"/>
    <cellStyle name="40% - Accent1 5 3 2 3" xfId="13843" xr:uid="{1DC05062-46BE-4A2E-9454-A65D9477FDC7}"/>
    <cellStyle name="40% - Accent1 5 3 3" xfId="6533" xr:uid="{A118FEDF-D0D7-4AFC-8BB8-40C0F9259756}"/>
    <cellStyle name="40% - Accent1 5 3 3 2" xfId="15337" xr:uid="{66805360-7889-4CC0-8A31-A501A932E670}"/>
    <cellStyle name="40% - Accent1 5 3 4" xfId="9551" xr:uid="{FA344BE2-25C6-4985-971D-0DA8735F856C}"/>
    <cellStyle name="40% - Accent1 5 3 4 2" xfId="18354" xr:uid="{752D2958-D5AF-4B43-8F18-B02483267019}"/>
    <cellStyle name="40% - Accent1 5 3 5" xfId="12324" xr:uid="{44CA62E6-AC9D-4EC6-B85F-D0355309C7F3}"/>
    <cellStyle name="40% - Accent1 5 3 6" xfId="3516" xr:uid="{AA1E3D56-89BA-451E-ADAC-BC7D13F3C368}"/>
    <cellStyle name="40% - Accent1 5 3 7" xfId="19690" xr:uid="{0767B805-9B37-4A3F-80B2-E7F9D8ABBBE1}"/>
    <cellStyle name="40% - Accent1 5 4" xfId="3818" xr:uid="{89C9F746-C64E-4A24-9ACA-8DACBADB1EE3}"/>
    <cellStyle name="40% - Accent1 5 4 2" xfId="5341" xr:uid="{207553FF-393A-4A50-9FE6-402600347B36}"/>
    <cellStyle name="40% - Accent1 5 4 2 2" xfId="8362" xr:uid="{4BCC2D20-29DE-4058-83E9-6852E3F9707B}"/>
    <cellStyle name="40% - Accent1 5 4 2 2 2" xfId="17165" xr:uid="{7DA1221D-1BCE-4F6B-B950-AB949D19089A}"/>
    <cellStyle name="40% - Accent1 5 4 2 3" xfId="14146" xr:uid="{E4312947-3227-4F2F-A86D-EF0C7DED3F70}"/>
    <cellStyle name="40% - Accent1 5 4 3" xfId="6836" xr:uid="{DEA4A204-9BD5-4013-9E27-3DD769747E28}"/>
    <cellStyle name="40% - Accent1 5 4 3 2" xfId="15640" xr:uid="{3AB52CF1-3B70-418A-A424-71FF337FDF14}"/>
    <cellStyle name="40% - Accent1 5 4 4" xfId="9854" xr:uid="{5D40E1A2-4077-4D6F-A95F-DBE70FA5E783}"/>
    <cellStyle name="40% - Accent1 5 4 4 2" xfId="18657" xr:uid="{1485327C-2D26-4C99-BDFD-D72BC941B875}"/>
    <cellStyle name="40% - Accent1 5 4 5" xfId="12626" xr:uid="{57DCF45B-9CC9-4C4F-84CB-CFD9C697C161}"/>
    <cellStyle name="40% - Accent1 5 5" xfId="4123" xr:uid="{93946811-8C7D-4438-9A2F-14BF1B40AF8F}"/>
    <cellStyle name="40% - Accent1 5 5 2" xfId="5646" xr:uid="{B17D9A26-66B3-4E72-A87F-E83664E8869D}"/>
    <cellStyle name="40% - Accent1 5 5 2 2" xfId="8667" xr:uid="{D14ECB50-34C9-41F6-B85C-BCA0F1B3F56E}"/>
    <cellStyle name="40% - Accent1 5 5 2 2 2" xfId="17470" xr:uid="{D87A5BFF-509E-479B-8974-8CBCAF9D6104}"/>
    <cellStyle name="40% - Accent1 5 5 2 3" xfId="14451" xr:uid="{CC435D46-5C69-402E-A928-894543C9E2D4}"/>
    <cellStyle name="40% - Accent1 5 5 3" xfId="7141" xr:uid="{7A128324-F096-4C6D-8192-66DCEA7D9FF3}"/>
    <cellStyle name="40% - Accent1 5 5 3 2" xfId="15945" xr:uid="{D65AA567-F397-406C-8151-EF5DCE8995C9}"/>
    <cellStyle name="40% - Accent1 5 5 4" xfId="10159" xr:uid="{6B75E243-80CB-46C8-A29F-56DFBF8E7229}"/>
    <cellStyle name="40% - Accent1 5 5 4 2" xfId="18962" xr:uid="{03E3C718-FC0C-45DB-A8D5-F92D7BB9C849}"/>
    <cellStyle name="40% - Accent1 5 5 5" xfId="12930" xr:uid="{B99627AB-B461-487E-8969-DDE561ECB579}"/>
    <cellStyle name="40% - Accent1 5 6" xfId="4450" xr:uid="{F2885909-54F9-4FA9-B9DA-2B0B7721663C}"/>
    <cellStyle name="40% - Accent1 5 6 2" xfId="7468" xr:uid="{14EF40D0-E0F7-4511-9102-83988ECD4D71}"/>
    <cellStyle name="40% - Accent1 5 6 2 2" xfId="16271" xr:uid="{6B1EAA71-A399-4D5D-B956-FE3A8911EDD8}"/>
    <cellStyle name="40% - Accent1 5 6 3" xfId="13256" xr:uid="{426CDD67-26AA-4D24-972C-4DF47A930F1D}"/>
    <cellStyle name="40% - Accent1 5 7" xfId="5941" xr:uid="{7313A3EF-423D-45C2-8938-0A471F796A73}"/>
    <cellStyle name="40% - Accent1 5 7 2" xfId="14745" xr:uid="{1EE050E1-D3C5-4D5D-83AA-65BA8CD9B46B}"/>
    <cellStyle name="40% - Accent1 5 8" xfId="8960" xr:uid="{B04EE309-9B5C-4CE1-8949-BB924F5819C8}"/>
    <cellStyle name="40% - Accent1 5 8 2" xfId="17763" xr:uid="{45AD70A9-6CBC-48A4-BD74-9F977224A8D9}"/>
    <cellStyle name="40% - Accent1 5 9" xfId="11749" xr:uid="{1FFDF631-DEA4-409B-9DF3-9F2412AAE382}"/>
    <cellStyle name="40% - Accent1 6" xfId="291" xr:uid="{D471CFD4-0CC6-4E2D-892D-180B5C4ED99F}"/>
    <cellStyle name="40% - Accent1 6 2" xfId="292" xr:uid="{A848637D-52AA-44E0-89CF-2394B448ECCF}"/>
    <cellStyle name="40% - Accent1 6 2 2" xfId="7540" xr:uid="{2BFD0BF5-BDB5-44E6-93B1-5945CA205984}"/>
    <cellStyle name="40% - Accent1 6 2 2 2" xfId="16343" xr:uid="{28BC5FE8-AE54-4813-9B4B-18B018E462A7}"/>
    <cellStyle name="40% - Accent1 6 2 3" xfId="13327" xr:uid="{64545F56-A7E9-4F2D-89CD-2BFD5202EFE6}"/>
    <cellStyle name="40% - Accent1 6 2 4" xfId="4522" xr:uid="{56FC9BE3-C45A-4209-8A01-738500E298A4}"/>
    <cellStyle name="40% - Accent1 6 2 5" xfId="19692" xr:uid="{0B4BBA1C-9DFF-407E-8F9D-5C84381D0795}"/>
    <cellStyle name="40% - Accent1 6 3" xfId="6014" xr:uid="{90098EB3-04B8-41D7-BE1E-3AEB52F64B87}"/>
    <cellStyle name="40% - Accent1 6 3 2" xfId="14818" xr:uid="{5460EB18-530E-4CFD-ACAC-93B7D609B416}"/>
    <cellStyle name="40% - Accent1 6 4" xfId="9032" xr:uid="{B3E13713-EE4E-44E5-B2DA-5ADC9F2BFECD}"/>
    <cellStyle name="40% - Accent1 6 4 2" xfId="17835" xr:uid="{6D59CC70-EC4B-4562-A80D-9123C931BF45}"/>
    <cellStyle name="40% - Accent1 6 5" xfId="11816" xr:uid="{0B0CEDB4-1181-44C1-9589-0DCE52E5CD4F}"/>
    <cellStyle name="40% - Accent1 6 6" xfId="2878" xr:uid="{9955E14B-B593-4804-8F88-84E482839344}"/>
    <cellStyle name="40% - Accent1 6 7" xfId="19691" xr:uid="{9943667E-B887-4176-A59F-D8DCFCFEE7A4}"/>
    <cellStyle name="40% - Accent1 7" xfId="293" xr:uid="{13306025-2F7F-4741-B8D4-F69EB839FADE}"/>
    <cellStyle name="40% - Accent1 7 2" xfId="294" xr:uid="{A892EC3C-1CC8-426D-8289-2F897D45B33B}"/>
    <cellStyle name="40% - Accent1 7 2 2" xfId="7838" xr:uid="{A5C4E730-45F6-4DF2-8FD8-54F6AF9E1DFC}"/>
    <cellStyle name="40% - Accent1 7 2 2 2" xfId="16641" xr:uid="{4A1E1FC5-1915-46F4-8D45-0E80E5764274}"/>
    <cellStyle name="40% - Accent1 7 2 3" xfId="13622" xr:uid="{01FA4ED5-E48C-4952-BE32-3638C0C2E875}"/>
    <cellStyle name="40% - Accent1 7 2 4" xfId="4817" xr:uid="{9B472ADB-A290-4471-873A-7DA52FCE9B16}"/>
    <cellStyle name="40% - Accent1 7 3" xfId="6312" xr:uid="{62F92E8A-7996-443A-A4CE-7CED06EC63D6}"/>
    <cellStyle name="40% - Accent1 7 3 2" xfId="15116" xr:uid="{FA49E62B-0193-4452-A9E8-466E559A4E65}"/>
    <cellStyle name="40% - Accent1 7 4" xfId="9330" xr:uid="{3241AF71-5D07-49E7-A3F5-311B55E841E7}"/>
    <cellStyle name="40% - Accent1 7 4 2" xfId="18133" xr:uid="{9E7784D1-FD6D-4A6D-BFA2-9E053F446A18}"/>
    <cellStyle name="40% - Accent1 7 5" xfId="12105" xr:uid="{783051F1-4D2F-476B-87C0-873F5021717A}"/>
    <cellStyle name="40% - Accent1 7 6" xfId="3297" xr:uid="{038067D5-81AB-4041-8C58-E6F2D984A4B9}"/>
    <cellStyle name="40% - Accent1 7 7" xfId="19693" xr:uid="{94EFF1ED-B5AB-4D93-9EEB-C30C15B486EF}"/>
    <cellStyle name="40% - Accent1 8" xfId="3590" xr:uid="{E5EF3717-3C6B-4FA9-AF55-E165D2B11BA3}"/>
    <cellStyle name="40% - Accent1 8 2" xfId="5113" xr:uid="{395F6EA2-2E41-4663-8EA9-0E97DF80D8DD}"/>
    <cellStyle name="40% - Accent1 8 2 2" xfId="8134" xr:uid="{BC4D5D7E-1B00-4B3E-AA93-CC8D2C99A5BE}"/>
    <cellStyle name="40% - Accent1 8 2 2 2" xfId="16937" xr:uid="{F92573F7-6F0A-4DE4-8426-AF193F969D4D}"/>
    <cellStyle name="40% - Accent1 8 2 3" xfId="13918" xr:uid="{EAF20FBD-C5C0-4277-8BE3-C27D33159108}"/>
    <cellStyle name="40% - Accent1 8 3" xfId="6608" xr:uid="{22E9CB30-60E3-4FB8-B0A8-0E64A7E8F603}"/>
    <cellStyle name="40% - Accent1 8 3 2" xfId="15412" xr:uid="{5232D418-D173-497D-8890-C52653C0333D}"/>
    <cellStyle name="40% - Accent1 8 4" xfId="9626" xr:uid="{2B5F1361-C5A0-44A1-8A0F-66310A8A4FE3}"/>
    <cellStyle name="40% - Accent1 8 4 2" xfId="18429" xr:uid="{9B207D22-3743-41E0-8938-E2655FD45FE0}"/>
    <cellStyle name="40% - Accent1 8 5" xfId="12398" xr:uid="{BD5D1113-5007-41E8-9385-AEB425BF5BC3}"/>
    <cellStyle name="40% - Accent1 8 6" xfId="19694" xr:uid="{73C248EA-E96F-4032-AB15-2DEC1D4D25EF}"/>
    <cellStyle name="40% - Accent1 9" xfId="3902" xr:uid="{8FDD7BBE-6C80-444D-8BD8-B52910ADE983}"/>
    <cellStyle name="40% - Accent1 9 2" xfId="5425" xr:uid="{722F6C20-4FAC-45E2-A267-C4932508B630}"/>
    <cellStyle name="40% - Accent1 9 2 2" xfId="8446" xr:uid="{7E6E6E0E-2C20-4C69-8163-A452E2832F4B}"/>
    <cellStyle name="40% - Accent1 9 2 2 2" xfId="17249" xr:uid="{F321C327-2092-4804-B45B-242928DAEF80}"/>
    <cellStyle name="40% - Accent1 9 2 3" xfId="14230" xr:uid="{FEF63F74-70CC-4828-AB44-D953E7581FCA}"/>
    <cellStyle name="40% - Accent1 9 3" xfId="6920" xr:uid="{BD1CE5CD-1165-4F6F-AC8A-2F4A7FF7A9B6}"/>
    <cellStyle name="40% - Accent1 9 3 2" xfId="15724" xr:uid="{DAB7AC74-99CB-4F82-B24C-75FBA3AD37F5}"/>
    <cellStyle name="40% - Accent1 9 4" xfId="9938" xr:uid="{3D82E1F7-C9D3-44B9-9B60-DA3DFE49833E}"/>
    <cellStyle name="40% - Accent1 9 4 2" xfId="18741" xr:uid="{00D46834-C235-4DDF-A446-635C93B4B290}"/>
    <cellStyle name="40% - Accent1 9 5" xfId="12709" xr:uid="{6FF937CE-4D73-4804-B729-38240F970B9B}"/>
    <cellStyle name="40% - Accent2" xfId="1013" builtinId="35" customBuiltin="1"/>
    <cellStyle name="40% - Accent2 10" xfId="4158" xr:uid="{463E130C-96B4-4332-BFF1-44778CA7ABE7}"/>
    <cellStyle name="40% - Accent2 10 2" xfId="7176" xr:uid="{5FB752FE-93A9-4BE6-8810-86E82BF98E39}"/>
    <cellStyle name="40% - Accent2 10 2 2" xfId="15979" xr:uid="{DC72AA9E-02E0-4A6C-95BB-AF940A0295B6}"/>
    <cellStyle name="40% - Accent2 10 3" xfId="12964" xr:uid="{84FE3698-6A2D-47CD-A37C-9211679AC949}"/>
    <cellStyle name="40% - Accent2 11" xfId="4231" xr:uid="{B535721F-A2BD-462E-8C14-81C6DD2FEB1F}"/>
    <cellStyle name="40% - Accent2 11 2" xfId="7249" xr:uid="{6117CC2B-E28D-494A-95A9-2812FBA0F2CB}"/>
    <cellStyle name="40% - Accent2 11 2 2" xfId="16052" xr:uid="{291623EC-B372-4379-A7A1-A5A28407687D}"/>
    <cellStyle name="40% - Accent2 11 3" xfId="13037" xr:uid="{8591BD86-7C49-4B88-BCC8-275FD825368C}"/>
    <cellStyle name="40% - Accent2 12" xfId="5678" xr:uid="{153376B2-3B7D-4470-B0F1-4920E72B3225}"/>
    <cellStyle name="40% - Accent2 12 2" xfId="14483" xr:uid="{6AD84969-BB0C-42EA-8969-487C46595CB5}"/>
    <cellStyle name="40% - Accent2 13" xfId="8741" xr:uid="{4060EAD4-51CF-4FE7-B39D-6A9272FF6754}"/>
    <cellStyle name="40% - Accent2 13 2" xfId="17544" xr:uid="{85FF8205-1479-4678-B231-638BED9FCC1C}"/>
    <cellStyle name="40% - Accent2 14" xfId="11140" xr:uid="{76F24A1F-A3D6-4B2F-A9FA-6F2BC505989E}"/>
    <cellStyle name="40% - Accent2 15" xfId="11321" xr:uid="{F652403E-9316-4FDF-A962-8F32D1BE18C0}"/>
    <cellStyle name="40% - Accent2 16" xfId="19695" xr:uid="{3E1D7F6C-E9AF-43F9-BDCE-21B645F67E8D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2 4" xfId="11213" xr:uid="{FDDCEB40-AB51-4074-AF48-A926C2403361}"/>
    <cellStyle name="40% - Accent2 2 2 3" xfId="301" xr:uid="{27975DF4-C665-417C-BAFA-7201F660F466}"/>
    <cellStyle name="40% - Accent2 2 2 3 2" xfId="302" xr:uid="{33112A0E-8DDF-46DF-AFE3-66CA5D4FC84C}"/>
    <cellStyle name="40% - Accent2 2 2 3 3" xfId="10600" xr:uid="{79354A46-3F87-46D4-BA20-2F1C84B458BA}"/>
    <cellStyle name="40% - Accent2 2 2 4" xfId="303" xr:uid="{0DD1F9C4-2EDD-4A60-9F76-8C96A3294C91}"/>
    <cellStyle name="40% - Accent2 2 2 5" xfId="2662" xr:uid="{61EFB544-F7F1-41AE-A38E-DED8CDF2ABE8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3 4" xfId="2390" xr:uid="{BC7C9B1E-FB3C-42F0-BC1D-17DD35E89798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4 4" xfId="11011" xr:uid="{BDA69F27-2833-4D6D-BC46-68E9CE348720}"/>
    <cellStyle name="40% - Accent2 2 5" xfId="312" xr:uid="{417388A5-0EE7-4414-8DC5-0888EFBA8FFB}"/>
    <cellStyle name="40% - Accent2 2 5 2" xfId="313" xr:uid="{D2A3239C-A07B-4229-92FD-9BD722354D6C}"/>
    <cellStyle name="40% - Accent2 2 5 3" xfId="11452" xr:uid="{87669F39-A7FF-4013-905E-F9DAE1B7F5E3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2 8" xfId="1823" xr:uid="{B89689C1-DEB9-4BA4-B276-0E02970E412C}"/>
    <cellStyle name="40% - Accent2 2 9" xfId="19696" xr:uid="{FF3540EC-F7DA-4737-A9EF-32A82F65C23D}"/>
    <cellStyle name="40% - Accent2 3" xfId="317" xr:uid="{D2FA0913-BB13-41E5-AE97-A80ED81069C1}"/>
    <cellStyle name="40% - Accent2 3 10" xfId="8771" xr:uid="{3B809BA3-F616-4674-825F-460ED82AA48E}"/>
    <cellStyle name="40% - Accent2 3 10 2" xfId="17574" xr:uid="{86B2CBC1-E838-4DA6-9034-947EC8541B37}"/>
    <cellStyle name="40% - Accent2 3 11" xfId="11282" xr:uid="{1E30FA71-90A4-449C-A157-2E2D284174D1}"/>
    <cellStyle name="40% - Accent2 3 12" xfId="11594" xr:uid="{5C5A33C7-BDFB-4FD4-A22E-3A1529B3DE9B}"/>
    <cellStyle name="40% - Accent2 3 13" xfId="2414" xr:uid="{965EE542-CCC5-4103-BF30-3C3C638FF9E6}"/>
    <cellStyle name="40% - Accent2 3 14" xfId="19697" xr:uid="{63B6E768-84B3-4828-9646-826E93BFC061}"/>
    <cellStyle name="40% - Accent2 3 2" xfId="318" xr:uid="{F53B07E5-3C1C-43CF-997C-4AFD5864687E}"/>
    <cellStyle name="40% - Accent2 3 2 10" xfId="2532" xr:uid="{46FF0A6B-1165-4077-BC44-3317AD28E9E9}"/>
    <cellStyle name="40% - Accent2 3 2 11" xfId="19698" xr:uid="{6E58F6D8-9ACF-4710-9620-AD61AAD62228}"/>
    <cellStyle name="40% - Accent2 3 2 2" xfId="319" xr:uid="{2CB09958-5BD0-491D-88CC-872B1850FF7F}"/>
    <cellStyle name="40% - Accent2 3 2 2 2" xfId="320" xr:uid="{1EC810EC-BFA6-4620-BB74-63DB1B306A04}"/>
    <cellStyle name="40% - Accent2 3 2 2 2 2" xfId="7643" xr:uid="{E652B102-919C-40C4-A1BE-524B0283A3F9}"/>
    <cellStyle name="40% - Accent2 3 2 2 2 2 2" xfId="16446" xr:uid="{8A4194A5-B811-4407-8595-C6694FECB81E}"/>
    <cellStyle name="40% - Accent2 3 2 2 2 3" xfId="13430" xr:uid="{483B1F0A-79F3-45C6-ACA5-0DB8E2C69F55}"/>
    <cellStyle name="40% - Accent2 3 2 2 2 4" xfId="4625" xr:uid="{C5DD75E6-020A-45E5-BE39-194E04F34A83}"/>
    <cellStyle name="40% - Accent2 3 2 2 2 5" xfId="19700" xr:uid="{CC4559AB-E3BA-434C-BE67-857AE1DD0446}"/>
    <cellStyle name="40% - Accent2 3 2 2 3" xfId="6117" xr:uid="{DAD8AC2E-7D21-45D5-A4AF-601F7CFE8583}"/>
    <cellStyle name="40% - Accent2 3 2 2 3 2" xfId="14921" xr:uid="{B18837DE-AF10-441D-88B7-67640DCC04B1}"/>
    <cellStyle name="40% - Accent2 3 2 2 4" xfId="9135" xr:uid="{0D5B7553-DED3-4357-AAF1-B97F93F3A7B9}"/>
    <cellStyle name="40% - Accent2 3 2 2 4 2" xfId="17938" xr:uid="{E6798CAD-0B65-4EE3-BADB-16FA6737A7EB}"/>
    <cellStyle name="40% - Accent2 3 2 2 5" xfId="11918" xr:uid="{E55C99B1-89B2-4DE9-A6FA-DA5E993CBCDA}"/>
    <cellStyle name="40% - Accent2 3 2 2 6" xfId="3057" xr:uid="{2EF64A4A-AD2B-493C-9660-63E800C4B545}"/>
    <cellStyle name="40% - Accent2 3 2 2 7" xfId="19699" xr:uid="{75054575-AAB2-44ED-BD5D-E81FC2480C4B}"/>
    <cellStyle name="40% - Accent2 3 2 3" xfId="321" xr:uid="{9233C834-BA41-4213-8D5D-C64A0E9D2190}"/>
    <cellStyle name="40% - Accent2 3 2 3 2" xfId="4918" xr:uid="{27BAD74D-D9FE-40C5-B808-9BB9071B6E2B}"/>
    <cellStyle name="40% - Accent2 3 2 3 2 2" xfId="7939" xr:uid="{F64BB6B0-17EC-43F7-813C-A9E15862555A}"/>
    <cellStyle name="40% - Accent2 3 2 3 2 2 2" xfId="16742" xr:uid="{D4019A6B-3829-4EB7-B69B-82EE5EA2DF7D}"/>
    <cellStyle name="40% - Accent2 3 2 3 2 3" xfId="13723" xr:uid="{B2FA41FF-0389-4697-A67C-EB7E968FF5B8}"/>
    <cellStyle name="40% - Accent2 3 2 3 3" xfId="6413" xr:uid="{43422100-918A-48AB-BA7C-AB3D25B42AC4}"/>
    <cellStyle name="40% - Accent2 3 2 3 3 2" xfId="15217" xr:uid="{602DE016-B122-4028-B59D-5B35D747204C}"/>
    <cellStyle name="40% - Accent2 3 2 3 4" xfId="9431" xr:uid="{34E2682A-B98A-4AF2-9178-52911AF0FFA5}"/>
    <cellStyle name="40% - Accent2 3 2 3 4 2" xfId="18234" xr:uid="{C9CD4043-0C22-4C53-B71A-ADF2654979F0}"/>
    <cellStyle name="40% - Accent2 3 2 3 5" xfId="12206" xr:uid="{CDFE6020-EE39-4C2F-B238-DD92787FEC3E}"/>
    <cellStyle name="40% - Accent2 3 2 3 6" xfId="3398" xr:uid="{0AE2642B-9EB7-4EAC-AA57-D9A7799A8427}"/>
    <cellStyle name="40% - Accent2 3 2 3 7" xfId="19701" xr:uid="{94065304-9364-48FC-B625-587F3B355BF9}"/>
    <cellStyle name="40% - Accent2 3 2 4" xfId="3693" xr:uid="{F44D2DE1-AD3A-4EB4-B9EF-A2804944E288}"/>
    <cellStyle name="40% - Accent2 3 2 4 2" xfId="5216" xr:uid="{964F1300-3C53-4ED9-9FFE-218278075BC2}"/>
    <cellStyle name="40% - Accent2 3 2 4 2 2" xfId="8237" xr:uid="{E9D34C31-7E23-40B3-A248-F636F6EA7358}"/>
    <cellStyle name="40% - Accent2 3 2 4 2 2 2" xfId="17040" xr:uid="{3C3C0B2A-395D-42FE-B79C-70A94A1A5488}"/>
    <cellStyle name="40% - Accent2 3 2 4 2 3" xfId="14021" xr:uid="{E86264C7-9D2F-4B66-B199-650B53291346}"/>
    <cellStyle name="40% - Accent2 3 2 4 3" xfId="6711" xr:uid="{1DF6DC85-B3A5-44FA-A594-04BF50A49813}"/>
    <cellStyle name="40% - Accent2 3 2 4 3 2" xfId="15515" xr:uid="{D25195CD-214F-495C-A3E8-B94E8E9529C7}"/>
    <cellStyle name="40% - Accent2 3 2 4 4" xfId="9729" xr:uid="{3794DCE4-021D-4739-8B53-3EBDC1D5758A}"/>
    <cellStyle name="40% - Accent2 3 2 4 4 2" xfId="18532" xr:uid="{ABC121B1-D81B-4ABF-B29F-9BCD30BB4A74}"/>
    <cellStyle name="40% - Accent2 3 2 4 5" xfId="12501" xr:uid="{29DC1DAE-445C-4785-A865-21DE81E57FCB}"/>
    <cellStyle name="40% - Accent2 3 2 5" xfId="4003" xr:uid="{8F3E9220-F304-49D1-8C83-7AC54CA2B2AA}"/>
    <cellStyle name="40% - Accent2 3 2 5 2" xfId="5526" xr:uid="{1FE65C60-3F2E-42EA-8F29-940063E0AD53}"/>
    <cellStyle name="40% - Accent2 3 2 5 2 2" xfId="8547" xr:uid="{6C6A51B5-9737-46C5-8267-9B29E3B2F0B7}"/>
    <cellStyle name="40% - Accent2 3 2 5 2 2 2" xfId="17350" xr:uid="{39FAAC3B-03D3-4652-B7AA-33879BDF382B}"/>
    <cellStyle name="40% - Accent2 3 2 5 2 3" xfId="14331" xr:uid="{B755EBEB-B234-43BE-9456-101746E612DE}"/>
    <cellStyle name="40% - Accent2 3 2 5 3" xfId="7021" xr:uid="{07E37A57-29D9-4966-AA65-C8C73CD74A3B}"/>
    <cellStyle name="40% - Accent2 3 2 5 3 2" xfId="15825" xr:uid="{8A6C229F-56E6-49A5-8093-842CB0C5E0E9}"/>
    <cellStyle name="40% - Accent2 3 2 5 4" xfId="10039" xr:uid="{9E0B1DA1-CCF0-4739-BF75-B0EBC583928C}"/>
    <cellStyle name="40% - Accent2 3 2 5 4 2" xfId="18842" xr:uid="{029D8CBA-B405-455B-B19C-C2C2083B23A6}"/>
    <cellStyle name="40% - Accent2 3 2 5 5" xfId="12810" xr:uid="{48FF1FC7-B612-4FA7-AF8F-0AB5457C8FD2}"/>
    <cellStyle name="40% - Accent2 3 2 6" xfId="4330" xr:uid="{7CC6479C-4937-45AB-8EE9-36BA55AA1501}"/>
    <cellStyle name="40% - Accent2 3 2 6 2" xfId="7348" xr:uid="{912B5EAD-DB80-4039-9E38-9987E2BDFABB}"/>
    <cellStyle name="40% - Accent2 3 2 6 2 2" xfId="16151" xr:uid="{ACBD5921-F74D-4497-AAA5-4EBB97862ADD}"/>
    <cellStyle name="40% - Accent2 3 2 6 3" xfId="13136" xr:uid="{4EBCE0BD-4A1B-4F4D-8EF7-3EC7366FFAE0}"/>
    <cellStyle name="40% - Accent2 3 2 7" xfId="5821" xr:uid="{1EEA9F81-5CD3-4DA8-8BAB-49E6808636FB}"/>
    <cellStyle name="40% - Accent2 3 2 7 2" xfId="14625" xr:uid="{286DA4E3-9EA2-4FDE-80EF-38E7A2DC63A0}"/>
    <cellStyle name="40% - Accent2 3 2 8" xfId="8840" xr:uid="{86F11E17-F5B9-4220-BA76-A7FB078ECDA2}"/>
    <cellStyle name="40% - Accent2 3 2 8 2" xfId="17643" xr:uid="{C8717096-1EF4-42DE-AFC9-79877A7C96E3}"/>
    <cellStyle name="40% - Accent2 3 2 9" xfId="11654" xr:uid="{42A1A0E7-E2FC-4BBD-B7F7-78CF5C9CBF26}"/>
    <cellStyle name="40% - Accent2 3 3" xfId="322" xr:uid="{2B3E817C-8C3D-4583-A5A4-830CA0B8C16D}"/>
    <cellStyle name="40% - Accent2 3 3 2" xfId="323" xr:uid="{4FEF4FA1-AEE0-49E6-8FC1-E699651B14D3}"/>
    <cellStyle name="40% - Accent2 3 3 2 2" xfId="10201" xr:uid="{42AD601E-57A5-4DDF-BAB7-CE2CFCF20579}"/>
    <cellStyle name="40% - Accent2 3 3 2 3" xfId="19703" xr:uid="{A633DD6F-36C6-4CD9-B408-32CDECDB9B59}"/>
    <cellStyle name="40% - Accent2 3 3 3" xfId="10575" xr:uid="{35C3A195-D3D8-4A69-B6B7-6CD4C9736445}"/>
    <cellStyle name="40% - Accent2 3 3 4" xfId="2621" xr:uid="{1CEBE9E5-9CED-4744-B94D-8BA1CBFA7F2C}"/>
    <cellStyle name="40% - Accent2 3 3 5" xfId="19702" xr:uid="{9136D28F-900B-4A37-8A98-E5F1E33204D1}"/>
    <cellStyle name="40% - Accent2 3 4" xfId="324" xr:uid="{A4F91980-E4E7-4B8C-AF80-09D61E8D879D}"/>
    <cellStyle name="40% - Accent2 3 4 2" xfId="4556" xr:uid="{F6F40FD0-8157-4D0C-A300-B66CC9CA3C1E}"/>
    <cellStyle name="40% - Accent2 3 4 2 2" xfId="7574" xr:uid="{5A668585-A0FD-4FB5-9907-2B2F1EAB81C7}"/>
    <cellStyle name="40% - Accent2 3 4 2 2 2" xfId="16377" xr:uid="{268A2272-339A-43A4-966B-06F36F39FD0A}"/>
    <cellStyle name="40% - Accent2 3 4 2 3" xfId="13361" xr:uid="{C6A213FD-81AC-4440-9A89-50B4BF69282C}"/>
    <cellStyle name="40% - Accent2 3 4 3" xfId="6048" xr:uid="{6B929EEB-4980-4E60-9F64-BA014780E547}"/>
    <cellStyle name="40% - Accent2 3 4 3 2" xfId="14852" xr:uid="{E58540EC-CBCE-4734-A7DD-3182F16CB040}"/>
    <cellStyle name="40% - Accent2 3 4 4" xfId="9066" xr:uid="{0483812F-9169-49F1-9FF3-BBB61DD438DA}"/>
    <cellStyle name="40% - Accent2 3 4 4 2" xfId="17869" xr:uid="{79E756DF-D31E-4F48-B484-7401ECC6236F}"/>
    <cellStyle name="40% - Accent2 3 4 5" xfId="11850" xr:uid="{17507919-7270-4E6A-919A-3EC998AF1818}"/>
    <cellStyle name="40% - Accent2 3 4 6" xfId="2932" xr:uid="{A58CBA0E-E783-466C-AAD3-9FB625F892EF}"/>
    <cellStyle name="40% - Accent2 3 4 7" xfId="19704" xr:uid="{2BAF85BA-E67A-4856-A775-5EFCF6DF980A}"/>
    <cellStyle name="40% - Accent2 3 5" xfId="3329" xr:uid="{17D3639D-F32F-4BE6-96AB-942F6A38AAFB}"/>
    <cellStyle name="40% - Accent2 3 5 2" xfId="4849" xr:uid="{6639549A-40F0-4F63-8AAC-E80138C855B6}"/>
    <cellStyle name="40% - Accent2 3 5 2 2" xfId="7870" xr:uid="{C24D0DEF-3A11-4BF2-B1A5-58810B8FB93D}"/>
    <cellStyle name="40% - Accent2 3 5 2 2 2" xfId="16673" xr:uid="{2DC265EA-2A52-4D73-BAB8-79F9FC9106E7}"/>
    <cellStyle name="40% - Accent2 3 5 2 3" xfId="13654" xr:uid="{2696E81A-394B-44B2-8EDF-AB83BBCAB94E}"/>
    <cellStyle name="40% - Accent2 3 5 3" xfId="6344" xr:uid="{DA74B175-A67A-4C1E-925E-0315A6CCFC99}"/>
    <cellStyle name="40% - Accent2 3 5 3 2" xfId="15148" xr:uid="{E973BFD5-DD8E-444F-9110-05A93808CE94}"/>
    <cellStyle name="40% - Accent2 3 5 4" xfId="9362" xr:uid="{30B03015-5EA4-4464-89DE-D360A5E802B2}"/>
    <cellStyle name="40% - Accent2 3 5 4 2" xfId="18165" xr:uid="{AC63A442-6913-452A-B91D-E0AAF9233D88}"/>
    <cellStyle name="40% - Accent2 3 5 5" xfId="12137" xr:uid="{095E0BD9-4CD1-4313-BD02-948800F00BDD}"/>
    <cellStyle name="40% - Accent2 3 5 6" xfId="19705" xr:uid="{E692473B-9043-4A5A-8633-19435453D497}"/>
    <cellStyle name="40% - Accent2 3 6" xfId="3623" xr:uid="{B77D9B0B-B3BF-40B8-9457-041F7904494E}"/>
    <cellStyle name="40% - Accent2 3 6 2" xfId="5146" xr:uid="{4D081A68-9ABE-4B8B-93C4-430BE60B856E}"/>
    <cellStyle name="40% - Accent2 3 6 2 2" xfId="8167" xr:uid="{FA1E54E1-C130-4A02-9095-712254A3EDF9}"/>
    <cellStyle name="40% - Accent2 3 6 2 2 2" xfId="16970" xr:uid="{6F9239EE-F0FD-4E22-9625-09E78D8D1C78}"/>
    <cellStyle name="40% - Accent2 3 6 2 3" xfId="13951" xr:uid="{CFE40CC3-953E-46D1-B81A-69657AF4E3B1}"/>
    <cellStyle name="40% - Accent2 3 6 3" xfId="6641" xr:uid="{F7D093E9-54C9-4558-8812-557CDAE845EC}"/>
    <cellStyle name="40% - Accent2 3 6 3 2" xfId="15445" xr:uid="{D1B9BCA9-377C-4995-9059-02A20E15AA4D}"/>
    <cellStyle name="40% - Accent2 3 6 4" xfId="9659" xr:uid="{B28AB029-FA30-4745-AD7D-8B3A1C3CF40C}"/>
    <cellStyle name="40% - Accent2 3 6 4 2" xfId="18462" xr:uid="{C3E04264-BF54-4E27-A923-2B0A9C3A9782}"/>
    <cellStyle name="40% - Accent2 3 6 5" xfId="12431" xr:uid="{7028966A-6546-4DBA-9EC1-C9F777A64996}"/>
    <cellStyle name="40% - Accent2 3 7" xfId="3934" xr:uid="{C08AD606-3F41-4CAB-8D29-9AC0F284B9A4}"/>
    <cellStyle name="40% - Accent2 3 7 2" xfId="5457" xr:uid="{9088B0A6-48F8-4623-9B8B-F70636A1BB10}"/>
    <cellStyle name="40% - Accent2 3 7 2 2" xfId="8478" xr:uid="{3D50C582-FCE9-48BD-8B04-287613E57269}"/>
    <cellStyle name="40% - Accent2 3 7 2 2 2" xfId="17281" xr:uid="{C1B5856A-102C-4724-922E-BBE80BFB54C9}"/>
    <cellStyle name="40% - Accent2 3 7 2 3" xfId="14262" xr:uid="{5F9972C1-0A1B-4EA1-9D6F-0A2F95B55F23}"/>
    <cellStyle name="40% - Accent2 3 7 3" xfId="6952" xr:uid="{D25EF7BA-D716-48A4-8E82-7DFC4B400476}"/>
    <cellStyle name="40% - Accent2 3 7 3 2" xfId="15756" xr:uid="{CE20B03E-DF5D-4CA2-BB70-13C1587B98B4}"/>
    <cellStyle name="40% - Accent2 3 7 4" xfId="9970" xr:uid="{33501B2E-AA2D-4380-8F6B-19D47BB3773A}"/>
    <cellStyle name="40% - Accent2 3 7 4 2" xfId="18773" xr:uid="{5DEDF35F-B442-45BA-A8E7-E7EDFDC86F9B}"/>
    <cellStyle name="40% - Accent2 3 7 5" xfId="12741" xr:uid="{65FF6692-C972-4B59-98FA-05B9CD935F1F}"/>
    <cellStyle name="40% - Accent2 3 8" xfId="4261" xr:uid="{0CF6AC7C-5F99-44D3-B6A6-E383705B91A3}"/>
    <cellStyle name="40% - Accent2 3 8 2" xfId="7279" xr:uid="{A7BB407D-B890-4295-BA3E-D7C82AC0EA44}"/>
    <cellStyle name="40% - Accent2 3 8 2 2" xfId="16082" xr:uid="{96AC2E64-4EFA-4AEC-B785-3EB515A0F1CA}"/>
    <cellStyle name="40% - Accent2 3 8 3" xfId="13067" xr:uid="{DCD0D746-6572-4947-80AA-2DF9B004A2BE}"/>
    <cellStyle name="40% - Accent2 3 9" xfId="5752" xr:uid="{DD2A2539-58E1-4B3D-AE77-260043F871CE}"/>
    <cellStyle name="40% - Accent2 3 9 2" xfId="14556" xr:uid="{C624AE01-0D68-47DC-A002-FDA1407AA7C3}"/>
    <cellStyle name="40% - Accent2 4" xfId="325" xr:uid="{2B240FF3-C5AA-4343-83A4-F4BE4153A1A4}"/>
    <cellStyle name="40% - Accent2 4 10" xfId="2509" xr:uid="{FB922575-5F17-410B-A306-6F8EBC19B97E}"/>
    <cellStyle name="40% - Accent2 4 11" xfId="19706" xr:uid="{7EFC9D15-EBFB-4F1A-B9CC-E1A95CC6D1C6}"/>
    <cellStyle name="40% - Accent2 4 2" xfId="326" xr:uid="{1B98C16A-4DE2-49DA-B60D-0683319BE25A}"/>
    <cellStyle name="40% - Accent2 4 2 2" xfId="327" xr:uid="{8F6912DF-C70E-4716-B142-5804954AD7C1}"/>
    <cellStyle name="40% - Accent2 4 2 2 2" xfId="7620" xr:uid="{FA566B9B-F28A-46B8-8DEA-83FDCD37DF43}"/>
    <cellStyle name="40% - Accent2 4 2 2 2 2" xfId="16423" xr:uid="{12080303-507A-4C91-9572-39DD2A683073}"/>
    <cellStyle name="40% - Accent2 4 2 2 3" xfId="13407" xr:uid="{629779BF-4FCE-46B1-A187-AB3413178849}"/>
    <cellStyle name="40% - Accent2 4 2 2 4" xfId="4602" xr:uid="{B1D787BC-4197-4E9E-94E1-84618B429883}"/>
    <cellStyle name="40% - Accent2 4 2 2 5" xfId="19708" xr:uid="{5AD3BCBB-989C-4968-809C-7AF16C9AC38A}"/>
    <cellStyle name="40% - Accent2 4 2 3" xfId="6094" xr:uid="{86640B6D-95F7-46DF-A8C4-403DE13C7240}"/>
    <cellStyle name="40% - Accent2 4 2 3 2" xfId="14898" xr:uid="{8D805428-A9E4-4571-8A1A-233FB50C8B6D}"/>
    <cellStyle name="40% - Accent2 4 2 4" xfId="9112" xr:uid="{B2D4A328-8257-416F-BBC3-9D09003B19EC}"/>
    <cellStyle name="40% - Accent2 4 2 4 2" xfId="17915" xr:uid="{90AC42AF-7EE4-48C7-AA56-CD3861B5847B}"/>
    <cellStyle name="40% - Accent2 4 2 5" xfId="11896" xr:uid="{648A2434-8470-460C-81E8-04B3131ECA3F}"/>
    <cellStyle name="40% - Accent2 4 2 6" xfId="3034" xr:uid="{0EC8F80D-8C3E-496E-9C0E-07F972353E08}"/>
    <cellStyle name="40% - Accent2 4 2 7" xfId="19707" xr:uid="{776E47FF-4A54-412C-8D30-AA68622D7CF1}"/>
    <cellStyle name="40% - Accent2 4 3" xfId="328" xr:uid="{9147CC8F-00C9-474E-937A-FC0A744156E1}"/>
    <cellStyle name="40% - Accent2 4 3 2" xfId="4895" xr:uid="{6EA44B15-9F52-4CF8-9824-B54919868E5F}"/>
    <cellStyle name="40% - Accent2 4 3 2 2" xfId="7916" xr:uid="{E64D868B-C797-4B26-ADD6-13BD365044E2}"/>
    <cellStyle name="40% - Accent2 4 3 2 2 2" xfId="16719" xr:uid="{65B7CB86-498F-44E0-B05B-2D851E35AB70}"/>
    <cellStyle name="40% - Accent2 4 3 2 3" xfId="13700" xr:uid="{63F29730-6D59-48A6-8F29-C922DE62B786}"/>
    <cellStyle name="40% - Accent2 4 3 3" xfId="6390" xr:uid="{FC731996-7830-452D-B926-783E9413FD55}"/>
    <cellStyle name="40% - Accent2 4 3 3 2" xfId="15194" xr:uid="{1AA18731-267E-4362-9898-0310FCC098C5}"/>
    <cellStyle name="40% - Accent2 4 3 4" xfId="9408" xr:uid="{DE48D64F-62A4-4872-A8B5-E8A6AC45111D}"/>
    <cellStyle name="40% - Accent2 4 3 4 2" xfId="18211" xr:uid="{273541F2-D7E6-4EA6-9DB0-2ED48DB7FD9A}"/>
    <cellStyle name="40% - Accent2 4 3 5" xfId="12183" xr:uid="{1E38CEB8-C1E7-4480-9BE2-773283D78E0C}"/>
    <cellStyle name="40% - Accent2 4 3 6" xfId="3375" xr:uid="{E1858361-8A87-416D-8EB0-A785BC9E1DE9}"/>
    <cellStyle name="40% - Accent2 4 3 7" xfId="19709" xr:uid="{5CB8B014-EF47-465F-8501-4B6AD5171CA7}"/>
    <cellStyle name="40% - Accent2 4 4" xfId="3670" xr:uid="{C8C4FAEC-FE76-4055-AE02-CE12712BC800}"/>
    <cellStyle name="40% - Accent2 4 4 2" xfId="5193" xr:uid="{74400F20-092B-41CC-81DD-E6256674D7F3}"/>
    <cellStyle name="40% - Accent2 4 4 2 2" xfId="8214" xr:uid="{B940F9D1-8122-4C32-AC5D-F44D98E0BB57}"/>
    <cellStyle name="40% - Accent2 4 4 2 2 2" xfId="17017" xr:uid="{969EA265-4991-40CD-904A-C08112D95D42}"/>
    <cellStyle name="40% - Accent2 4 4 2 3" xfId="13998" xr:uid="{5DCF4985-393B-4249-B1BF-6D9907CD0CEB}"/>
    <cellStyle name="40% - Accent2 4 4 3" xfId="6688" xr:uid="{E5EE2CA7-E23E-4965-B566-59A271BE95D7}"/>
    <cellStyle name="40% - Accent2 4 4 3 2" xfId="15492" xr:uid="{8C596711-8C64-4BCB-B486-9DF308CB489A}"/>
    <cellStyle name="40% - Accent2 4 4 4" xfId="9706" xr:uid="{66B3AB14-24B2-47C7-8D4C-B162529E5072}"/>
    <cellStyle name="40% - Accent2 4 4 4 2" xfId="18509" xr:uid="{80575223-F337-4ACE-B6F5-0EAF7B1A6E0D}"/>
    <cellStyle name="40% - Accent2 4 4 5" xfId="12478" xr:uid="{1FD7A12B-46C2-42AE-9E7B-2626ADB6F773}"/>
    <cellStyle name="40% - Accent2 4 5" xfId="3980" xr:uid="{2CF441C4-D42E-42C6-88A4-00CAF06EE5C7}"/>
    <cellStyle name="40% - Accent2 4 5 2" xfId="5503" xr:uid="{2D113866-72A4-4ED8-B979-FC2D09853BBB}"/>
    <cellStyle name="40% - Accent2 4 5 2 2" xfId="8524" xr:uid="{6E4D9E20-485C-4366-995D-BC27A3CA015C}"/>
    <cellStyle name="40% - Accent2 4 5 2 2 2" xfId="17327" xr:uid="{A4AA39A7-A49F-4259-B0E3-336087DEF096}"/>
    <cellStyle name="40% - Accent2 4 5 2 3" xfId="14308" xr:uid="{813D68FC-A6F9-494C-BA6F-40B2DE5AD589}"/>
    <cellStyle name="40% - Accent2 4 5 3" xfId="6998" xr:uid="{3BE4BAA9-69E7-48BB-861C-AE11CB17D47E}"/>
    <cellStyle name="40% - Accent2 4 5 3 2" xfId="15802" xr:uid="{93CE86DC-F856-48DD-AAAD-234F58DEC6D5}"/>
    <cellStyle name="40% - Accent2 4 5 4" xfId="10016" xr:uid="{9B50AB43-DAB4-46E3-8CE1-208292ECAEDD}"/>
    <cellStyle name="40% - Accent2 4 5 4 2" xfId="18819" xr:uid="{E81F8A94-52B7-48CF-964C-82E96BC7F02A}"/>
    <cellStyle name="40% - Accent2 4 5 5" xfId="12787" xr:uid="{F44A22CB-3CA5-4927-AD50-BFA2B6BA5171}"/>
    <cellStyle name="40% - Accent2 4 6" xfId="4307" xr:uid="{4790C723-7A85-4AAD-96C7-5A9AAE631E26}"/>
    <cellStyle name="40% - Accent2 4 6 2" xfId="7325" xr:uid="{B978C6EE-FAEF-4FE9-A944-B6B215C1177F}"/>
    <cellStyle name="40% - Accent2 4 6 2 2" xfId="16128" xr:uid="{E25B44E9-092E-4DEF-B219-ABC33F082DFE}"/>
    <cellStyle name="40% - Accent2 4 6 3" xfId="13113" xr:uid="{A36CFB42-A2C5-45A0-AFE5-DDBC304F3D0C}"/>
    <cellStyle name="40% - Accent2 4 7" xfId="5798" xr:uid="{139650CE-2C9E-47D1-A811-7870177BB471}"/>
    <cellStyle name="40% - Accent2 4 7 2" xfId="14602" xr:uid="{47C33C21-6070-4B2B-9057-2063C4C14BCE}"/>
    <cellStyle name="40% - Accent2 4 8" xfId="8817" xr:uid="{F89C7EAF-9A47-4A26-B5B2-DE4E8BB65605}"/>
    <cellStyle name="40% - Accent2 4 8 2" xfId="17620" xr:uid="{6EBA97C6-80BF-4A98-BE61-DA8DA8C10F6C}"/>
    <cellStyle name="40% - Accent2 4 9" xfId="11631" xr:uid="{C0CBDD37-5151-49EA-BCF7-C6EEEBC9F450}"/>
    <cellStyle name="40% - Accent2 5" xfId="329" xr:uid="{41994479-A479-4966-872D-1564DE57761D}"/>
    <cellStyle name="40% - Accent2 5 10" xfId="2755" xr:uid="{4C5C0C03-8B3A-466A-AB64-E53B3D013C88}"/>
    <cellStyle name="40% - Accent2 5 11" xfId="19710" xr:uid="{F44C1433-2E32-4DA7-BB56-5D488958FD0C}"/>
    <cellStyle name="40% - Accent2 5 2" xfId="330" xr:uid="{F6F09056-0286-43F0-AA15-716B2AB2BC4E}"/>
    <cellStyle name="40% - Accent2 5 2 2" xfId="331" xr:uid="{87F4044F-DE02-40E2-B6DE-18D586A07DED}"/>
    <cellStyle name="40% - Accent2 5 2 2 2" xfId="7744" xr:uid="{EF867E69-CB74-448E-AD9D-143FD65FCEFC}"/>
    <cellStyle name="40% - Accent2 5 2 2 2 2" xfId="16547" xr:uid="{AC1D7462-38DA-41B7-A372-E00711E70E9F}"/>
    <cellStyle name="40% - Accent2 5 2 2 3" xfId="13529" xr:uid="{5E1A0E07-CD0D-4241-9531-352698B9BC6B}"/>
    <cellStyle name="40% - Accent2 5 2 2 4" xfId="4724" xr:uid="{BA4C1FC7-9293-4218-8CAF-87CB2E92DFA7}"/>
    <cellStyle name="40% - Accent2 5 2 2 5" xfId="19712" xr:uid="{C6D9DEDC-432A-4510-9610-8E8937F649F0}"/>
    <cellStyle name="40% - Accent2 5 2 3" xfId="6218" xr:uid="{BBBD40E3-1EF8-4F25-8C4C-8C32AF3BF745}"/>
    <cellStyle name="40% - Accent2 5 2 3 2" xfId="15022" xr:uid="{D238E379-C95A-4E6F-8752-11956B497257}"/>
    <cellStyle name="40% - Accent2 5 2 4" xfId="9236" xr:uid="{99A95214-AFB3-48E6-8C09-B9CD72D91F56}"/>
    <cellStyle name="40% - Accent2 5 2 4 2" xfId="18039" xr:uid="{A2EF20C6-2395-4730-AA49-1A3C02290525}"/>
    <cellStyle name="40% - Accent2 5 2 5" xfId="12014" xr:uid="{6324059A-A4F6-4F78-B0E3-B9C800B2E74D}"/>
    <cellStyle name="40% - Accent2 5 2 6" xfId="3204" xr:uid="{03BD6DD3-39BE-4CD8-88A4-3BA396FFF5F1}"/>
    <cellStyle name="40% - Accent2 5 2 7" xfId="19711" xr:uid="{655B9187-480E-4587-89BC-5C922275A8E6}"/>
    <cellStyle name="40% - Accent2 5 3" xfId="332" xr:uid="{59F9F5CE-3158-4FD9-9A88-A734DB48C25D}"/>
    <cellStyle name="40% - Accent2 5 3 2" xfId="5019" xr:uid="{CEA7F1E3-033E-4EE3-ADA3-A2331D1B9CDC}"/>
    <cellStyle name="40% - Accent2 5 3 2 2" xfId="8040" xr:uid="{B41F7D7C-FF95-4E1A-8688-7113D99B906A}"/>
    <cellStyle name="40% - Accent2 5 3 2 2 2" xfId="16843" xr:uid="{1C412B89-CB8A-4A21-97ED-445CB86F0812}"/>
    <cellStyle name="40% - Accent2 5 3 2 3" xfId="13824" xr:uid="{82CF7232-9947-4E9B-BFE5-563CED3BBB54}"/>
    <cellStyle name="40% - Accent2 5 3 3" xfId="6514" xr:uid="{C37B9071-DD19-43BB-9D2B-19B0B47B1444}"/>
    <cellStyle name="40% - Accent2 5 3 3 2" xfId="15318" xr:uid="{9A9F36EC-0A62-4E5F-BDE7-45D1530783C2}"/>
    <cellStyle name="40% - Accent2 5 3 4" xfId="9532" xr:uid="{A6506B7A-B207-492D-8AD7-D4B1FFECD999}"/>
    <cellStyle name="40% - Accent2 5 3 4 2" xfId="18335" xr:uid="{43691F23-4CA3-4C48-9B6A-04C215659CBE}"/>
    <cellStyle name="40% - Accent2 5 3 5" xfId="12305" xr:uid="{F8BBDA86-C552-401D-B567-F01F6086877C}"/>
    <cellStyle name="40% - Accent2 5 3 6" xfId="3497" xr:uid="{A496D775-32B4-49BC-AA63-AE810A476A1F}"/>
    <cellStyle name="40% - Accent2 5 3 7" xfId="19713" xr:uid="{D374572F-FE31-4072-97C0-F5597C8A9C1B}"/>
    <cellStyle name="40% - Accent2 5 4" xfId="3799" xr:uid="{6BF5ECAD-47BA-4971-A2ED-8E574497A917}"/>
    <cellStyle name="40% - Accent2 5 4 2" xfId="5322" xr:uid="{8B2E054C-B02F-4326-ABCB-D2DDE0A8FCAE}"/>
    <cellStyle name="40% - Accent2 5 4 2 2" xfId="8343" xr:uid="{9B7818EA-19A9-4694-ABA4-DA996EA1E0CD}"/>
    <cellStyle name="40% - Accent2 5 4 2 2 2" xfId="17146" xr:uid="{D3F483DC-EB25-4EBE-82BB-4A087241A1FD}"/>
    <cellStyle name="40% - Accent2 5 4 2 3" xfId="14127" xr:uid="{C5E13455-3329-408C-A5F9-586E3B49BAC3}"/>
    <cellStyle name="40% - Accent2 5 4 3" xfId="6817" xr:uid="{77E9A494-525A-405B-BD2C-B1CC148D4D32}"/>
    <cellStyle name="40% - Accent2 5 4 3 2" xfId="15621" xr:uid="{CD4D533A-74E4-405A-A893-DFDB751F10F9}"/>
    <cellStyle name="40% - Accent2 5 4 4" xfId="9835" xr:uid="{E712389A-DC95-4ACC-A196-28AE6F581A5E}"/>
    <cellStyle name="40% - Accent2 5 4 4 2" xfId="18638" xr:uid="{596558FA-E51E-40F8-B9D6-21CF8FEAA47E}"/>
    <cellStyle name="40% - Accent2 5 4 5" xfId="12607" xr:uid="{9A9BD4FB-656D-45C1-B731-223DA08DABA4}"/>
    <cellStyle name="40% - Accent2 5 5" xfId="4104" xr:uid="{4391A510-1BD2-4A8F-B93D-B5D20D5B108A}"/>
    <cellStyle name="40% - Accent2 5 5 2" xfId="5627" xr:uid="{8E2252D9-F7C1-421F-9D9D-23EDCD4AEC36}"/>
    <cellStyle name="40% - Accent2 5 5 2 2" xfId="8648" xr:uid="{591DA62D-83E0-4439-A031-E6AF616AEFC3}"/>
    <cellStyle name="40% - Accent2 5 5 2 2 2" xfId="17451" xr:uid="{EF2B91B4-D7F5-4F4F-993D-77D1DAEF9515}"/>
    <cellStyle name="40% - Accent2 5 5 2 3" xfId="14432" xr:uid="{5CAF98C3-1318-4C48-A0A4-D674F00C1FE9}"/>
    <cellStyle name="40% - Accent2 5 5 3" xfId="7122" xr:uid="{0B70FF96-69E5-4401-93F8-05FCC215FF98}"/>
    <cellStyle name="40% - Accent2 5 5 3 2" xfId="15926" xr:uid="{E0A14E2D-A752-451E-BA5C-73A31C051414}"/>
    <cellStyle name="40% - Accent2 5 5 4" xfId="10140" xr:uid="{5D2AB4A2-B9CE-49F1-9744-451D85D3658F}"/>
    <cellStyle name="40% - Accent2 5 5 4 2" xfId="18943" xr:uid="{EE6B5AA8-BC0D-49EF-B434-243768E4117B}"/>
    <cellStyle name="40% - Accent2 5 5 5" xfId="12911" xr:uid="{F1CE2A03-9FBB-408F-BA22-AAF037D5746F}"/>
    <cellStyle name="40% - Accent2 5 6" xfId="4431" xr:uid="{817FF276-F97D-492D-8E4E-2D9D734437BA}"/>
    <cellStyle name="40% - Accent2 5 6 2" xfId="7449" xr:uid="{6058B9A8-67D6-4902-9B6D-F0E07E5A9BDD}"/>
    <cellStyle name="40% - Accent2 5 6 2 2" xfId="16252" xr:uid="{FC2CEE48-CFD4-4F02-8DD7-4D86D797F744}"/>
    <cellStyle name="40% - Accent2 5 6 3" xfId="13237" xr:uid="{2A87492C-AFE2-46D5-B6BD-F34886F53849}"/>
    <cellStyle name="40% - Accent2 5 7" xfId="5922" xr:uid="{4F5C9561-3724-4451-A99E-F0093AC55F8B}"/>
    <cellStyle name="40% - Accent2 5 7 2" xfId="14726" xr:uid="{65E0DC71-4B79-44CE-B63B-209DCC68E89E}"/>
    <cellStyle name="40% - Accent2 5 8" xfId="8941" xr:uid="{B175FD5A-4318-43F1-96C3-D4E99056A29A}"/>
    <cellStyle name="40% - Accent2 5 8 2" xfId="17744" xr:uid="{3BD332EB-AAC5-4F16-A0E3-8F8479DD129C}"/>
    <cellStyle name="40% - Accent2 5 9" xfId="11732" xr:uid="{972A1F67-668F-46A3-A901-E17A51AD225F}"/>
    <cellStyle name="40% - Accent2 6" xfId="333" xr:uid="{A55A3AE5-557F-4C18-B6C6-47418F44B52E}"/>
    <cellStyle name="40% - Accent2 6 2" xfId="334" xr:uid="{3131B50C-E393-4843-8FED-0F7934B1A224}"/>
    <cellStyle name="40% - Accent2 6 2 2" xfId="7542" xr:uid="{02188F6A-1521-4AAE-ADEB-791927483823}"/>
    <cellStyle name="40% - Accent2 6 2 2 2" xfId="16345" xr:uid="{1386A053-05E3-4B00-B33D-21EF2230EE16}"/>
    <cellStyle name="40% - Accent2 6 2 3" xfId="13329" xr:uid="{E20D5C59-1D14-408D-912B-8DF0E3646D68}"/>
    <cellStyle name="40% - Accent2 6 2 4" xfId="4524" xr:uid="{5C6B593C-C0F5-4C53-B6FC-2C690344C9D9}"/>
    <cellStyle name="40% - Accent2 6 2 5" xfId="19715" xr:uid="{F15577D0-8951-4D66-B2F6-1301BFFF9C51}"/>
    <cellStyle name="40% - Accent2 6 3" xfId="6016" xr:uid="{8DEE98DB-97C4-4380-B3DD-7183298AAB68}"/>
    <cellStyle name="40% - Accent2 6 3 2" xfId="14820" xr:uid="{DEAE5853-54AE-45F0-A1FA-83DE3D8A37E2}"/>
    <cellStyle name="40% - Accent2 6 4" xfId="9034" xr:uid="{0D86C805-A160-49E0-8329-0519C8A0E0FA}"/>
    <cellStyle name="40% - Accent2 6 4 2" xfId="17837" xr:uid="{FE41DEEB-91A5-4038-A46B-4C4E01DB5509}"/>
    <cellStyle name="40% - Accent2 6 5" xfId="11818" xr:uid="{BBB4AC33-80D9-42C8-B25D-1CD81FCB8C62}"/>
    <cellStyle name="40% - Accent2 6 6" xfId="2880" xr:uid="{C70B3335-A259-4AA4-B305-1BE210B70031}"/>
    <cellStyle name="40% - Accent2 6 7" xfId="19714" xr:uid="{9BB72FFD-4DC5-4A96-97F1-05D520E9764A}"/>
    <cellStyle name="40% - Accent2 7" xfId="335" xr:uid="{6E4D8FD3-0FF5-47FC-A963-A28D789BC390}"/>
    <cellStyle name="40% - Accent2 7 2" xfId="336" xr:uid="{6CBE59F8-1847-41CB-8D01-D218AE7DA5A1}"/>
    <cellStyle name="40% - Accent2 7 2 2" xfId="7840" xr:uid="{3B6FC549-8A05-4FAF-8816-8C7943B49502}"/>
    <cellStyle name="40% - Accent2 7 2 2 2" xfId="16643" xr:uid="{B9FA4E1E-5B61-4976-9852-BF9F3176BAA9}"/>
    <cellStyle name="40% - Accent2 7 2 3" xfId="13624" xr:uid="{A15CB37B-9235-4456-9DD4-C1C74A833F11}"/>
    <cellStyle name="40% - Accent2 7 2 4" xfId="4819" xr:uid="{37C99F2E-8797-43F5-BDA0-2E8BAB4B7C77}"/>
    <cellStyle name="40% - Accent2 7 3" xfId="6314" xr:uid="{9D23D37C-6B52-4904-A402-20D62ACA4E22}"/>
    <cellStyle name="40% - Accent2 7 3 2" xfId="15118" xr:uid="{01E226F5-3868-4339-9987-5DF7B78BA5AB}"/>
    <cellStyle name="40% - Accent2 7 4" xfId="9332" xr:uid="{A3DA9282-9ABA-4F23-80E9-93150FF177AE}"/>
    <cellStyle name="40% - Accent2 7 4 2" xfId="18135" xr:uid="{24279362-C6A0-40BA-9590-A685A52FB0A8}"/>
    <cellStyle name="40% - Accent2 7 5" xfId="12107" xr:uid="{474514BE-177A-4BF2-90E0-0D710B455448}"/>
    <cellStyle name="40% - Accent2 7 6" xfId="3299" xr:uid="{B4D17EFC-1F4E-4768-9F20-7E872397780B}"/>
    <cellStyle name="40% - Accent2 7 7" xfId="19716" xr:uid="{AD6331A5-DAC6-44EF-9A95-54882C0A09E3}"/>
    <cellStyle name="40% - Accent2 8" xfId="3592" xr:uid="{B9527927-41A2-42F8-810B-D5E2FD48660B}"/>
    <cellStyle name="40% - Accent2 8 2" xfId="5115" xr:uid="{4299967E-05AF-413C-949A-BC68F11C6A70}"/>
    <cellStyle name="40% - Accent2 8 2 2" xfId="8136" xr:uid="{82F94FFF-C929-4066-BB46-6292D1F69E5D}"/>
    <cellStyle name="40% - Accent2 8 2 2 2" xfId="16939" xr:uid="{FB4B875B-ADB5-4C67-A11C-01EE0B38EDA6}"/>
    <cellStyle name="40% - Accent2 8 2 3" xfId="13920" xr:uid="{DB2DB6D6-267D-4D3F-A89F-5C3616B02F00}"/>
    <cellStyle name="40% - Accent2 8 3" xfId="6610" xr:uid="{2C6AA062-FE56-4E7B-A5CD-75331F7F968D}"/>
    <cellStyle name="40% - Accent2 8 3 2" xfId="15414" xr:uid="{6B43449C-6475-4B46-9847-6700C5614F94}"/>
    <cellStyle name="40% - Accent2 8 4" xfId="9628" xr:uid="{C5706B16-8625-42C5-BEF6-CAE24B3C638B}"/>
    <cellStyle name="40% - Accent2 8 4 2" xfId="18431" xr:uid="{F1E84442-60A9-4822-9540-056E995124E9}"/>
    <cellStyle name="40% - Accent2 8 5" xfId="12400" xr:uid="{2318C533-5839-464B-BF95-4704BEDF938F}"/>
    <cellStyle name="40% - Accent2 8 6" xfId="19717" xr:uid="{8829448D-EE8A-4E12-A1BA-CB38660CC224}"/>
    <cellStyle name="40% - Accent2 9" xfId="3904" xr:uid="{1D9372C8-B0B8-4FE6-A3A1-DBDD2DBFD5B5}"/>
    <cellStyle name="40% - Accent2 9 2" xfId="5427" xr:uid="{ACFEC0DA-5CEF-4146-99EB-260784D6F92A}"/>
    <cellStyle name="40% - Accent2 9 2 2" xfId="8448" xr:uid="{C645107D-E500-4F09-B6AF-43DF160FED79}"/>
    <cellStyle name="40% - Accent2 9 2 2 2" xfId="17251" xr:uid="{5E72E70F-E8AD-4D21-B5F8-A66912FDD38C}"/>
    <cellStyle name="40% - Accent2 9 2 3" xfId="14232" xr:uid="{C2072D7C-6016-42B3-AEDD-7EE7EF4066F5}"/>
    <cellStyle name="40% - Accent2 9 3" xfId="6922" xr:uid="{0F9ECE0F-123A-4D59-9F59-0AA1FD49E940}"/>
    <cellStyle name="40% - Accent2 9 3 2" xfId="15726" xr:uid="{5C12C9F7-EC8F-41EE-9A43-8C23F3EDFA1A}"/>
    <cellStyle name="40% - Accent2 9 4" xfId="9940" xr:uid="{A4C494AC-CC54-4BCA-8778-1CE236A79108}"/>
    <cellStyle name="40% - Accent2 9 4 2" xfId="18743" xr:uid="{D289FE11-A826-4F4A-ACF4-AA90140E4CFF}"/>
    <cellStyle name="40% - Accent2 9 5" xfId="12711" xr:uid="{5B1B6BB0-72EA-41C1-998A-B0507E36FCF9}"/>
    <cellStyle name="40% - Accent3" xfId="1016" builtinId="39" customBuiltin="1"/>
    <cellStyle name="40% - Accent3 10" xfId="4160" xr:uid="{9616F7CC-B54C-44AB-89ED-FEC0902FD31D}"/>
    <cellStyle name="40% - Accent3 10 2" xfId="7178" xr:uid="{D018C788-E9D9-446A-8953-2A2D5FC666D9}"/>
    <cellStyle name="40% - Accent3 10 2 2" xfId="15981" xr:uid="{3A713777-A8B9-489D-B9E7-928FC3B3195C}"/>
    <cellStyle name="40% - Accent3 10 3" xfId="12966" xr:uid="{99831093-2301-43D6-ABEE-3EDA49480B25}"/>
    <cellStyle name="40% - Accent3 11" xfId="4233" xr:uid="{7BFC2E0F-AA47-4B94-83E1-66DFC1B7354A}"/>
    <cellStyle name="40% - Accent3 11 2" xfId="7251" xr:uid="{23F9F364-3F63-4E99-8AFC-220EBA5D32D5}"/>
    <cellStyle name="40% - Accent3 11 2 2" xfId="16054" xr:uid="{83B9C216-A506-4D53-92D3-9A9EA4F4556A}"/>
    <cellStyle name="40% - Accent3 11 3" xfId="13039" xr:uid="{58AD7436-FCBC-4B25-8439-E6B7526B12E2}"/>
    <cellStyle name="40% - Accent3 12" xfId="5680" xr:uid="{A1D9E5AB-0B8B-47DB-91A7-69F7C117E17D}"/>
    <cellStyle name="40% - Accent3 12 2" xfId="14485" xr:uid="{DF017278-06B3-4007-9073-E20C79F3B219}"/>
    <cellStyle name="40% - Accent3 13" xfId="8743" xr:uid="{FAB645C5-C8C4-4A52-82FA-8FAB9D5DB8EE}"/>
    <cellStyle name="40% - Accent3 13 2" xfId="17546" xr:uid="{084FE701-77AE-4F4D-A0DE-EDF612BB37CC}"/>
    <cellStyle name="40% - Accent3 14" xfId="10626" xr:uid="{D03FF81F-9746-41B8-BD80-1E60BC75C2FE}"/>
    <cellStyle name="40% - Accent3 15" xfId="11323" xr:uid="{ECEBA177-EC48-47B7-8D17-4A844B864A40}"/>
    <cellStyle name="40% - Accent3 16" xfId="19718" xr:uid="{1A5AEA88-1559-4113-851A-7AE8399865EA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2 2 2" xfId="11048" xr:uid="{6D54AB48-FE13-4761-BA8C-2BBB2C926636}"/>
    <cellStyle name="40% - Accent3 2 2 2 2 3" xfId="10280" xr:uid="{25557554-7B79-49DF-8BCC-E3FA766C64B0}"/>
    <cellStyle name="40% - Accent3 2 2 2 3" xfId="342" xr:uid="{286AAE45-6642-491F-895F-91794B5D3332}"/>
    <cellStyle name="40% - Accent3 2 2 2 3 2" xfId="10877" xr:uid="{AABE9D7E-755C-4B16-98DD-1D703A589812}"/>
    <cellStyle name="40% - Accent3 2 2 2 4" xfId="2663" xr:uid="{9F0EE57D-D5DD-4CA1-9DCB-D4FCD118E32D}"/>
    <cellStyle name="40% - Accent3 2 2 3" xfId="343" xr:uid="{762F9FFB-6577-460B-A39E-A0CCEF9A7B4B}"/>
    <cellStyle name="40% - Accent3 2 2 3 2" xfId="344" xr:uid="{7A5A3A83-29D2-4387-A871-8E71243F2F74}"/>
    <cellStyle name="40% - Accent3 2 2 3 3" xfId="11268" xr:uid="{F85EEF81-2411-4D15-9EDD-62EE1A0A183A}"/>
    <cellStyle name="40% - Accent3 2 2 4" xfId="345" xr:uid="{31CC545E-3AF0-4F95-9FBA-CD0F2070A886}"/>
    <cellStyle name="40% - Accent3 2 2 4 2" xfId="11454" xr:uid="{564DDB93-1F51-411D-BAF7-77880890A8D7}"/>
    <cellStyle name="40% - Accent3 2 2 5" xfId="1825" xr:uid="{99331C3D-D8E5-4044-94A8-48DE6DD82730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2 2 2" xfId="10722" xr:uid="{73A5290F-83F0-4266-B0B5-46B275126827}"/>
    <cellStyle name="40% - Accent3 2 3 2 3" xfId="10279" xr:uid="{270F7DE7-B148-4EA9-9164-FD7351C34A44}"/>
    <cellStyle name="40% - Accent3 2 3 3" xfId="349" xr:uid="{445B8B71-DCB5-4F55-B9C3-F59EAC6F0F11}"/>
    <cellStyle name="40% - Accent3 2 3 3 2" xfId="10627" xr:uid="{AE3C9CA6-A0AF-4402-9AA6-C61DDED48B22}"/>
    <cellStyle name="40% - Accent3 2 3 4" xfId="2394" xr:uid="{14A2CFF5-D21A-41D2-8E40-BD862CC23610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4 4" xfId="10889" xr:uid="{249DCBC5-F96C-4C72-8833-4140982C09AB}"/>
    <cellStyle name="40% - Accent3 2 5" xfId="354" xr:uid="{44FE2787-1945-4A44-93A6-3578D0E0413B}"/>
    <cellStyle name="40% - Accent3 2 5 2" xfId="355" xr:uid="{C92F01CF-F696-458B-AE7A-EB7163058976}"/>
    <cellStyle name="40% - Accent3 2 5 3" xfId="11421" xr:uid="{A14DBA26-695E-4019-9DC9-0F795F4BF14E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2 8" xfId="1212" xr:uid="{31A2CE34-97D5-487F-AE3E-26C82DA67586}"/>
    <cellStyle name="40% - Accent3 2 9" xfId="19719" xr:uid="{055B0A80-FC18-446E-B850-060241D0E306}"/>
    <cellStyle name="40% - Accent3 3" xfId="359" xr:uid="{B3173481-772F-4448-B1E8-4C8450A3301F}"/>
    <cellStyle name="40% - Accent3 3 10" xfId="8765" xr:uid="{219FFE57-2283-4060-A794-7B6EA57FE369}"/>
    <cellStyle name="40% - Accent3 3 10 2" xfId="17568" xr:uid="{D867B76D-F19D-4C02-B0F4-262E58F25E98}"/>
    <cellStyle name="40% - Accent3 3 11" xfId="11272" xr:uid="{EE00F3FC-FB01-42CD-B4F4-2932DAC3D3AA}"/>
    <cellStyle name="40% - Accent3 3 12" xfId="11453" xr:uid="{7E39AC9D-0076-46E2-AF1C-1841A793F217}"/>
    <cellStyle name="40% - Accent3 3 13" xfId="1824" xr:uid="{5A0384D6-BC7E-4940-A81B-A1B48540F6C6}"/>
    <cellStyle name="40% - Accent3 3 14" xfId="19720" xr:uid="{71F66766-9751-4A8F-BC73-1E1EDD9121E0}"/>
    <cellStyle name="40% - Accent3 3 2" xfId="360" xr:uid="{F063074C-832B-4399-BB78-17E94607D6B9}"/>
    <cellStyle name="40% - Accent3 3 2 10" xfId="11648" xr:uid="{444E781A-837D-4246-90F9-6CB65A5E5FF6}"/>
    <cellStyle name="40% - Accent3 3 2 11" xfId="2526" xr:uid="{7EC2C7C3-74D4-4E21-89F1-1179D824592C}"/>
    <cellStyle name="40% - Accent3 3 2 12" xfId="19721" xr:uid="{980A8287-A952-4603-95D5-A4300520EAD4}"/>
    <cellStyle name="40% - Accent3 3 2 2" xfId="361" xr:uid="{557ED029-9B23-48BD-AA99-168B1D7AF9A5}"/>
    <cellStyle name="40% - Accent3 3 2 2 2" xfId="362" xr:uid="{8A2E1341-EF67-40BD-93F9-6BEB0B9A7CE4}"/>
    <cellStyle name="40% - Accent3 3 2 2 2 2" xfId="7637" xr:uid="{AE1D289D-195F-44FF-8CF3-C412912F992D}"/>
    <cellStyle name="40% - Accent3 3 2 2 2 2 2" xfId="16440" xr:uid="{0B8C479C-8B4D-46C6-88F3-7BA884EEEB59}"/>
    <cellStyle name="40% - Accent3 3 2 2 2 3" xfId="13424" xr:uid="{A511F226-3E54-4763-8887-A7EED94ED4DE}"/>
    <cellStyle name="40% - Accent3 3 2 2 2 4" xfId="4619" xr:uid="{4B622BD6-3263-435D-A684-6BEC84740306}"/>
    <cellStyle name="40% - Accent3 3 2 2 2 5" xfId="19723" xr:uid="{4C7C3275-96D0-452F-87D7-1F71804C0B62}"/>
    <cellStyle name="40% - Accent3 3 2 2 3" xfId="6111" xr:uid="{887F8983-CAFD-4FA9-B83F-4F99FC780B53}"/>
    <cellStyle name="40% - Accent3 3 2 2 3 2" xfId="14915" xr:uid="{3202EC0A-D6A6-418E-AB17-4FE68C42EAD3}"/>
    <cellStyle name="40% - Accent3 3 2 2 4" xfId="9129" xr:uid="{137FA4DA-3770-4338-A4DF-344111AF24AE}"/>
    <cellStyle name="40% - Accent3 3 2 2 4 2" xfId="17932" xr:uid="{0EC6442A-8EE4-4417-86F3-B1ED9665E0B7}"/>
    <cellStyle name="40% - Accent3 3 2 2 5" xfId="11912" xr:uid="{CD72A6EF-5052-41AB-9B9B-6D578B43C38D}"/>
    <cellStyle name="40% - Accent3 3 2 2 6" xfId="3051" xr:uid="{2B491200-A36A-4FC9-8D99-1A559DC737D5}"/>
    <cellStyle name="40% - Accent3 3 2 2 7" xfId="19722" xr:uid="{6136D44E-5102-4732-90D3-744F2E1FFD52}"/>
    <cellStyle name="40% - Accent3 3 2 3" xfId="363" xr:uid="{8819C5C2-FAE1-4D7D-9FB2-2ED3436BD2B4}"/>
    <cellStyle name="40% - Accent3 3 2 3 2" xfId="4912" xr:uid="{54AB1961-995D-4F3C-9D91-7DA760302383}"/>
    <cellStyle name="40% - Accent3 3 2 3 2 2" xfId="7933" xr:uid="{C0B9E2E6-F021-4526-AD69-13CD1356F910}"/>
    <cellStyle name="40% - Accent3 3 2 3 2 2 2" xfId="16736" xr:uid="{B4BEEB57-73FD-499D-9746-BBC6FC46FE94}"/>
    <cellStyle name="40% - Accent3 3 2 3 2 3" xfId="13717" xr:uid="{F3238F5C-3D41-4A10-87F6-4B6253B8032D}"/>
    <cellStyle name="40% - Accent3 3 2 3 3" xfId="6407" xr:uid="{F740ADAE-501D-4BBE-B37C-BEC76AA0A1F2}"/>
    <cellStyle name="40% - Accent3 3 2 3 3 2" xfId="15211" xr:uid="{E767A55B-86BF-4C4F-9EFB-DD6BB56C4BB2}"/>
    <cellStyle name="40% - Accent3 3 2 3 4" xfId="9425" xr:uid="{9D1E7FC0-4CC2-47F7-86BB-2C11BCF1F459}"/>
    <cellStyle name="40% - Accent3 3 2 3 4 2" xfId="18228" xr:uid="{FBD84FBC-21A9-40C8-8C2C-07282224B5B2}"/>
    <cellStyle name="40% - Accent3 3 2 3 5" xfId="12200" xr:uid="{14BD15BB-6AE2-4669-937E-A712A9CC9038}"/>
    <cellStyle name="40% - Accent3 3 2 3 6" xfId="3392" xr:uid="{E1FEAC5B-FEE2-4F02-8D8A-3D71E757E486}"/>
    <cellStyle name="40% - Accent3 3 2 3 7" xfId="19724" xr:uid="{C6383591-163F-4778-9909-6DECC0FD8DDD}"/>
    <cellStyle name="40% - Accent3 3 2 4" xfId="3687" xr:uid="{5E204F36-5791-44AD-93EF-E6D8241E55DE}"/>
    <cellStyle name="40% - Accent3 3 2 4 2" xfId="5210" xr:uid="{A1F36C7B-27EF-421D-87A3-7C72C2712BCE}"/>
    <cellStyle name="40% - Accent3 3 2 4 2 2" xfId="8231" xr:uid="{B4DB6909-D277-4961-A9DE-3941DA200D6B}"/>
    <cellStyle name="40% - Accent3 3 2 4 2 2 2" xfId="17034" xr:uid="{7DD36F67-35A7-4D76-9990-FA30E3A31A9F}"/>
    <cellStyle name="40% - Accent3 3 2 4 2 3" xfId="14015" xr:uid="{D4EF0ACC-5018-486A-9BAA-B28EF975BD80}"/>
    <cellStyle name="40% - Accent3 3 2 4 3" xfId="6705" xr:uid="{78BDB81E-542F-47A1-B858-D60B1AC1C540}"/>
    <cellStyle name="40% - Accent3 3 2 4 3 2" xfId="15509" xr:uid="{44586965-3E53-4CDC-8E27-016B65507311}"/>
    <cellStyle name="40% - Accent3 3 2 4 4" xfId="9723" xr:uid="{D968D1FC-F96C-488A-AEC0-8D3F2551CD57}"/>
    <cellStyle name="40% - Accent3 3 2 4 4 2" xfId="18526" xr:uid="{5BBFF54D-4D12-4FF7-8FBD-3F02812F4A69}"/>
    <cellStyle name="40% - Accent3 3 2 4 5" xfId="12495" xr:uid="{F1B0280C-A9EC-4A7C-B109-3DBB188E061D}"/>
    <cellStyle name="40% - Accent3 3 2 5" xfId="3997" xr:uid="{48B87151-D0CA-43EF-952D-6C46B633924D}"/>
    <cellStyle name="40% - Accent3 3 2 5 2" xfId="5520" xr:uid="{F7EA3CD7-7F39-474A-8354-C00E5474D267}"/>
    <cellStyle name="40% - Accent3 3 2 5 2 2" xfId="8541" xr:uid="{0196C3B6-2557-4343-AB1D-C51BA11F479B}"/>
    <cellStyle name="40% - Accent3 3 2 5 2 2 2" xfId="17344" xr:uid="{63BF7BF8-60A4-4368-942C-AF0D5CF469A5}"/>
    <cellStyle name="40% - Accent3 3 2 5 2 3" xfId="14325" xr:uid="{3F06F9D2-BC73-416C-9A08-699EA44B21FA}"/>
    <cellStyle name="40% - Accent3 3 2 5 3" xfId="7015" xr:uid="{18EED7B9-06FB-401A-AA89-30EE8C35D39D}"/>
    <cellStyle name="40% - Accent3 3 2 5 3 2" xfId="15819" xr:uid="{13C7F046-C96D-4EEB-8C15-5CEBD0D02634}"/>
    <cellStyle name="40% - Accent3 3 2 5 4" xfId="10033" xr:uid="{F10198BE-C18F-4524-9029-7F82F63A2937}"/>
    <cellStyle name="40% - Accent3 3 2 5 4 2" xfId="18836" xr:uid="{DB6708D7-EE1E-44D8-8BC4-56FF44796A1D}"/>
    <cellStyle name="40% - Accent3 3 2 5 5" xfId="12804" xr:uid="{E3DF5738-E8DA-4837-B9C5-28F38C73E01E}"/>
    <cellStyle name="40% - Accent3 3 2 6" xfId="4324" xr:uid="{828FD151-DA79-4F81-A354-CAF9BEB7E60D}"/>
    <cellStyle name="40% - Accent3 3 2 6 2" xfId="7342" xr:uid="{5A256DB2-010A-435A-A03A-017A5BE78CC1}"/>
    <cellStyle name="40% - Accent3 3 2 6 2 2" xfId="16145" xr:uid="{D78DEDFE-35C6-4B96-A382-06BD52383608}"/>
    <cellStyle name="40% - Accent3 3 2 6 3" xfId="13130" xr:uid="{0FD73114-865E-4888-8E0B-827351ED4075}"/>
    <cellStyle name="40% - Accent3 3 2 7" xfId="5815" xr:uid="{0497B38E-3654-4642-9439-3B055F7BFE17}"/>
    <cellStyle name="40% - Accent3 3 2 7 2" xfId="14619" xr:uid="{9E0F8180-5C9E-412A-8014-DA1D56AA91C7}"/>
    <cellStyle name="40% - Accent3 3 2 8" xfId="8834" xr:uid="{192C4846-F101-406E-9808-BAB5CF98F68D}"/>
    <cellStyle name="40% - Accent3 3 2 8 2" xfId="17637" xr:uid="{88E77A5E-296E-47EB-B50B-61A235B016C1}"/>
    <cellStyle name="40% - Accent3 3 2 9" xfId="11150" xr:uid="{AA90FFAD-7A30-4186-A397-E04A8947B218}"/>
    <cellStyle name="40% - Accent3 3 3" xfId="364" xr:uid="{7F89123A-2386-4A13-8622-9D9D626A14B5}"/>
    <cellStyle name="40% - Accent3 3 3 2" xfId="365" xr:uid="{1D6EBC21-57C9-4138-8282-CF032D7AD4D5}"/>
    <cellStyle name="40% - Accent3 3 3 2 2" xfId="10245" xr:uid="{1E0B7F40-D09E-4994-8E46-6C33D36068AE}"/>
    <cellStyle name="40% - Accent3 3 3 2 3" xfId="19726" xr:uid="{DB546D5E-0471-4322-B875-9B2219CCDBD8}"/>
    <cellStyle name="40% - Accent3 3 3 3" xfId="10287" xr:uid="{3229D7CC-EA68-4FF3-8C13-9FD4BDE10A44}"/>
    <cellStyle name="40% - Accent3 3 3 4" xfId="2622" xr:uid="{2B604812-F6D0-41E8-B26F-3C5B169D473E}"/>
    <cellStyle name="40% - Accent3 3 3 5" xfId="19725" xr:uid="{9F774A30-F8BF-49C7-9018-C44353AEC398}"/>
    <cellStyle name="40% - Accent3 3 4" xfId="366" xr:uid="{9FB1FCAD-BC4A-4329-BBC2-1E4E35367F0B}"/>
    <cellStyle name="40% - Accent3 3 4 2" xfId="4550" xr:uid="{01D5E51D-50EE-4B47-ADD1-D733B7362AE5}"/>
    <cellStyle name="40% - Accent3 3 4 2 2" xfId="7568" xr:uid="{AECC3F03-8C51-4407-927D-804BF4855E0B}"/>
    <cellStyle name="40% - Accent3 3 4 2 2 2" xfId="16371" xr:uid="{1A69B8EA-713E-4FC6-A4E2-913C5FA4E884}"/>
    <cellStyle name="40% - Accent3 3 4 2 3" xfId="13355" xr:uid="{444028D6-2275-4F7F-9EFA-30FA637BD27D}"/>
    <cellStyle name="40% - Accent3 3 4 3" xfId="6042" xr:uid="{0A80BF2E-AF81-4130-B571-B153A9D18DA2}"/>
    <cellStyle name="40% - Accent3 3 4 3 2" xfId="14846" xr:uid="{0F12197A-C7C2-444E-9888-A885BDDBBAF3}"/>
    <cellStyle name="40% - Accent3 3 4 4" xfId="9060" xr:uid="{1A06AA1A-58CC-4FD5-9C57-49A97E28A8F1}"/>
    <cellStyle name="40% - Accent3 3 4 4 2" xfId="17863" xr:uid="{43E9FC38-E579-4D13-BF5C-A2B60832CE86}"/>
    <cellStyle name="40% - Accent3 3 4 5" xfId="11844" xr:uid="{D028C31C-E142-4756-9811-CAEA16CB25D3}"/>
    <cellStyle name="40% - Accent3 3 4 6" xfId="2926" xr:uid="{3E1DCA1C-FD7A-4859-9C82-E24B50620DC9}"/>
    <cellStyle name="40% - Accent3 3 4 7" xfId="19727" xr:uid="{8BB39E93-9363-4211-8F4D-D8E850AB29CB}"/>
    <cellStyle name="40% - Accent3 3 5" xfId="3323" xr:uid="{DBE8218B-678A-4403-9F67-3157FF52A153}"/>
    <cellStyle name="40% - Accent3 3 5 2" xfId="4843" xr:uid="{91E6B054-01C3-429A-8246-8CE6FEB8930C}"/>
    <cellStyle name="40% - Accent3 3 5 2 2" xfId="7864" xr:uid="{5055B069-D431-4B5C-B1C4-605444DE3F6B}"/>
    <cellStyle name="40% - Accent3 3 5 2 2 2" xfId="16667" xr:uid="{93520983-CC41-4873-AAA7-0B7F9D12B386}"/>
    <cellStyle name="40% - Accent3 3 5 2 3" xfId="13648" xr:uid="{AD417CE0-6D15-49DA-A19F-79DD8DB7C246}"/>
    <cellStyle name="40% - Accent3 3 5 3" xfId="6338" xr:uid="{EED77BCA-9B3F-4708-9ACF-D0E4B208C73E}"/>
    <cellStyle name="40% - Accent3 3 5 3 2" xfId="15142" xr:uid="{E0455C4A-185C-4FB8-92FC-DB441DB6CEE1}"/>
    <cellStyle name="40% - Accent3 3 5 4" xfId="9356" xr:uid="{0D171313-F4A4-4DE3-9D55-E5F950174C14}"/>
    <cellStyle name="40% - Accent3 3 5 4 2" xfId="18159" xr:uid="{DD148625-E2A9-47E2-8255-62942F1FAFE1}"/>
    <cellStyle name="40% - Accent3 3 5 5" xfId="12131" xr:uid="{47F4115B-7EA9-4909-924D-9365407BA885}"/>
    <cellStyle name="40% - Accent3 3 5 6" xfId="19728" xr:uid="{284EB7D5-A9D2-4822-BA6D-96B078C36F8F}"/>
    <cellStyle name="40% - Accent3 3 6" xfId="3617" xr:uid="{40E40D1A-9379-4875-BC24-6D8EECF0A2D8}"/>
    <cellStyle name="40% - Accent3 3 6 2" xfId="5140" xr:uid="{5763B1AD-11AC-4C6C-8298-8D6F5153731A}"/>
    <cellStyle name="40% - Accent3 3 6 2 2" xfId="8161" xr:uid="{E6BC1BE7-B0DC-47D8-AFFF-62C156FF85B2}"/>
    <cellStyle name="40% - Accent3 3 6 2 2 2" xfId="16964" xr:uid="{78EAE59E-AEA7-47EB-9E50-BF2855772D92}"/>
    <cellStyle name="40% - Accent3 3 6 2 3" xfId="13945" xr:uid="{8274EFC3-02D4-4C58-B35B-E972FC8BFCDB}"/>
    <cellStyle name="40% - Accent3 3 6 3" xfId="6635" xr:uid="{D4F631EE-A617-4A2F-B9F7-02E9211E802B}"/>
    <cellStyle name="40% - Accent3 3 6 3 2" xfId="15439" xr:uid="{20DE568F-F812-4B35-9A26-C2008F0A6279}"/>
    <cellStyle name="40% - Accent3 3 6 4" xfId="9653" xr:uid="{7398041E-5943-4545-B0ED-4AC49C76172B}"/>
    <cellStyle name="40% - Accent3 3 6 4 2" xfId="18456" xr:uid="{D7254057-DF25-4B85-BE70-B135D2699C66}"/>
    <cellStyle name="40% - Accent3 3 6 5" xfId="12425" xr:uid="{B7CBF6C1-4F27-4EF5-8AFD-A0B61FFE155F}"/>
    <cellStyle name="40% - Accent3 3 7" xfId="3928" xr:uid="{B45241B9-B1CB-45A8-BAD7-73B552E1F43D}"/>
    <cellStyle name="40% - Accent3 3 7 2" xfId="5451" xr:uid="{D5913A96-B5E6-4B2E-B1B0-7B9D7D09C9D1}"/>
    <cellStyle name="40% - Accent3 3 7 2 2" xfId="8472" xr:uid="{B2DAB59C-DC2A-4EC6-A47F-D0C69EF12318}"/>
    <cellStyle name="40% - Accent3 3 7 2 2 2" xfId="17275" xr:uid="{70FAE6AF-99F9-42D1-A8EF-A477FA849B6C}"/>
    <cellStyle name="40% - Accent3 3 7 2 3" xfId="14256" xr:uid="{AD541954-896F-44A8-8005-C89E651B3ED8}"/>
    <cellStyle name="40% - Accent3 3 7 3" xfId="6946" xr:uid="{457C171B-5C06-4BD2-B680-18447352823E}"/>
    <cellStyle name="40% - Accent3 3 7 3 2" xfId="15750" xr:uid="{92C3EEB1-234E-4EB3-B7D0-DF42C2504942}"/>
    <cellStyle name="40% - Accent3 3 7 4" xfId="9964" xr:uid="{C0374D17-0066-47DC-B0C6-42B6CD3DF47B}"/>
    <cellStyle name="40% - Accent3 3 7 4 2" xfId="18767" xr:uid="{2C675FCB-2B31-4A44-85CB-F3E746B315BA}"/>
    <cellStyle name="40% - Accent3 3 7 5" xfId="12735" xr:uid="{F88041AD-A48F-44C4-AF49-A5C0240A0486}"/>
    <cellStyle name="40% - Accent3 3 8" xfId="4255" xr:uid="{54FD8664-8F9D-4532-8D1D-374B5FA34073}"/>
    <cellStyle name="40% - Accent3 3 8 2" xfId="7273" xr:uid="{830CD33C-A97F-42B6-BC9F-3F484C743FF1}"/>
    <cellStyle name="40% - Accent3 3 8 2 2" xfId="16076" xr:uid="{476B9F8B-0596-47BE-AA20-D5818844567F}"/>
    <cellStyle name="40% - Accent3 3 8 3" xfId="13061" xr:uid="{22141877-23C7-48D9-B85F-659D752BA471}"/>
    <cellStyle name="40% - Accent3 3 9" xfId="5746" xr:uid="{C2DFF14F-64E3-4E36-A2E2-4EEAABD44C28}"/>
    <cellStyle name="40% - Accent3 3 9 2" xfId="14550" xr:uid="{C5EF110D-2211-4341-8AD6-1F74178D6881}"/>
    <cellStyle name="40% - Accent3 4" xfId="367" xr:uid="{45416DFD-AC4F-4F00-93E5-46771A5E1E33}"/>
    <cellStyle name="40% - Accent3 4 10" xfId="11633" xr:uid="{0F2D19C8-0354-496F-8437-DE5E956D9C2F}"/>
    <cellStyle name="40% - Accent3 4 11" xfId="2511" xr:uid="{E8CF2B04-E26D-43B9-B40A-DE27E6679639}"/>
    <cellStyle name="40% - Accent3 4 12" xfId="19729" xr:uid="{04652D8A-247F-4C1F-940F-2703A1279C2B}"/>
    <cellStyle name="40% - Accent3 4 2" xfId="368" xr:uid="{576076F6-C59B-4013-A30C-D4039FA149E8}"/>
    <cellStyle name="40% - Accent3 4 2 2" xfId="369" xr:uid="{8244A8A5-7477-4B6F-BB38-5594F2F10534}"/>
    <cellStyle name="40% - Accent3 4 2 2 2" xfId="7622" xr:uid="{1FDA7EB0-5946-46C5-ACF0-38E8F048A617}"/>
    <cellStyle name="40% - Accent3 4 2 2 2 2" xfId="16425" xr:uid="{B00A612E-8421-4866-BE41-D91C6FF47F88}"/>
    <cellStyle name="40% - Accent3 4 2 2 3" xfId="13409" xr:uid="{A456E51A-7C28-4493-8B0B-635F25BFA6A9}"/>
    <cellStyle name="40% - Accent3 4 2 2 4" xfId="4604" xr:uid="{DA0BD873-DF5A-42D7-A4F8-203BAA15BCA7}"/>
    <cellStyle name="40% - Accent3 4 2 2 5" xfId="19731" xr:uid="{6EACE80F-7A0E-4C23-B5DB-5613D2F540F6}"/>
    <cellStyle name="40% - Accent3 4 2 3" xfId="6096" xr:uid="{B3FA3B9D-0DE8-4EF8-AAC5-6DF3775348AC}"/>
    <cellStyle name="40% - Accent3 4 2 3 2" xfId="14900" xr:uid="{EFF7B31A-5DB2-404E-B514-0606A32B010D}"/>
    <cellStyle name="40% - Accent3 4 2 4" xfId="9114" xr:uid="{E260591F-7817-417C-88E5-9B5648C91A68}"/>
    <cellStyle name="40% - Accent3 4 2 4 2" xfId="17917" xr:uid="{476E0183-A635-4924-A26D-D93E7B11BA7D}"/>
    <cellStyle name="40% - Accent3 4 2 5" xfId="11898" xr:uid="{ED96E49B-F6D4-41CF-B942-447F3A86D434}"/>
    <cellStyle name="40% - Accent3 4 2 6" xfId="3036" xr:uid="{0D83924D-7B8D-486B-BC9E-0B4BA9573F30}"/>
    <cellStyle name="40% - Accent3 4 2 7" xfId="19730" xr:uid="{DABE1FC7-D22C-4AA2-9ADA-DD98E874FF2B}"/>
    <cellStyle name="40% - Accent3 4 3" xfId="370" xr:uid="{8D377D81-6101-497D-A879-EBF36C2783C2}"/>
    <cellStyle name="40% - Accent3 4 3 2" xfId="4897" xr:uid="{8EC69674-0468-4312-941D-342F48A98BBA}"/>
    <cellStyle name="40% - Accent3 4 3 2 2" xfId="7918" xr:uid="{3389500E-34C1-434D-BD42-660CFBC94BDB}"/>
    <cellStyle name="40% - Accent3 4 3 2 2 2" xfId="16721" xr:uid="{D85DB364-52DF-4C94-856B-9601D3BDFBF7}"/>
    <cellStyle name="40% - Accent3 4 3 2 3" xfId="13702" xr:uid="{7C7BD9DC-6818-4D0F-ACA7-6C088E71B958}"/>
    <cellStyle name="40% - Accent3 4 3 3" xfId="6392" xr:uid="{0F8C5A74-9E00-49E8-897B-FE0C74474733}"/>
    <cellStyle name="40% - Accent3 4 3 3 2" xfId="15196" xr:uid="{056EB5EC-87CA-486A-A76F-E24CBC9820E5}"/>
    <cellStyle name="40% - Accent3 4 3 4" xfId="9410" xr:uid="{738C23AA-74F6-402F-BD35-AC9249AB63AA}"/>
    <cellStyle name="40% - Accent3 4 3 4 2" xfId="18213" xr:uid="{2ED92FC4-CC15-4A8C-B2AD-C2C79C57A4A5}"/>
    <cellStyle name="40% - Accent3 4 3 5" xfId="12185" xr:uid="{C294B65A-EC55-4A56-97AF-76781962867B}"/>
    <cellStyle name="40% - Accent3 4 3 6" xfId="3377" xr:uid="{7B975ACE-8C37-4265-BB9C-35C0AB755A47}"/>
    <cellStyle name="40% - Accent3 4 3 7" xfId="19732" xr:uid="{A533AEFA-BC1E-4D74-BDDF-8CB0BCD66122}"/>
    <cellStyle name="40% - Accent3 4 4" xfId="3672" xr:uid="{3884B4E8-A7C7-4F5E-81FF-9F5EDA631113}"/>
    <cellStyle name="40% - Accent3 4 4 2" xfId="5195" xr:uid="{2B536848-E5A9-4E05-87ED-D4420E70C7F0}"/>
    <cellStyle name="40% - Accent3 4 4 2 2" xfId="8216" xr:uid="{955B260D-6E74-4309-9058-29199B7734DE}"/>
    <cellStyle name="40% - Accent3 4 4 2 2 2" xfId="17019" xr:uid="{CC833F1F-A7A0-4ED4-9D40-D49C5FDC13D7}"/>
    <cellStyle name="40% - Accent3 4 4 2 3" xfId="14000" xr:uid="{C6329490-F752-4822-82B1-BAD087A97FBA}"/>
    <cellStyle name="40% - Accent3 4 4 3" xfId="6690" xr:uid="{771A082C-86BB-414C-8239-C82411D7226A}"/>
    <cellStyle name="40% - Accent3 4 4 3 2" xfId="15494" xr:uid="{727ACA74-72D7-42F1-BAB0-4E789055520A}"/>
    <cellStyle name="40% - Accent3 4 4 4" xfId="9708" xr:uid="{13CE116A-DB73-41B4-9FD4-07DBA93FFA66}"/>
    <cellStyle name="40% - Accent3 4 4 4 2" xfId="18511" xr:uid="{000802D7-CEF4-4A59-B369-B7B90194C2DB}"/>
    <cellStyle name="40% - Accent3 4 4 5" xfId="12480" xr:uid="{6A354FEB-B9D6-478E-9632-69344711E549}"/>
    <cellStyle name="40% - Accent3 4 5" xfId="3982" xr:uid="{23D491C4-8CE6-4F42-87A8-CCF765F1C0D2}"/>
    <cellStyle name="40% - Accent3 4 5 2" xfId="5505" xr:uid="{2D697BE2-3296-4E18-A751-FECD6DB2933F}"/>
    <cellStyle name="40% - Accent3 4 5 2 2" xfId="8526" xr:uid="{28A6E784-CECD-4B58-8435-C0D71F41C2D5}"/>
    <cellStyle name="40% - Accent3 4 5 2 2 2" xfId="17329" xr:uid="{D0A9DF07-149E-4963-B587-7E8F3F6884FA}"/>
    <cellStyle name="40% - Accent3 4 5 2 3" xfId="14310" xr:uid="{54E2F89B-8DB5-4FE7-8434-70B5C0CBF07C}"/>
    <cellStyle name="40% - Accent3 4 5 3" xfId="7000" xr:uid="{E60E0BFF-E141-45F1-8956-87F4BE55C5C6}"/>
    <cellStyle name="40% - Accent3 4 5 3 2" xfId="15804" xr:uid="{8898C5D9-01F7-4D27-B2F4-025BC9113342}"/>
    <cellStyle name="40% - Accent3 4 5 4" xfId="10018" xr:uid="{64C12C18-85D9-499F-B39E-B0708C281E61}"/>
    <cellStyle name="40% - Accent3 4 5 4 2" xfId="18821" xr:uid="{3A925D1C-ED82-4BB8-AAEE-CAF9769FC1B0}"/>
    <cellStyle name="40% - Accent3 4 5 5" xfId="12789" xr:uid="{566C67B8-96C0-4986-A43F-0CFE60CD8E19}"/>
    <cellStyle name="40% - Accent3 4 6" xfId="4309" xr:uid="{B8391021-DAC4-442A-8E99-D99DADB6A5FD}"/>
    <cellStyle name="40% - Accent3 4 6 2" xfId="7327" xr:uid="{0B3D0D08-B576-4A91-AF5A-53360DB85CB7}"/>
    <cellStyle name="40% - Accent3 4 6 2 2" xfId="16130" xr:uid="{59770C46-7BD3-4E12-9EFA-CD1150CBDA81}"/>
    <cellStyle name="40% - Accent3 4 6 3" xfId="13115" xr:uid="{ACABF752-236A-4AA9-AB86-DE2C9690EE89}"/>
    <cellStyle name="40% - Accent3 4 7" xfId="5800" xr:uid="{1A16E2B2-E07D-4720-8654-1A6EC1202B9D}"/>
    <cellStyle name="40% - Accent3 4 7 2" xfId="14604" xr:uid="{F54FBDFD-5442-42EB-907E-9BB840073999}"/>
    <cellStyle name="40% - Accent3 4 8" xfId="8819" xr:uid="{E311B654-2C4E-4EA8-8B7E-C252E16A3CE5}"/>
    <cellStyle name="40% - Accent3 4 8 2" xfId="17622" xr:uid="{354844AA-45EB-49FD-8FD0-98FF42AE7344}"/>
    <cellStyle name="40% - Accent3 4 9" xfId="10862" xr:uid="{06BC7110-6087-4837-B4C3-EA253758F501}"/>
    <cellStyle name="40% - Accent3 5" xfId="371" xr:uid="{74044C25-8C52-4A9B-BAB5-CDB7DD7F8781}"/>
    <cellStyle name="40% - Accent3 5 10" xfId="2769" xr:uid="{BB6258D0-DBAD-4BED-A87B-9912BF7476D9}"/>
    <cellStyle name="40% - Accent3 5 11" xfId="19733" xr:uid="{ADF5AF3B-EB93-4F58-A14C-0277A04A7E6A}"/>
    <cellStyle name="40% - Accent3 5 2" xfId="372" xr:uid="{131300F8-63B8-4815-95F4-645EA9C79CD2}"/>
    <cellStyle name="40% - Accent3 5 2 2" xfId="373" xr:uid="{1084BE6D-0419-48EB-A09D-1118AD294315}"/>
    <cellStyle name="40% - Accent3 5 2 2 2" xfId="7760" xr:uid="{DE8AED80-55DC-4461-9AD4-FC98A97A79D4}"/>
    <cellStyle name="40% - Accent3 5 2 2 2 2" xfId="16563" xr:uid="{10B6172E-E69B-4F31-9AA8-C498F91F1C4F}"/>
    <cellStyle name="40% - Accent3 5 2 2 3" xfId="13545" xr:uid="{BCF25DD6-A095-48C9-A3D5-59667DAA1C4D}"/>
    <cellStyle name="40% - Accent3 5 2 2 4" xfId="4740" xr:uid="{DD5AA6DE-E2A6-4B78-976E-063E4D97B6CC}"/>
    <cellStyle name="40% - Accent3 5 2 2 5" xfId="19735" xr:uid="{5C5C6D38-8DAC-43EB-AC85-3E2F29E7A9AA}"/>
    <cellStyle name="40% - Accent3 5 2 3" xfId="6234" xr:uid="{2B2AF1BB-D141-4B66-A966-7C2C7AD70CC4}"/>
    <cellStyle name="40% - Accent3 5 2 3 2" xfId="15038" xr:uid="{CD6FFB7D-37F2-49C9-88A6-DABFC939AF37}"/>
    <cellStyle name="40% - Accent3 5 2 4" xfId="9252" xr:uid="{03BBC6E3-284E-4D43-BB59-364BD3B8D0B4}"/>
    <cellStyle name="40% - Accent3 5 2 4 2" xfId="18055" xr:uid="{22B9910D-FBFC-4666-8050-A5935940304B}"/>
    <cellStyle name="40% - Accent3 5 2 5" xfId="12028" xr:uid="{CC86B45D-5AA4-4B08-8B06-0E049DA09418}"/>
    <cellStyle name="40% - Accent3 5 2 6" xfId="3218" xr:uid="{796DDBA0-5F3E-475C-A3BE-E52D9B5DF2A0}"/>
    <cellStyle name="40% - Accent3 5 2 7" xfId="19734" xr:uid="{CE935A4A-AB30-4452-80E4-2A54A9D2FF24}"/>
    <cellStyle name="40% - Accent3 5 3" xfId="374" xr:uid="{B962106D-AB30-4311-9DB6-629E3042EE31}"/>
    <cellStyle name="40% - Accent3 5 3 2" xfId="5035" xr:uid="{7238E8CE-9697-454F-8B39-336BFD6C73F3}"/>
    <cellStyle name="40% - Accent3 5 3 2 2" xfId="8056" xr:uid="{A616E44C-3971-4491-9E44-E9C6542A6D4C}"/>
    <cellStyle name="40% - Accent3 5 3 2 2 2" xfId="16859" xr:uid="{FEF966B4-852B-42D2-BDA0-2A8915623D5F}"/>
    <cellStyle name="40% - Accent3 5 3 2 3" xfId="13840" xr:uid="{732494B9-5F57-4369-ACFE-C5BFE41111D3}"/>
    <cellStyle name="40% - Accent3 5 3 3" xfId="6530" xr:uid="{D69BBC83-2848-4DA1-B8BB-61EF5E909089}"/>
    <cellStyle name="40% - Accent3 5 3 3 2" xfId="15334" xr:uid="{63385284-313D-4592-8D0A-128351551069}"/>
    <cellStyle name="40% - Accent3 5 3 4" xfId="9548" xr:uid="{17A0D8A9-778E-4E14-A7CF-CF8DB891AF8C}"/>
    <cellStyle name="40% - Accent3 5 3 4 2" xfId="18351" xr:uid="{21772349-E66C-43C5-BA88-F48CAB2AA168}"/>
    <cellStyle name="40% - Accent3 5 3 5" xfId="12321" xr:uid="{FE23E99A-5F23-483C-9BE3-FEE6BDC86F67}"/>
    <cellStyle name="40% - Accent3 5 3 6" xfId="3513" xr:uid="{3FE463E6-1AB7-44A5-B974-2A07F0A720CB}"/>
    <cellStyle name="40% - Accent3 5 3 7" xfId="19736" xr:uid="{CDE982C3-B48B-49E7-A2DB-721FD023FFA2}"/>
    <cellStyle name="40% - Accent3 5 4" xfId="3815" xr:uid="{56D10777-3838-47BB-A643-FCD65A7F8E6C}"/>
    <cellStyle name="40% - Accent3 5 4 2" xfId="5338" xr:uid="{9B5C3E06-F8CB-4B31-BD0D-4123A8D87992}"/>
    <cellStyle name="40% - Accent3 5 4 2 2" xfId="8359" xr:uid="{08B4EF1A-C7B6-4623-ABCE-FFBB21029E8D}"/>
    <cellStyle name="40% - Accent3 5 4 2 2 2" xfId="17162" xr:uid="{E54BA622-71BA-40ED-A975-DFBB280CDAA3}"/>
    <cellStyle name="40% - Accent3 5 4 2 3" xfId="14143" xr:uid="{8B046B98-0247-47DC-AD4B-64E9CAC3CEF2}"/>
    <cellStyle name="40% - Accent3 5 4 3" xfId="6833" xr:uid="{46D97BA5-1014-49C8-8B58-C90E698B50C7}"/>
    <cellStyle name="40% - Accent3 5 4 3 2" xfId="15637" xr:uid="{EF15EB71-A747-416B-9785-010EEE6C311F}"/>
    <cellStyle name="40% - Accent3 5 4 4" xfId="9851" xr:uid="{7FBF6293-E077-479C-AD49-3CFAFBDB2891}"/>
    <cellStyle name="40% - Accent3 5 4 4 2" xfId="18654" xr:uid="{FB8E23BA-0EA2-41DF-9DE0-1A943093528D}"/>
    <cellStyle name="40% - Accent3 5 4 5" xfId="12623" xr:uid="{BFC32C7D-501D-45D0-B539-EEAB2CA36450}"/>
    <cellStyle name="40% - Accent3 5 5" xfId="4120" xr:uid="{9E3D7D3F-776D-44DE-B66E-C98471A4AF20}"/>
    <cellStyle name="40% - Accent3 5 5 2" xfId="5643" xr:uid="{F7235376-C8B6-4CB3-A833-F95CE56E7D7C}"/>
    <cellStyle name="40% - Accent3 5 5 2 2" xfId="8664" xr:uid="{07F4796D-170E-4761-8545-73A7F63AB772}"/>
    <cellStyle name="40% - Accent3 5 5 2 2 2" xfId="17467" xr:uid="{B0C42DE0-39E3-4A81-BA20-DF108871C486}"/>
    <cellStyle name="40% - Accent3 5 5 2 3" xfId="14448" xr:uid="{C96CBC71-EB51-4E46-9AC9-32F653C76434}"/>
    <cellStyle name="40% - Accent3 5 5 3" xfId="7138" xr:uid="{0A45D294-D6A0-4CF6-B547-47103A101E87}"/>
    <cellStyle name="40% - Accent3 5 5 3 2" xfId="15942" xr:uid="{06EC0288-2368-4B4B-9697-4ECB470A882E}"/>
    <cellStyle name="40% - Accent3 5 5 4" xfId="10156" xr:uid="{DD60149C-D55A-4C20-8292-72EF859310E8}"/>
    <cellStyle name="40% - Accent3 5 5 4 2" xfId="18959" xr:uid="{F23880FA-CD72-4415-B485-80AD6D338BDF}"/>
    <cellStyle name="40% - Accent3 5 5 5" xfId="12927" xr:uid="{C107E3C8-B991-4A07-B5AF-DFF735EBAF8B}"/>
    <cellStyle name="40% - Accent3 5 6" xfId="4447" xr:uid="{A0317AA2-5730-403F-BB9D-B5C56F519826}"/>
    <cellStyle name="40% - Accent3 5 6 2" xfId="7465" xr:uid="{FB09294B-D073-4997-91F1-8E8A6D25ACA7}"/>
    <cellStyle name="40% - Accent3 5 6 2 2" xfId="16268" xr:uid="{CE77F7ED-5C18-4801-9918-86D20C65D702}"/>
    <cellStyle name="40% - Accent3 5 6 3" xfId="13253" xr:uid="{DA17CE8B-2B52-4DD6-9854-EB99094FB3EE}"/>
    <cellStyle name="40% - Accent3 5 7" xfId="5938" xr:uid="{A2884959-B532-4656-B995-B7446C96B9C7}"/>
    <cellStyle name="40% - Accent3 5 7 2" xfId="14742" xr:uid="{B6C56AB3-9894-4E03-B713-6D8965D69BFD}"/>
    <cellStyle name="40% - Accent3 5 8" xfId="8957" xr:uid="{A2D06A83-3E19-4A38-B2F2-A4CF6B164F45}"/>
    <cellStyle name="40% - Accent3 5 8 2" xfId="17760" xr:uid="{898A8317-CE26-4AD3-9CD2-2BB011D95A1D}"/>
    <cellStyle name="40% - Accent3 5 9" xfId="11746" xr:uid="{F9CA3B73-161F-4288-A07E-7370FE560D58}"/>
    <cellStyle name="40% - Accent3 6" xfId="375" xr:uid="{FA54B4A6-317B-4B28-9B5E-EF39D060E943}"/>
    <cellStyle name="40% - Accent3 6 2" xfId="376" xr:uid="{C4E0D6C8-7468-4142-90BB-6BDF7530DACC}"/>
    <cellStyle name="40% - Accent3 6 2 2" xfId="7544" xr:uid="{12204299-6BCA-4BED-8EC7-ADD654894F5E}"/>
    <cellStyle name="40% - Accent3 6 2 2 2" xfId="16347" xr:uid="{6E58A5A9-C349-4271-9978-108D292A130C}"/>
    <cellStyle name="40% - Accent3 6 2 3" xfId="13331" xr:uid="{89775D55-2B5D-41B6-B9A2-BFCBECAEEBAC}"/>
    <cellStyle name="40% - Accent3 6 2 4" xfId="4526" xr:uid="{229EE594-FF79-40C5-A38E-D50B352BA2C5}"/>
    <cellStyle name="40% - Accent3 6 2 5" xfId="19738" xr:uid="{02C9608F-93A9-4D3C-9BE8-6528009835AD}"/>
    <cellStyle name="40% - Accent3 6 3" xfId="6018" xr:uid="{7403373D-7770-4281-82CF-3453EF1B2FBF}"/>
    <cellStyle name="40% - Accent3 6 3 2" xfId="14822" xr:uid="{48AA9FAB-0BF0-4F5E-934C-D3FBEC968B60}"/>
    <cellStyle name="40% - Accent3 6 4" xfId="9036" xr:uid="{2899165B-6A50-4524-A6B8-E8DE77A94E3E}"/>
    <cellStyle name="40% - Accent3 6 4 2" xfId="17839" xr:uid="{A7424A3A-6AC3-4BDF-9417-FCA378A9FE13}"/>
    <cellStyle name="40% - Accent3 6 5" xfId="11820" xr:uid="{F7999C83-A3EF-455D-A93E-D74B1AA844F5}"/>
    <cellStyle name="40% - Accent3 6 6" xfId="2882" xr:uid="{DA186D33-50D8-429C-B065-75FD33A358A8}"/>
    <cellStyle name="40% - Accent3 6 7" xfId="19737" xr:uid="{096C7B1A-5621-412C-BB86-E80A875CFA93}"/>
    <cellStyle name="40% - Accent3 7" xfId="377" xr:uid="{A27D9880-A7CD-4561-BB7E-463DFB5EE476}"/>
    <cellStyle name="40% - Accent3 7 2" xfId="378" xr:uid="{751A72F5-0BCF-476D-ADFF-DDA848FEA1E4}"/>
    <cellStyle name="40% - Accent3 7 2 2" xfId="7842" xr:uid="{5E5D6243-C177-48CA-952D-878577543F22}"/>
    <cellStyle name="40% - Accent3 7 2 2 2" xfId="16645" xr:uid="{8A17B5B7-F3F4-4EE8-9B9C-E1F07E1F47A5}"/>
    <cellStyle name="40% - Accent3 7 2 3" xfId="13626" xr:uid="{C4AE0699-BEE3-4C61-BAA2-A88BC2225329}"/>
    <cellStyle name="40% - Accent3 7 2 4" xfId="4821" xr:uid="{C6C231CB-4F42-448E-BD9B-A92F46BA0777}"/>
    <cellStyle name="40% - Accent3 7 3" xfId="6316" xr:uid="{12A3FDAE-8BD2-4181-A9EA-420449690029}"/>
    <cellStyle name="40% - Accent3 7 3 2" xfId="15120" xr:uid="{42D3EF78-9B67-4CB8-A152-EAAA8E1C8C48}"/>
    <cellStyle name="40% - Accent3 7 4" xfId="9334" xr:uid="{A68B71F0-B469-444B-882B-26C4E0B47A11}"/>
    <cellStyle name="40% - Accent3 7 4 2" xfId="18137" xr:uid="{28D58969-2F31-4B97-A8F2-D4F2B154713F}"/>
    <cellStyle name="40% - Accent3 7 5" xfId="12109" xr:uid="{BEABD75A-0563-47F8-BCE2-3D2E6FC80C0C}"/>
    <cellStyle name="40% - Accent3 7 6" xfId="3301" xr:uid="{FCC6CCDF-FCC1-48B9-BC3D-0449D2BB2781}"/>
    <cellStyle name="40% - Accent3 7 7" xfId="19739" xr:uid="{73161D49-F523-4341-AE69-11D003AE1605}"/>
    <cellStyle name="40% - Accent3 8" xfId="3594" xr:uid="{2F1CA670-74F0-44B0-8C57-0674A5BA17FE}"/>
    <cellStyle name="40% - Accent3 8 2" xfId="5117" xr:uid="{FE8B7B11-C3C2-46AB-A8BB-D05BFCC8B830}"/>
    <cellStyle name="40% - Accent3 8 2 2" xfId="8138" xr:uid="{06D4C5F7-AE54-45C0-900E-CB89161EA15D}"/>
    <cellStyle name="40% - Accent3 8 2 2 2" xfId="16941" xr:uid="{3684755A-CF6D-4745-86FB-471A9BD4530B}"/>
    <cellStyle name="40% - Accent3 8 2 3" xfId="13922" xr:uid="{702C0116-52B4-453F-BB60-0ED580703A96}"/>
    <cellStyle name="40% - Accent3 8 3" xfId="6612" xr:uid="{CAD4B5AE-1AB9-4483-8258-FA19D0E32CD9}"/>
    <cellStyle name="40% - Accent3 8 3 2" xfId="15416" xr:uid="{EADC3184-184B-41BA-83EF-85B5F2381F31}"/>
    <cellStyle name="40% - Accent3 8 4" xfId="9630" xr:uid="{1A10BD44-485B-402F-AFB2-296ACA4C4803}"/>
    <cellStyle name="40% - Accent3 8 4 2" xfId="18433" xr:uid="{273D2731-E546-4D68-8D89-DA8FFCDC4950}"/>
    <cellStyle name="40% - Accent3 8 5" xfId="12402" xr:uid="{0537EF96-AB25-4034-8752-63C90987F0DC}"/>
    <cellStyle name="40% - Accent3 8 6" xfId="19740" xr:uid="{6C3FD861-A462-474F-8997-626DD494546D}"/>
    <cellStyle name="40% - Accent3 9" xfId="3906" xr:uid="{E576FDCF-ADD2-4B5E-9D25-E57808EEC9A7}"/>
    <cellStyle name="40% - Accent3 9 2" xfId="5429" xr:uid="{78CCFC35-6B89-462E-ADA6-C8804062114A}"/>
    <cellStyle name="40% - Accent3 9 2 2" xfId="8450" xr:uid="{7C09D496-A6CD-4CA5-AF0A-E0707519F55E}"/>
    <cellStyle name="40% - Accent3 9 2 2 2" xfId="17253" xr:uid="{A598FAC6-B142-4EEA-ACD6-B260A2C9FB0F}"/>
    <cellStyle name="40% - Accent3 9 2 3" xfId="14234" xr:uid="{0CFC9BA7-F55C-45B4-8CAF-B32924E22F2A}"/>
    <cellStyle name="40% - Accent3 9 3" xfId="6924" xr:uid="{D1E2B490-9CB5-4487-919E-02E803C3B8D8}"/>
    <cellStyle name="40% - Accent3 9 3 2" xfId="15728" xr:uid="{B27CEC48-638B-466C-B3E6-C22459E7A2F4}"/>
    <cellStyle name="40% - Accent3 9 4" xfId="9942" xr:uid="{7C7ECF89-8A75-49FC-96EB-5E3690600614}"/>
    <cellStyle name="40% - Accent3 9 4 2" xfId="18745" xr:uid="{3DBF370C-8354-444C-ABBF-32245EC6F45E}"/>
    <cellStyle name="40% - Accent3 9 5" xfId="12713" xr:uid="{26017488-BBA4-4D86-BA88-EAFC93537F1B}"/>
    <cellStyle name="40% - Accent4" xfId="1019" builtinId="43" customBuiltin="1"/>
    <cellStyle name="40% - Accent4 10" xfId="4162" xr:uid="{3532BA00-1CDD-4E91-BAC2-D247D2F461A3}"/>
    <cellStyle name="40% - Accent4 10 2" xfId="7180" xr:uid="{1877C931-DEBB-477F-807E-DADB86858E6F}"/>
    <cellStyle name="40% - Accent4 10 2 2" xfId="15983" xr:uid="{7EBF1361-35C3-426D-B4F4-74CC036D329D}"/>
    <cellStyle name="40% - Accent4 10 3" xfId="12968" xr:uid="{287351B4-1CA3-4990-A763-FCCE408399C0}"/>
    <cellStyle name="40% - Accent4 11" xfId="4235" xr:uid="{F76957DA-031F-497B-B41B-5D98C743568D}"/>
    <cellStyle name="40% - Accent4 11 2" xfId="7253" xr:uid="{CF73CAE5-2B60-4AFE-AB55-AB921A0FB5A2}"/>
    <cellStyle name="40% - Accent4 11 2 2" xfId="16056" xr:uid="{E4B5DA8E-F8D3-4896-ACC5-4C1E40D2D161}"/>
    <cellStyle name="40% - Accent4 11 3" xfId="13041" xr:uid="{A868D663-7422-4291-8527-17511F8C2AFB}"/>
    <cellStyle name="40% - Accent4 12" xfId="5682" xr:uid="{D524A992-4137-4515-8A81-031E59C3DDD4}"/>
    <cellStyle name="40% - Accent4 12 2" xfId="14487" xr:uid="{88C1E92B-844B-4B8C-B7D9-453F47FE6A8F}"/>
    <cellStyle name="40% - Accent4 13" xfId="8745" xr:uid="{75AC1D9B-5A66-46AA-A483-9D06B3991B72}"/>
    <cellStyle name="40% - Accent4 13 2" xfId="17548" xr:uid="{A15C876B-E387-4AAE-9A3F-7C593D763A56}"/>
    <cellStyle name="40% - Accent4 14" xfId="10657" xr:uid="{51846BDF-594D-47B8-922A-81161A760BDB}"/>
    <cellStyle name="40% - Accent4 15" xfId="11325" xr:uid="{69D6E597-1310-42C2-9984-29F57EEB550E}"/>
    <cellStyle name="40% - Accent4 16" xfId="19741" xr:uid="{4F45ABB0-E2D7-4859-9BE4-539839B13DB8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2 2 2" xfId="10818" xr:uid="{7C27910E-48D0-4D20-ACF2-5A5EF458F5B5}"/>
    <cellStyle name="40% - Accent4 2 2 2 2 3" xfId="10282" xr:uid="{1D642B46-7EF3-406C-B3B4-AB84C0964D93}"/>
    <cellStyle name="40% - Accent4 2 2 2 3" xfId="384" xr:uid="{34E5BA05-FE6A-4581-AB54-2838D9450EDB}"/>
    <cellStyle name="40% - Accent4 2 2 2 3 2" xfId="11119" xr:uid="{70417760-E9B8-4A6D-8FFE-459499B7B872}"/>
    <cellStyle name="40% - Accent4 2 2 2 4" xfId="2664" xr:uid="{79FD85FA-F2E7-4F87-A879-EEE0678F3DD9}"/>
    <cellStyle name="40% - Accent4 2 2 3" xfId="385" xr:uid="{B365A40B-3FA5-48FF-A1D2-C47E1A081A6F}"/>
    <cellStyle name="40% - Accent4 2 2 3 2" xfId="386" xr:uid="{6FF4D0DE-EB9B-4FF6-9416-3237F313381C}"/>
    <cellStyle name="40% - Accent4 2 2 3 3" xfId="10789" xr:uid="{7D75ABB7-4C3C-4196-8FA3-E58B01E0480B}"/>
    <cellStyle name="40% - Accent4 2 2 4" xfId="387" xr:uid="{8A4BB3DF-A4D8-43FC-B5D9-6888D5769EB1}"/>
    <cellStyle name="40% - Accent4 2 2 4 2" xfId="11456" xr:uid="{409D6E8F-D95B-4669-AE86-0CD21E745027}"/>
    <cellStyle name="40% - Accent4 2 2 5" xfId="1827" xr:uid="{16CBDCB0-23C8-4BE9-9F17-50420887B0EE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2 2 2" xfId="10669" xr:uid="{71776E83-74CF-40EF-8FB1-CA3057A0B728}"/>
    <cellStyle name="40% - Accent4 2 3 2 3" xfId="10281" xr:uid="{1BDD6E60-EB0F-4B77-8ABA-7DEC89A7D604}"/>
    <cellStyle name="40% - Accent4 2 3 3" xfId="391" xr:uid="{4B100289-6D20-4A98-97AF-73BDDFA93FD5}"/>
    <cellStyle name="40% - Accent4 2 3 3 2" xfId="10674" xr:uid="{BE965459-F9B1-4BC9-A62E-C2A93990EC5D}"/>
    <cellStyle name="40% - Accent4 2 3 4" xfId="2398" xr:uid="{FF919476-E58E-4D0E-A338-7184D491392C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4 4" xfId="11193" xr:uid="{714685E1-680B-430F-91BF-C254607B62B7}"/>
    <cellStyle name="40% - Accent4 2 5" xfId="396" xr:uid="{CCA72493-E2F1-4F32-AA9D-983E88102B1A}"/>
    <cellStyle name="40% - Accent4 2 5 2" xfId="397" xr:uid="{2D65DEA4-2E07-43C3-9993-D8B6A253DF32}"/>
    <cellStyle name="40% - Accent4 2 5 3" xfId="11425" xr:uid="{61FEBCEB-504D-41B1-9289-6E50ACFC0EAB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2 8" xfId="1216" xr:uid="{DB90E92B-D300-4F98-AD60-48712004B361}"/>
    <cellStyle name="40% - Accent4 2 9" xfId="19742" xr:uid="{EDE402E2-E8D3-4376-93A9-32DCC39ABCFC}"/>
    <cellStyle name="40% - Accent4 3" xfId="401" xr:uid="{927745E9-2040-4124-9B13-B4D5E8F77771}"/>
    <cellStyle name="40% - Accent4 3 10" xfId="8764" xr:uid="{53055E10-5011-4CC7-820E-5888DA2D3563}"/>
    <cellStyle name="40% - Accent4 3 10 2" xfId="17567" xr:uid="{4C8F3D7E-B1A4-43C0-85B4-B34125320951}"/>
    <cellStyle name="40% - Accent4 3 11" xfId="10947" xr:uid="{3737959E-10A7-4474-8BD1-A730A39D276E}"/>
    <cellStyle name="40% - Accent4 3 12" xfId="11455" xr:uid="{2E53215C-EDEE-45B3-9C5B-A8C8BF6EFB73}"/>
    <cellStyle name="40% - Accent4 3 13" xfId="1826" xr:uid="{FBF45367-19CF-4DBF-AC9A-4A85E689D7FB}"/>
    <cellStyle name="40% - Accent4 3 14" xfId="19743" xr:uid="{E89C98B6-527B-4E62-878E-E98F0B8F400C}"/>
    <cellStyle name="40% - Accent4 3 2" xfId="402" xr:uid="{09C0C62C-ED30-4ADD-8E65-9EDE24D3AA15}"/>
    <cellStyle name="40% - Accent4 3 2 10" xfId="11647" xr:uid="{AEF26253-EA93-4C7B-9682-6082C7469426}"/>
    <cellStyle name="40% - Accent4 3 2 11" xfId="2525" xr:uid="{03000F4A-073E-4983-97F3-D8B96B7A8279}"/>
    <cellStyle name="40% - Accent4 3 2 12" xfId="19744" xr:uid="{FF49FB42-86D8-4322-A5FE-2481F49D46F0}"/>
    <cellStyle name="40% - Accent4 3 2 2" xfId="403" xr:uid="{F466AB06-0DF1-415E-8AAD-F259FEB26C6E}"/>
    <cellStyle name="40% - Accent4 3 2 2 2" xfId="404" xr:uid="{B9B24595-796B-4E3F-8455-EFD363B76BCF}"/>
    <cellStyle name="40% - Accent4 3 2 2 2 2" xfId="7636" xr:uid="{64FC498F-8382-4499-BD2C-D53326F1827B}"/>
    <cellStyle name="40% - Accent4 3 2 2 2 2 2" xfId="16439" xr:uid="{89BE69E8-FC95-4FF0-B03D-591C63F47982}"/>
    <cellStyle name="40% - Accent4 3 2 2 2 3" xfId="13423" xr:uid="{77813FD4-5864-4ADE-8F25-62F4A9B76588}"/>
    <cellStyle name="40% - Accent4 3 2 2 2 4" xfId="4618" xr:uid="{B1FF0053-A7FC-42B8-9B12-5812CA798E14}"/>
    <cellStyle name="40% - Accent4 3 2 2 2 5" xfId="19746" xr:uid="{BACB0FB4-8316-498B-9E5E-7F79293EDB21}"/>
    <cellStyle name="40% - Accent4 3 2 2 3" xfId="6110" xr:uid="{2E44270C-848A-4AA9-85C9-95804032989A}"/>
    <cellStyle name="40% - Accent4 3 2 2 3 2" xfId="14914" xr:uid="{90B9EFCE-516B-45C7-92B2-0E8352E61EE3}"/>
    <cellStyle name="40% - Accent4 3 2 2 4" xfId="9128" xr:uid="{05D0C18E-A48E-4607-830F-620FE0AB0D4D}"/>
    <cellStyle name="40% - Accent4 3 2 2 4 2" xfId="17931" xr:uid="{1F0E4216-0914-47B1-89E0-5A735BF34F8A}"/>
    <cellStyle name="40% - Accent4 3 2 2 5" xfId="11911" xr:uid="{B2D9D5BE-E15B-4D48-980E-A1E5CCB5C98D}"/>
    <cellStyle name="40% - Accent4 3 2 2 6" xfId="3050" xr:uid="{513F955F-E939-4948-A5CE-EEFF7DD23A20}"/>
    <cellStyle name="40% - Accent4 3 2 2 7" xfId="19745" xr:uid="{B08F9CF6-6998-45F8-92D6-8C0253E938C2}"/>
    <cellStyle name="40% - Accent4 3 2 3" xfId="405" xr:uid="{2683FC22-5DD4-4891-803C-D7EA0411E78E}"/>
    <cellStyle name="40% - Accent4 3 2 3 2" xfId="4911" xr:uid="{2B733720-525A-425D-9058-AEE0A2D4B9DE}"/>
    <cellStyle name="40% - Accent4 3 2 3 2 2" xfId="7932" xr:uid="{A2B80068-628B-43F7-8906-C632653B1E9F}"/>
    <cellStyle name="40% - Accent4 3 2 3 2 2 2" xfId="16735" xr:uid="{E1311944-E4C0-4758-93C1-6DE6BE7E56B2}"/>
    <cellStyle name="40% - Accent4 3 2 3 2 3" xfId="13716" xr:uid="{5B20AFB7-49A2-4DBC-9239-07EB2B0C1CEF}"/>
    <cellStyle name="40% - Accent4 3 2 3 3" xfId="6406" xr:uid="{BE3324DE-EF10-4ABE-A941-DE2B62BC0070}"/>
    <cellStyle name="40% - Accent4 3 2 3 3 2" xfId="15210" xr:uid="{4EB9F0AF-05D2-45F1-B108-698EE014573B}"/>
    <cellStyle name="40% - Accent4 3 2 3 4" xfId="9424" xr:uid="{A9BC0F82-3DC1-404E-9D19-F640948DF11B}"/>
    <cellStyle name="40% - Accent4 3 2 3 4 2" xfId="18227" xr:uid="{1265309B-502D-4295-AB85-EFDD585EC99F}"/>
    <cellStyle name="40% - Accent4 3 2 3 5" xfId="12199" xr:uid="{AC294615-D6E8-49FE-AABB-0CD68BB67B82}"/>
    <cellStyle name="40% - Accent4 3 2 3 6" xfId="3391" xr:uid="{12CCE2B8-3203-4D97-A9DF-338A5EDA8A80}"/>
    <cellStyle name="40% - Accent4 3 2 3 7" xfId="19747" xr:uid="{F0B959CC-C7C7-4557-8444-EC736CB0E894}"/>
    <cellStyle name="40% - Accent4 3 2 4" xfId="3686" xr:uid="{E10A52CD-9F1A-47A7-817B-E9DCCCA128A3}"/>
    <cellStyle name="40% - Accent4 3 2 4 2" xfId="5209" xr:uid="{7ABF417A-2436-492B-A6FC-9EC5FB5747E2}"/>
    <cellStyle name="40% - Accent4 3 2 4 2 2" xfId="8230" xr:uid="{EDEA1597-64AD-4D0C-AFC6-0787D1430E72}"/>
    <cellStyle name="40% - Accent4 3 2 4 2 2 2" xfId="17033" xr:uid="{65CB3C1A-6D23-4F4B-A4FE-B57E208746D9}"/>
    <cellStyle name="40% - Accent4 3 2 4 2 3" xfId="14014" xr:uid="{00F14C6F-7D71-4F96-8D95-D88D4414E108}"/>
    <cellStyle name="40% - Accent4 3 2 4 3" xfId="6704" xr:uid="{8A9AF692-A851-4A52-A4B6-2F61EE773BAD}"/>
    <cellStyle name="40% - Accent4 3 2 4 3 2" xfId="15508" xr:uid="{1183C664-9E8C-4887-B923-06A16D56FD70}"/>
    <cellStyle name="40% - Accent4 3 2 4 4" xfId="9722" xr:uid="{1EBC718C-8560-43E3-853E-BBFA47276F03}"/>
    <cellStyle name="40% - Accent4 3 2 4 4 2" xfId="18525" xr:uid="{D70D3FC4-83C7-4E1F-872A-49D0459E8F1E}"/>
    <cellStyle name="40% - Accent4 3 2 4 5" xfId="12494" xr:uid="{5836783D-DAD8-4721-AC29-C3921B881AA8}"/>
    <cellStyle name="40% - Accent4 3 2 5" xfId="3996" xr:uid="{875691A5-9375-4FBE-8883-BDFA45963F50}"/>
    <cellStyle name="40% - Accent4 3 2 5 2" xfId="5519" xr:uid="{6B16A03D-B023-4C77-A17C-092B593C8F47}"/>
    <cellStyle name="40% - Accent4 3 2 5 2 2" xfId="8540" xr:uid="{0C085F3F-7D43-4988-8A41-4520A3BE3059}"/>
    <cellStyle name="40% - Accent4 3 2 5 2 2 2" xfId="17343" xr:uid="{1F742E07-7B91-4D00-95FE-8320E210C333}"/>
    <cellStyle name="40% - Accent4 3 2 5 2 3" xfId="14324" xr:uid="{6D2A0051-6ED4-43A5-BBA0-E6417ECB62C8}"/>
    <cellStyle name="40% - Accent4 3 2 5 3" xfId="7014" xr:uid="{7F0E2097-C1AA-43AF-A736-BF92FAC2C6DE}"/>
    <cellStyle name="40% - Accent4 3 2 5 3 2" xfId="15818" xr:uid="{400AAB53-AEFC-4D44-AC73-E6853908AC04}"/>
    <cellStyle name="40% - Accent4 3 2 5 4" xfId="10032" xr:uid="{941E9BEA-27A1-40B4-9703-6474B8F6DB71}"/>
    <cellStyle name="40% - Accent4 3 2 5 4 2" xfId="18835" xr:uid="{3A46E022-6EFD-426E-82AA-0849D8A26201}"/>
    <cellStyle name="40% - Accent4 3 2 5 5" xfId="12803" xr:uid="{4024F174-D633-4D56-A66B-D2C5EAF0694D}"/>
    <cellStyle name="40% - Accent4 3 2 6" xfId="4323" xr:uid="{F2CEC500-5816-47F6-BBC7-C690EE4686AC}"/>
    <cellStyle name="40% - Accent4 3 2 6 2" xfId="7341" xr:uid="{C53774C1-EB04-4DA0-99A5-F5588048075D}"/>
    <cellStyle name="40% - Accent4 3 2 6 2 2" xfId="16144" xr:uid="{28DE1731-CABB-4208-B638-B7521C36F5A5}"/>
    <cellStyle name="40% - Accent4 3 2 6 3" xfId="13129" xr:uid="{5565298D-ACD9-4507-BC21-33E13B665C25}"/>
    <cellStyle name="40% - Accent4 3 2 7" xfId="5814" xr:uid="{83D1E6DB-5124-4527-8BBF-94A6E107D4D2}"/>
    <cellStyle name="40% - Accent4 3 2 7 2" xfId="14618" xr:uid="{B306B0C0-3678-4637-814D-D9F23153037E}"/>
    <cellStyle name="40% - Accent4 3 2 8" xfId="8833" xr:uid="{48F9A949-4337-48BD-9BA6-CE4B9339DC6D}"/>
    <cellStyle name="40% - Accent4 3 2 8 2" xfId="17636" xr:uid="{2EF56EAF-40FF-49D3-916F-400399FD7FE6}"/>
    <cellStyle name="40% - Accent4 3 2 9" xfId="11188" xr:uid="{19F73E17-2ECC-4E46-BA49-5BA1FC5574C8}"/>
    <cellStyle name="40% - Accent4 3 3" xfId="406" xr:uid="{47E83481-906A-4966-962D-13751C211C69}"/>
    <cellStyle name="40% - Accent4 3 3 2" xfId="407" xr:uid="{D94440C4-6319-463E-BCA2-4BA1D22B47AF}"/>
    <cellStyle name="40% - Accent4 3 3 2 2" xfId="10240" xr:uid="{A830C4FB-FDD3-491C-B936-2A2C53C87FEB}"/>
    <cellStyle name="40% - Accent4 3 3 2 3" xfId="19749" xr:uid="{275EA920-8A4B-4932-86E6-2D8510EC481A}"/>
    <cellStyle name="40% - Accent4 3 3 3" xfId="10248" xr:uid="{E82A2519-3BC9-44C6-8358-1E6E5723F0A1}"/>
    <cellStyle name="40% - Accent4 3 3 4" xfId="2623" xr:uid="{C6602296-3E9A-48DC-8AA4-AA67B11D4A9D}"/>
    <cellStyle name="40% - Accent4 3 3 5" xfId="19748" xr:uid="{9C99D30E-B5DB-4C56-9487-FBBB62DC8BDA}"/>
    <cellStyle name="40% - Accent4 3 4" xfId="408" xr:uid="{141BC7C2-9B22-4522-889A-961142DEB2EF}"/>
    <cellStyle name="40% - Accent4 3 4 2" xfId="4549" xr:uid="{86806126-D542-475B-866D-A35E14348722}"/>
    <cellStyle name="40% - Accent4 3 4 2 2" xfId="7567" xr:uid="{CC1D33B8-11C2-4749-972B-18D2DACCA688}"/>
    <cellStyle name="40% - Accent4 3 4 2 2 2" xfId="16370" xr:uid="{1C92F225-F8C6-4353-A595-BD39187A8A87}"/>
    <cellStyle name="40% - Accent4 3 4 2 3" xfId="13354" xr:uid="{E2638347-783B-4661-9817-BDF81583D276}"/>
    <cellStyle name="40% - Accent4 3 4 3" xfId="6041" xr:uid="{0F917C86-1BA9-4420-A5E2-1DB841689F2D}"/>
    <cellStyle name="40% - Accent4 3 4 3 2" xfId="14845" xr:uid="{DDDBE196-A179-4FB7-A00B-8955F3388334}"/>
    <cellStyle name="40% - Accent4 3 4 4" xfId="9059" xr:uid="{AF5444B3-0BB5-4E25-8063-34D498289896}"/>
    <cellStyle name="40% - Accent4 3 4 4 2" xfId="17862" xr:uid="{27F221CB-3CC0-41FD-BFED-8C1B9FE06040}"/>
    <cellStyle name="40% - Accent4 3 4 5" xfId="11843" xr:uid="{D36C5419-70CE-4114-A4C5-34B770EC4DCE}"/>
    <cellStyle name="40% - Accent4 3 4 6" xfId="2925" xr:uid="{54EECD30-68B5-4931-BBF6-81013AB33C0E}"/>
    <cellStyle name="40% - Accent4 3 4 7" xfId="19750" xr:uid="{BDDF487E-7F0B-4014-B890-3D2FA6315FE3}"/>
    <cellStyle name="40% - Accent4 3 5" xfId="3322" xr:uid="{CE9C6E3F-FC0F-4775-9F53-55166B00E99E}"/>
    <cellStyle name="40% - Accent4 3 5 2" xfId="4842" xr:uid="{E84D165F-283A-42EA-922A-8A8115B13B2E}"/>
    <cellStyle name="40% - Accent4 3 5 2 2" xfId="7863" xr:uid="{E780F51D-BAA6-495B-9908-8CE2B4701D73}"/>
    <cellStyle name="40% - Accent4 3 5 2 2 2" xfId="16666" xr:uid="{96980F98-3359-4537-8053-F3C3B074CE55}"/>
    <cellStyle name="40% - Accent4 3 5 2 3" xfId="13647" xr:uid="{C30BD06A-5081-4130-9089-75A30417800A}"/>
    <cellStyle name="40% - Accent4 3 5 3" xfId="6337" xr:uid="{960FD82D-1E3B-40E1-8E24-B8EEC6598FA6}"/>
    <cellStyle name="40% - Accent4 3 5 3 2" xfId="15141" xr:uid="{0C867C0B-05D9-4B63-A1FA-42B769BE3997}"/>
    <cellStyle name="40% - Accent4 3 5 4" xfId="9355" xr:uid="{B33D3B18-9A10-43C8-A600-37CFBE8524D0}"/>
    <cellStyle name="40% - Accent4 3 5 4 2" xfId="18158" xr:uid="{A5BFEA18-2929-47CF-AB15-C8D56663C86D}"/>
    <cellStyle name="40% - Accent4 3 5 5" xfId="12130" xr:uid="{2E7EAB1B-BF33-488B-AF57-26BF27A34835}"/>
    <cellStyle name="40% - Accent4 3 5 6" xfId="19751" xr:uid="{86227739-1D1A-4C7C-B52B-43069F1809E9}"/>
    <cellStyle name="40% - Accent4 3 6" xfId="3616" xr:uid="{EA621661-35A9-4076-8907-1F891C7C3157}"/>
    <cellStyle name="40% - Accent4 3 6 2" xfId="5139" xr:uid="{18E00300-F98F-4966-875E-31CC5D0E4E81}"/>
    <cellStyle name="40% - Accent4 3 6 2 2" xfId="8160" xr:uid="{99EA9067-A5A4-4969-AF5D-5D25B91EBCB7}"/>
    <cellStyle name="40% - Accent4 3 6 2 2 2" xfId="16963" xr:uid="{AD76887D-5BBC-4BBD-83B2-A781C1290D94}"/>
    <cellStyle name="40% - Accent4 3 6 2 3" xfId="13944" xr:uid="{4E21C3EB-9B21-4400-A0F6-895F0B8C9045}"/>
    <cellStyle name="40% - Accent4 3 6 3" xfId="6634" xr:uid="{F64BD785-FD05-4AB6-BE5B-3B72663F294C}"/>
    <cellStyle name="40% - Accent4 3 6 3 2" xfId="15438" xr:uid="{035FFA60-E0DB-4704-A6B1-C19786BC30D8}"/>
    <cellStyle name="40% - Accent4 3 6 4" xfId="9652" xr:uid="{399DE920-8079-413F-8818-FC14A43C40C0}"/>
    <cellStyle name="40% - Accent4 3 6 4 2" xfId="18455" xr:uid="{6DB04FC9-6A69-4F5F-98BD-05CB5A4FAD2F}"/>
    <cellStyle name="40% - Accent4 3 6 5" xfId="12424" xr:uid="{435DD48F-6D81-4709-BDE3-376F93DE5A22}"/>
    <cellStyle name="40% - Accent4 3 7" xfId="3927" xr:uid="{8404ED59-4253-4B60-BDA5-7EFF5BBE7FEF}"/>
    <cellStyle name="40% - Accent4 3 7 2" xfId="5450" xr:uid="{6E89304F-70B0-4D60-A054-D352001FE9D4}"/>
    <cellStyle name="40% - Accent4 3 7 2 2" xfId="8471" xr:uid="{00584B16-0F97-4BD7-847B-748AB0DFF93A}"/>
    <cellStyle name="40% - Accent4 3 7 2 2 2" xfId="17274" xr:uid="{BEBFF5F0-801E-440C-997C-E93F4F741A11}"/>
    <cellStyle name="40% - Accent4 3 7 2 3" xfId="14255" xr:uid="{C1F9AC43-2009-4494-91BE-BC43C18345F7}"/>
    <cellStyle name="40% - Accent4 3 7 3" xfId="6945" xr:uid="{AC17DD1E-1BE4-4D16-A0D8-061094FA6A4D}"/>
    <cellStyle name="40% - Accent4 3 7 3 2" xfId="15749" xr:uid="{7F04D5AD-A8D9-497D-8D65-CF92A2C1DA57}"/>
    <cellStyle name="40% - Accent4 3 7 4" xfId="9963" xr:uid="{A20537A3-72C4-46D6-910E-3DC85FE13C9B}"/>
    <cellStyle name="40% - Accent4 3 7 4 2" xfId="18766" xr:uid="{7ED5ACB5-B24A-4466-86DD-732CB21FE932}"/>
    <cellStyle name="40% - Accent4 3 7 5" xfId="12734" xr:uid="{F22A9803-36BD-4F4E-B59F-AC69355B1A5A}"/>
    <cellStyle name="40% - Accent4 3 8" xfId="4254" xr:uid="{27E32555-F71C-4988-B343-7C63D8405B75}"/>
    <cellStyle name="40% - Accent4 3 8 2" xfId="7272" xr:uid="{4793FD9B-A996-4EFF-AF7D-A4D5018348D4}"/>
    <cellStyle name="40% - Accent4 3 8 2 2" xfId="16075" xr:uid="{1E7504E4-642E-4738-BFD0-2D499CA56C91}"/>
    <cellStyle name="40% - Accent4 3 8 3" xfId="13060" xr:uid="{88DE16F2-E479-4EFA-BEF6-7980612551C2}"/>
    <cellStyle name="40% - Accent4 3 9" xfId="5745" xr:uid="{EEF16368-824D-4B1A-A2A1-6BA2D72F688B}"/>
    <cellStyle name="40% - Accent4 3 9 2" xfId="14549" xr:uid="{08744D57-209F-4A73-9F3E-8DF0FCB517A2}"/>
    <cellStyle name="40% - Accent4 4" xfId="409" xr:uid="{3109F878-54EB-47D9-BEB5-4782850C7640}"/>
    <cellStyle name="40% - Accent4 4 10" xfId="11635" xr:uid="{263541E8-AED7-46C4-AAF4-80B136BEC52F}"/>
    <cellStyle name="40% - Accent4 4 11" xfId="2513" xr:uid="{661E93AC-2A3D-42F6-82CE-6E03221C5496}"/>
    <cellStyle name="40% - Accent4 4 12" xfId="19752" xr:uid="{26CAB2F7-E793-4699-9BD6-10525D3C77EA}"/>
    <cellStyle name="40% - Accent4 4 2" xfId="410" xr:uid="{B367257A-4713-4CBF-93F9-A710C044D1A6}"/>
    <cellStyle name="40% - Accent4 4 2 2" xfId="411" xr:uid="{A9700E5C-1D50-4B52-BBFA-EE5254F5BC3A}"/>
    <cellStyle name="40% - Accent4 4 2 2 2" xfId="7624" xr:uid="{94BF0C07-6053-4C06-899E-1D1EC65B5803}"/>
    <cellStyle name="40% - Accent4 4 2 2 2 2" xfId="16427" xr:uid="{7D1C8342-7094-4801-A6D1-87D3C22C1B58}"/>
    <cellStyle name="40% - Accent4 4 2 2 3" xfId="13411" xr:uid="{70EACAD6-D0DA-4BE1-ABCF-AFD7559B3876}"/>
    <cellStyle name="40% - Accent4 4 2 2 4" xfId="4606" xr:uid="{52DEE533-0B3B-4D08-9D15-E16C88AA7181}"/>
    <cellStyle name="40% - Accent4 4 2 2 5" xfId="19754" xr:uid="{082622EE-A221-4D5D-AE6B-8649C27AB93C}"/>
    <cellStyle name="40% - Accent4 4 2 3" xfId="6098" xr:uid="{F87A831B-7D0E-441F-B744-25B32FD733CC}"/>
    <cellStyle name="40% - Accent4 4 2 3 2" xfId="14902" xr:uid="{61F04002-7817-4A8C-A3F8-D3239D8A22E3}"/>
    <cellStyle name="40% - Accent4 4 2 4" xfId="9116" xr:uid="{46312143-80B0-4B12-B704-DE667797CF2C}"/>
    <cellStyle name="40% - Accent4 4 2 4 2" xfId="17919" xr:uid="{EBCA2EA2-BE72-47F6-8B44-4C98A9450F87}"/>
    <cellStyle name="40% - Accent4 4 2 5" xfId="11900" xr:uid="{4D74D1C9-C57A-4F3D-947B-6F20B636BBF8}"/>
    <cellStyle name="40% - Accent4 4 2 6" xfId="3038" xr:uid="{D08047FE-29FF-42FB-9753-8E0CE4223CD8}"/>
    <cellStyle name="40% - Accent4 4 2 7" xfId="19753" xr:uid="{50ED4F49-158A-459F-AE04-D23312020167}"/>
    <cellStyle name="40% - Accent4 4 3" xfId="412" xr:uid="{5B0DE5E1-AE37-456B-939D-516CF0F67594}"/>
    <cellStyle name="40% - Accent4 4 3 2" xfId="4899" xr:uid="{7CCDC0A4-6989-482F-B865-F284C36BEA6C}"/>
    <cellStyle name="40% - Accent4 4 3 2 2" xfId="7920" xr:uid="{1A9E51C7-6698-479D-B40A-67551812CCD1}"/>
    <cellStyle name="40% - Accent4 4 3 2 2 2" xfId="16723" xr:uid="{9474A298-11DF-41A7-995E-79918A95A6EE}"/>
    <cellStyle name="40% - Accent4 4 3 2 3" xfId="13704" xr:uid="{384A31A0-5AA6-4AAC-B37D-B173315295AE}"/>
    <cellStyle name="40% - Accent4 4 3 3" xfId="6394" xr:uid="{EE31D5A5-FB53-40ED-9A6F-1ED7326CF58B}"/>
    <cellStyle name="40% - Accent4 4 3 3 2" xfId="15198" xr:uid="{61735F05-4DAD-4623-B59B-C59575C29E5F}"/>
    <cellStyle name="40% - Accent4 4 3 4" xfId="9412" xr:uid="{1BF655C5-3210-4F7E-97B0-FFDD12FF42E3}"/>
    <cellStyle name="40% - Accent4 4 3 4 2" xfId="18215" xr:uid="{56AF470B-8381-4AB7-A6E2-B1E1DFBA9BFB}"/>
    <cellStyle name="40% - Accent4 4 3 5" xfId="12187" xr:uid="{2936F5D1-0CC6-4731-8CD5-0D6770B67694}"/>
    <cellStyle name="40% - Accent4 4 3 6" xfId="3379" xr:uid="{E5952513-40B0-473E-9F2A-2E22DE516E43}"/>
    <cellStyle name="40% - Accent4 4 3 7" xfId="19755" xr:uid="{9FDD0278-93F4-443E-AD09-9F96585E3406}"/>
    <cellStyle name="40% - Accent4 4 4" xfId="3674" xr:uid="{9C330C5D-1FB5-4BE7-B56E-6474EDB15893}"/>
    <cellStyle name="40% - Accent4 4 4 2" xfId="5197" xr:uid="{487A1416-042D-441D-A446-3B5B46622829}"/>
    <cellStyle name="40% - Accent4 4 4 2 2" xfId="8218" xr:uid="{DB805A22-A334-469B-96E9-05A34FFCD0A6}"/>
    <cellStyle name="40% - Accent4 4 4 2 2 2" xfId="17021" xr:uid="{EAACEC3C-64C7-4FB3-B422-C381A276D716}"/>
    <cellStyle name="40% - Accent4 4 4 2 3" xfId="14002" xr:uid="{32D8A7A6-6D63-4809-B5E5-93E98256511F}"/>
    <cellStyle name="40% - Accent4 4 4 3" xfId="6692" xr:uid="{4A933022-55A0-4EBF-8714-80946CE7E500}"/>
    <cellStyle name="40% - Accent4 4 4 3 2" xfId="15496" xr:uid="{0C9D8D3B-708B-4042-9B33-6C0E9520798C}"/>
    <cellStyle name="40% - Accent4 4 4 4" xfId="9710" xr:uid="{32786BEF-1E71-4059-9A94-72F38CBBD0E6}"/>
    <cellStyle name="40% - Accent4 4 4 4 2" xfId="18513" xr:uid="{1C1A7BCA-A0E3-4BC4-8E8E-73ABC7D68FA7}"/>
    <cellStyle name="40% - Accent4 4 4 5" xfId="12482" xr:uid="{2CF3029D-8CC8-4809-A56C-61748DA46EAF}"/>
    <cellStyle name="40% - Accent4 4 5" xfId="3984" xr:uid="{D2915316-FFB4-4C29-B2CD-87D47772F4F5}"/>
    <cellStyle name="40% - Accent4 4 5 2" xfId="5507" xr:uid="{EE7B69C0-C087-49EA-BD7A-E91A66D51C7E}"/>
    <cellStyle name="40% - Accent4 4 5 2 2" xfId="8528" xr:uid="{6719A082-FB23-4BEB-98DE-439B122701E3}"/>
    <cellStyle name="40% - Accent4 4 5 2 2 2" xfId="17331" xr:uid="{6ECC9919-1FFE-4BFF-93E8-17DEF4E032F9}"/>
    <cellStyle name="40% - Accent4 4 5 2 3" xfId="14312" xr:uid="{F2561BE7-562B-4296-905C-7491CA04617E}"/>
    <cellStyle name="40% - Accent4 4 5 3" xfId="7002" xr:uid="{5C63C605-F01B-4DD0-A0A7-2D546EE5DF27}"/>
    <cellStyle name="40% - Accent4 4 5 3 2" xfId="15806" xr:uid="{2B4DB12B-0021-4ADC-9E68-1D4161133B7F}"/>
    <cellStyle name="40% - Accent4 4 5 4" xfId="10020" xr:uid="{FF51B483-BB6E-4544-98F7-197274DE7E5C}"/>
    <cellStyle name="40% - Accent4 4 5 4 2" xfId="18823" xr:uid="{70698010-DF87-4E8B-8114-3EE5387ED96C}"/>
    <cellStyle name="40% - Accent4 4 5 5" xfId="12791" xr:uid="{1CFF78E1-A35E-4369-B637-DB6EAFC66E9A}"/>
    <cellStyle name="40% - Accent4 4 6" xfId="4311" xr:uid="{DC4DF0F6-E373-4EDA-BA5A-85A651176DB5}"/>
    <cellStyle name="40% - Accent4 4 6 2" xfId="7329" xr:uid="{4B9F5D8F-00C4-475E-B3BF-1923DE71CD8F}"/>
    <cellStyle name="40% - Accent4 4 6 2 2" xfId="16132" xr:uid="{ABE3A010-AB52-483B-914E-FE9A3E981FC4}"/>
    <cellStyle name="40% - Accent4 4 6 3" xfId="13117" xr:uid="{ED2349DE-665E-4FD5-9FDE-34494E90D899}"/>
    <cellStyle name="40% - Accent4 4 7" xfId="5802" xr:uid="{35B52D8E-BFD5-455F-9979-40D0FCE1A531}"/>
    <cellStyle name="40% - Accent4 4 7 2" xfId="14606" xr:uid="{8FD46BDB-13E4-460F-AEEF-A016E0C6EF1C}"/>
    <cellStyle name="40% - Accent4 4 8" xfId="8821" xr:uid="{5D1922DD-983E-4936-B666-0F9F74241AF1}"/>
    <cellStyle name="40% - Accent4 4 8 2" xfId="17624" xr:uid="{4AADFA46-53F1-414C-AEC6-EF9D0FF053D4}"/>
    <cellStyle name="40% - Accent4 4 9" xfId="10642" xr:uid="{DFE23A68-57D2-4EAC-9A8A-A2E568CF8AB5}"/>
    <cellStyle name="40% - Accent4 5" xfId="413" xr:uid="{625109A0-C419-4467-A833-6FB47098ADEC}"/>
    <cellStyle name="40% - Accent4 5 10" xfId="2752" xr:uid="{033EEC8C-107A-4190-A35D-1F7F4211F2F9}"/>
    <cellStyle name="40% - Accent4 5 11" xfId="19756" xr:uid="{3F68FEBF-17E8-4CFF-BE68-6F9475F2141C}"/>
    <cellStyle name="40% - Accent4 5 2" xfId="414" xr:uid="{C1689B68-9ECB-4437-8B3D-E5F38F1D15DF}"/>
    <cellStyle name="40% - Accent4 5 2 2" xfId="415" xr:uid="{BF7F59EB-3120-4B05-A887-9BBA2E39BBE8}"/>
    <cellStyle name="40% - Accent4 5 2 2 2" xfId="7742" xr:uid="{4C184B0C-803D-485A-A1AB-194C5A4585EC}"/>
    <cellStyle name="40% - Accent4 5 2 2 2 2" xfId="16545" xr:uid="{3BFC8BB6-687B-4623-84E6-5AE81A108DE1}"/>
    <cellStyle name="40% - Accent4 5 2 2 3" xfId="13527" xr:uid="{F86C3AB0-230D-4E75-816B-30AFE902ACB1}"/>
    <cellStyle name="40% - Accent4 5 2 2 4" xfId="4722" xr:uid="{FB32A0D4-3313-4D94-807F-6D16B18F6558}"/>
    <cellStyle name="40% - Accent4 5 2 2 5" xfId="19758" xr:uid="{1B26E492-4086-498D-AFB8-F4E914C52E44}"/>
    <cellStyle name="40% - Accent4 5 2 3" xfId="6216" xr:uid="{43C90A6F-3B7E-47AB-AB36-89A7E5071B54}"/>
    <cellStyle name="40% - Accent4 5 2 3 2" xfId="15020" xr:uid="{DB1AABDF-BD46-4607-B4C9-694CE77468F1}"/>
    <cellStyle name="40% - Accent4 5 2 4" xfId="9234" xr:uid="{27B52C04-C3F1-4B88-ADFF-4ADCA02F6CA9}"/>
    <cellStyle name="40% - Accent4 5 2 4 2" xfId="18037" xr:uid="{250F8AFA-E967-45D4-AFA5-04F878F5EBD9}"/>
    <cellStyle name="40% - Accent4 5 2 5" xfId="12012" xr:uid="{8E4F17DA-3882-4090-A14C-933451BCD817}"/>
    <cellStyle name="40% - Accent4 5 2 6" xfId="3201" xr:uid="{07DF0902-843B-4BF2-BBF0-A7ED6FA9655D}"/>
    <cellStyle name="40% - Accent4 5 2 7" xfId="19757" xr:uid="{C62EA945-665F-4F9B-8485-322678CC60FE}"/>
    <cellStyle name="40% - Accent4 5 3" xfId="416" xr:uid="{8E4B61C1-271F-4582-AFD0-9474082E0EA5}"/>
    <cellStyle name="40% - Accent4 5 3 2" xfId="5017" xr:uid="{FD805309-88E0-460F-99DF-95001EF918AD}"/>
    <cellStyle name="40% - Accent4 5 3 2 2" xfId="8038" xr:uid="{BAAB529D-80F2-419C-BD9B-8889910148C3}"/>
    <cellStyle name="40% - Accent4 5 3 2 2 2" xfId="16841" xr:uid="{DAA73F3E-4467-4B65-8505-EC73CA93A921}"/>
    <cellStyle name="40% - Accent4 5 3 2 3" xfId="13822" xr:uid="{F54E3DD2-0487-4602-B175-09609FC13D20}"/>
    <cellStyle name="40% - Accent4 5 3 3" xfId="6512" xr:uid="{44014BC1-5206-41A3-B8A1-F527C5D7A8A2}"/>
    <cellStyle name="40% - Accent4 5 3 3 2" xfId="15316" xr:uid="{873371EF-391A-4D60-8C6D-B138772AE79F}"/>
    <cellStyle name="40% - Accent4 5 3 4" xfId="9530" xr:uid="{9B5F85A6-0956-4F8E-BB99-49F8DED34527}"/>
    <cellStyle name="40% - Accent4 5 3 4 2" xfId="18333" xr:uid="{34824447-6071-4CE0-B521-027A183DCB42}"/>
    <cellStyle name="40% - Accent4 5 3 5" xfId="12303" xr:uid="{CD82712C-6A86-4FEA-B60A-EA28C32290DF}"/>
    <cellStyle name="40% - Accent4 5 3 6" xfId="3495" xr:uid="{DA7575FD-BB68-47A6-84F5-BA13DBF0BFEF}"/>
    <cellStyle name="40% - Accent4 5 3 7" xfId="19759" xr:uid="{42CCBE41-03EB-4744-A043-B0E4A56BEA8F}"/>
    <cellStyle name="40% - Accent4 5 4" xfId="3797" xr:uid="{B01F925C-F17F-44E0-8191-68B8476DCF44}"/>
    <cellStyle name="40% - Accent4 5 4 2" xfId="5320" xr:uid="{CFC8B805-33D3-476A-AF40-07EF7EE5B2A3}"/>
    <cellStyle name="40% - Accent4 5 4 2 2" xfId="8341" xr:uid="{903B3B2A-A576-4FAB-B3E3-04D10EC87559}"/>
    <cellStyle name="40% - Accent4 5 4 2 2 2" xfId="17144" xr:uid="{EF78EF86-87DF-4200-AFC8-08F4629130B5}"/>
    <cellStyle name="40% - Accent4 5 4 2 3" xfId="14125" xr:uid="{6D327097-83BD-4AFB-9E96-CB7553D2567F}"/>
    <cellStyle name="40% - Accent4 5 4 3" xfId="6815" xr:uid="{2B5E6A36-74A6-4F47-8953-4870B5F994AC}"/>
    <cellStyle name="40% - Accent4 5 4 3 2" xfId="15619" xr:uid="{1AD40119-884E-4DBD-B918-70F23F50B709}"/>
    <cellStyle name="40% - Accent4 5 4 4" xfId="9833" xr:uid="{8C505A76-A91D-4393-9CAB-7FEDB6B975AA}"/>
    <cellStyle name="40% - Accent4 5 4 4 2" xfId="18636" xr:uid="{AB781440-12B8-406F-A719-204DF2B6E2E0}"/>
    <cellStyle name="40% - Accent4 5 4 5" xfId="12605" xr:uid="{72A9A621-F820-4357-9EDA-23A7F06F4608}"/>
    <cellStyle name="40% - Accent4 5 5" xfId="4102" xr:uid="{D2F6E443-E0E2-4DF2-BA8C-F1325B95DD6C}"/>
    <cellStyle name="40% - Accent4 5 5 2" xfId="5625" xr:uid="{98768C38-CA2F-4AEC-AB18-AE2AA71A900D}"/>
    <cellStyle name="40% - Accent4 5 5 2 2" xfId="8646" xr:uid="{E8FD0BF9-9EA0-4AC6-87CC-499CC7034A7D}"/>
    <cellStyle name="40% - Accent4 5 5 2 2 2" xfId="17449" xr:uid="{B48F5034-0F01-49A4-A4F2-BAE46F50003E}"/>
    <cellStyle name="40% - Accent4 5 5 2 3" xfId="14430" xr:uid="{DE048DE0-D6CE-4B4D-BA64-7F7D5A6D14CB}"/>
    <cellStyle name="40% - Accent4 5 5 3" xfId="7120" xr:uid="{14A7D79B-A5FB-40D7-B325-1ADAA23F2A37}"/>
    <cellStyle name="40% - Accent4 5 5 3 2" xfId="15924" xr:uid="{DD61F691-DC75-4EC1-B297-983DE81B4636}"/>
    <cellStyle name="40% - Accent4 5 5 4" xfId="10138" xr:uid="{33F25910-6296-4B48-866E-BCAD56F156B1}"/>
    <cellStyle name="40% - Accent4 5 5 4 2" xfId="18941" xr:uid="{354B6A76-C907-43D6-AFFE-8C7E16AA14BB}"/>
    <cellStyle name="40% - Accent4 5 5 5" xfId="12909" xr:uid="{21B4FC75-0F52-4002-A6E2-080F027FAAF0}"/>
    <cellStyle name="40% - Accent4 5 6" xfId="4429" xr:uid="{B1C5C3FF-5DFF-422D-9E5A-064023A406E9}"/>
    <cellStyle name="40% - Accent4 5 6 2" xfId="7447" xr:uid="{F2D239AC-C9A0-4851-BA5D-0DFC49148589}"/>
    <cellStyle name="40% - Accent4 5 6 2 2" xfId="16250" xr:uid="{2DA8E470-C6F9-40AE-A35F-5FB68B9CB69C}"/>
    <cellStyle name="40% - Accent4 5 6 3" xfId="13235" xr:uid="{490F4896-E584-493C-907E-B990DE9093C6}"/>
    <cellStyle name="40% - Accent4 5 7" xfId="5920" xr:uid="{B79947FC-EBC8-49D4-BC50-13BFBE45676B}"/>
    <cellStyle name="40% - Accent4 5 7 2" xfId="14724" xr:uid="{76CDBFCA-0A3A-465A-AC23-93D198EB29E0}"/>
    <cellStyle name="40% - Accent4 5 8" xfId="8939" xr:uid="{EDD67013-BC8B-4056-BBA2-8E2C8556ACB1}"/>
    <cellStyle name="40% - Accent4 5 8 2" xfId="17742" xr:uid="{F72DCE60-14FC-4596-8653-00635A5EC93A}"/>
    <cellStyle name="40% - Accent4 5 9" xfId="11730" xr:uid="{BB06A586-4071-44B2-94AB-E4D6728F40CC}"/>
    <cellStyle name="40% - Accent4 6" xfId="417" xr:uid="{0F79F545-B159-42F2-A57B-206896E79B24}"/>
    <cellStyle name="40% - Accent4 6 2" xfId="418" xr:uid="{64747DE7-62CB-4427-B630-0612DFFEE8BA}"/>
    <cellStyle name="40% - Accent4 6 2 2" xfId="7546" xr:uid="{E59E4ADD-AAEC-4BF2-BA7F-60F1B4337C3A}"/>
    <cellStyle name="40% - Accent4 6 2 2 2" xfId="16349" xr:uid="{84B26AF0-B7E5-4DD0-9AA1-24EDCC16345C}"/>
    <cellStyle name="40% - Accent4 6 2 3" xfId="13333" xr:uid="{90B567E3-2068-44B6-82B4-88A9E5F2DE9A}"/>
    <cellStyle name="40% - Accent4 6 2 4" xfId="4528" xr:uid="{8E914421-945E-42B2-87D0-6FF0AC192EF0}"/>
    <cellStyle name="40% - Accent4 6 2 5" xfId="19761" xr:uid="{7DCBE31F-E5AF-4154-A372-F201AF99599A}"/>
    <cellStyle name="40% - Accent4 6 3" xfId="6020" xr:uid="{663C53BA-46E7-431E-A3AB-E23A3752E105}"/>
    <cellStyle name="40% - Accent4 6 3 2" xfId="14824" xr:uid="{53E01BE4-1058-4338-A9FD-BD5750DD7698}"/>
    <cellStyle name="40% - Accent4 6 4" xfId="9038" xr:uid="{B59D58CF-2266-419B-A844-BA8CC6744A55}"/>
    <cellStyle name="40% - Accent4 6 4 2" xfId="17841" xr:uid="{C37EB3D8-D33C-4C00-94C0-CF21D41C47B6}"/>
    <cellStyle name="40% - Accent4 6 5" xfId="11822" xr:uid="{3CA8BB92-5013-487A-BC2C-3A2D7488E832}"/>
    <cellStyle name="40% - Accent4 6 6" xfId="2884" xr:uid="{7E7A777C-5775-480D-B1E1-1A1B311A0610}"/>
    <cellStyle name="40% - Accent4 6 7" xfId="19760" xr:uid="{B8D6699F-1D8F-4F49-8513-A38350F68A3E}"/>
    <cellStyle name="40% - Accent4 7" xfId="419" xr:uid="{6AB9616A-DB4A-44CB-8DD4-B1AF6263A96F}"/>
    <cellStyle name="40% - Accent4 7 2" xfId="420" xr:uid="{170081EA-DEDB-4744-99E5-51C0528B71DB}"/>
    <cellStyle name="40% - Accent4 7 2 2" xfId="7844" xr:uid="{4D289599-EED8-48EA-A0BA-ABB20D68B147}"/>
    <cellStyle name="40% - Accent4 7 2 2 2" xfId="16647" xr:uid="{E5427BD3-7C4C-4EE1-A071-73573A9D9B8A}"/>
    <cellStyle name="40% - Accent4 7 2 3" xfId="13628" xr:uid="{23F15820-BC9A-4C52-A5E5-2CC7556D0B69}"/>
    <cellStyle name="40% - Accent4 7 2 4" xfId="4823" xr:uid="{7559E092-9B22-4EEC-8B8E-D31E9795108A}"/>
    <cellStyle name="40% - Accent4 7 3" xfId="6318" xr:uid="{4990C249-1166-4A02-8332-7D9DBBA755CC}"/>
    <cellStyle name="40% - Accent4 7 3 2" xfId="15122" xr:uid="{38C0D156-A7DC-42DF-BA8F-9508C7BBF1B2}"/>
    <cellStyle name="40% - Accent4 7 4" xfId="9336" xr:uid="{791A1AE5-B905-43B3-B3DE-1BFE07178639}"/>
    <cellStyle name="40% - Accent4 7 4 2" xfId="18139" xr:uid="{DFC6B112-8468-4F26-9A9B-CA16864BC877}"/>
    <cellStyle name="40% - Accent4 7 5" xfId="12111" xr:uid="{20E34303-5D7E-4679-8444-9280B8D1FA87}"/>
    <cellStyle name="40% - Accent4 7 6" xfId="3303" xr:uid="{47D2E9AD-4F3A-4EF7-AB00-33D1BA1216E0}"/>
    <cellStyle name="40% - Accent4 7 7" xfId="19762" xr:uid="{82CD170E-4261-4785-A68F-909E5DD97229}"/>
    <cellStyle name="40% - Accent4 8" xfId="3596" xr:uid="{A36C8CA0-C5C1-40E3-A8E3-426C68A92FB2}"/>
    <cellStyle name="40% - Accent4 8 2" xfId="5119" xr:uid="{AF46AEF3-770E-415C-9BFD-3D2130690E79}"/>
    <cellStyle name="40% - Accent4 8 2 2" xfId="8140" xr:uid="{C59D142F-50EE-44D5-9925-BB4A6BE7F4A4}"/>
    <cellStyle name="40% - Accent4 8 2 2 2" xfId="16943" xr:uid="{76B82390-AF53-4C84-A8E7-E85759086A1F}"/>
    <cellStyle name="40% - Accent4 8 2 3" xfId="13924" xr:uid="{51C6BAD1-2D52-487A-B40E-66616970646D}"/>
    <cellStyle name="40% - Accent4 8 3" xfId="6614" xr:uid="{8620C5EF-517B-4C21-BE33-DCED9F4D8719}"/>
    <cellStyle name="40% - Accent4 8 3 2" xfId="15418" xr:uid="{328E8AE0-64CC-4069-87D0-36544400BDFE}"/>
    <cellStyle name="40% - Accent4 8 4" xfId="9632" xr:uid="{75EE915B-553A-48F3-8697-7B3C6BA55ABA}"/>
    <cellStyle name="40% - Accent4 8 4 2" xfId="18435" xr:uid="{E72BAB95-9C10-47FA-8011-EB35BF2FCAD6}"/>
    <cellStyle name="40% - Accent4 8 5" xfId="12404" xr:uid="{32E02CA1-74CD-42C6-B465-BBAE83297DCC}"/>
    <cellStyle name="40% - Accent4 8 6" xfId="19763" xr:uid="{8EB546F4-37FB-4D5F-805B-8B661FCDDB3A}"/>
    <cellStyle name="40% - Accent4 9" xfId="3908" xr:uid="{331E9846-196A-4CC9-8906-2AFE8B52FF9D}"/>
    <cellStyle name="40% - Accent4 9 2" xfId="5431" xr:uid="{E5A044E7-3DD0-4447-ADFE-9D0E674418FF}"/>
    <cellStyle name="40% - Accent4 9 2 2" xfId="8452" xr:uid="{74336959-A7D4-4390-8AC7-CA561BBAF9F7}"/>
    <cellStyle name="40% - Accent4 9 2 2 2" xfId="17255" xr:uid="{20C03A7E-BBBE-4527-876A-3959ABE3B81E}"/>
    <cellStyle name="40% - Accent4 9 2 3" xfId="14236" xr:uid="{CF28BD5F-C0E8-4FFE-A8A6-8297C2BB7B9C}"/>
    <cellStyle name="40% - Accent4 9 3" xfId="6926" xr:uid="{CAE99892-D426-4261-80ED-DB323AFA90AA}"/>
    <cellStyle name="40% - Accent4 9 3 2" xfId="15730" xr:uid="{8D9635D4-400B-45B8-8C3B-53A12B0FEDA6}"/>
    <cellStyle name="40% - Accent4 9 4" xfId="9944" xr:uid="{1FE4FB1D-5B65-4A5A-B306-68D6B7590CD4}"/>
    <cellStyle name="40% - Accent4 9 4 2" xfId="18747" xr:uid="{3A89180D-BD29-4BEA-BD9D-7D605CE39E27}"/>
    <cellStyle name="40% - Accent4 9 5" xfId="12715" xr:uid="{002E98BB-7B8C-4B85-9D4F-260EE5CED4E6}"/>
    <cellStyle name="40% - Accent5" xfId="1022" builtinId="47" customBuiltin="1"/>
    <cellStyle name="40% - Accent5 10" xfId="4164" xr:uid="{F9F4FEFF-1736-4000-A2CD-EB147D41C5E7}"/>
    <cellStyle name="40% - Accent5 10 2" xfId="7182" xr:uid="{028245B6-4FF4-4485-931F-ED3118409ED1}"/>
    <cellStyle name="40% - Accent5 10 2 2" xfId="15985" xr:uid="{21C7FB56-6D52-44A1-B432-D681F08188A8}"/>
    <cellStyle name="40% - Accent5 10 3" xfId="12970" xr:uid="{EA2BB613-305C-4BCF-BBEC-9C510E1B2F82}"/>
    <cellStyle name="40% - Accent5 11" xfId="4237" xr:uid="{803A2162-E95B-438B-9C13-98F6F40F951C}"/>
    <cellStyle name="40% - Accent5 11 2" xfId="7255" xr:uid="{16CA3A54-5658-4C7F-B1CE-FCA6D94A7B65}"/>
    <cellStyle name="40% - Accent5 11 2 2" xfId="16058" xr:uid="{3AFFAF45-068E-4DBC-B60B-5B141F65F5F7}"/>
    <cellStyle name="40% - Accent5 11 3" xfId="13043" xr:uid="{584E2C9E-86F9-4D49-92D7-870210BB10AE}"/>
    <cellStyle name="40% - Accent5 12" xfId="5684" xr:uid="{5BFB75B0-E4A5-4A27-A9E3-5C75EEE2206B}"/>
    <cellStyle name="40% - Accent5 12 2" xfId="14489" xr:uid="{B4FB1CE9-D8C2-42B2-ACBE-422B20FAB3FF}"/>
    <cellStyle name="40% - Accent5 13" xfId="8747" xr:uid="{5D653BD4-9E74-41DA-A44E-8F26886A74AD}"/>
    <cellStyle name="40% - Accent5 13 2" xfId="17550" xr:uid="{C0E92676-EFBE-4D4A-AE90-36FD5C7F0F71}"/>
    <cellStyle name="40% - Accent5 14" xfId="11097" xr:uid="{56EF7715-AFBD-4B18-ADFF-93AF27626B9F}"/>
    <cellStyle name="40% - Accent5 15" xfId="11327" xr:uid="{06062148-ABE0-485F-A427-0A492AF523F4}"/>
    <cellStyle name="40% - Accent5 16" xfId="19764" xr:uid="{5370D8AC-2FED-4635-B5DA-4E371ECB45D7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2 2 2" xfId="10741" xr:uid="{55FCFD05-5295-4653-8463-7AD24E048B30}"/>
    <cellStyle name="40% - Accent5 2 2 2 2 3" xfId="10284" xr:uid="{332639A3-7267-4C2C-AA31-AA10576B492C}"/>
    <cellStyle name="40% - Accent5 2 2 2 3" xfId="426" xr:uid="{AC24316C-6C1F-42C4-9BDE-8770034D48AD}"/>
    <cellStyle name="40% - Accent5 2 2 2 3 2" xfId="11211" xr:uid="{BAE378BE-D760-4A63-ACC6-39DA4637C361}"/>
    <cellStyle name="40% - Accent5 2 2 2 4" xfId="2665" xr:uid="{8F995FD2-19BD-4E9F-8986-C0708253ADCB}"/>
    <cellStyle name="40% - Accent5 2 2 3" xfId="427" xr:uid="{15BE5621-DCD2-49CB-90E9-3BB537BDE6ED}"/>
    <cellStyle name="40% - Accent5 2 2 3 2" xfId="428" xr:uid="{EF6B16BB-385D-4778-BFD9-6DA60D277D5C}"/>
    <cellStyle name="40% - Accent5 2 2 3 3" xfId="11291" xr:uid="{5DF0F066-A5F2-447E-B757-E59971DA385F}"/>
    <cellStyle name="40% - Accent5 2 2 4" xfId="429" xr:uid="{D40D5ADD-6BFE-4896-8010-CEFECF2895D9}"/>
    <cellStyle name="40% - Accent5 2 2 4 2" xfId="11458" xr:uid="{97FD91D5-C77F-4695-BB3B-D8810101FE25}"/>
    <cellStyle name="40% - Accent5 2 2 5" xfId="1829" xr:uid="{3E06D081-CF60-42E6-AC13-F96872BFF800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2 2 2" xfId="10989" xr:uid="{3CA772A0-8753-4453-AF07-124641B424BB}"/>
    <cellStyle name="40% - Accent5 2 3 2 3" xfId="10283" xr:uid="{B61C20FA-FF6B-4AF1-9088-4EFDDC3758EB}"/>
    <cellStyle name="40% - Accent5 2 3 3" xfId="433" xr:uid="{292B2A2E-97CD-43AA-A9F3-81EF7E05724F}"/>
    <cellStyle name="40% - Accent5 2 3 3 2" xfId="10851" xr:uid="{AFCEDC96-3A21-4E46-B6CE-FD79FBC4674D}"/>
    <cellStyle name="40% - Accent5 2 3 4" xfId="2402" xr:uid="{B7411ADB-3F53-41CB-8402-FE5A619A5E54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4 4" xfId="10618" xr:uid="{D3782080-E078-41E0-A738-6F553FEE3B50}"/>
    <cellStyle name="40% - Accent5 2 5" xfId="438" xr:uid="{D7E54B2D-6EEE-45BB-844A-E2A7A3AE9BD4}"/>
    <cellStyle name="40% - Accent5 2 5 2" xfId="439" xr:uid="{E26ADD1C-AFF4-4B13-8270-A31A2E7C5C87}"/>
    <cellStyle name="40% - Accent5 2 5 3" xfId="11420" xr:uid="{74E6A518-49C1-4E1C-A81F-21E7CD39132F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2 8" xfId="1211" xr:uid="{4746032B-FF3D-427F-BE73-73FCFF0F8055}"/>
    <cellStyle name="40% - Accent5 2 9" xfId="19765" xr:uid="{2FC88831-36C7-4E5E-B2F7-C3AC8614AB60}"/>
    <cellStyle name="40% - Accent5 3" xfId="443" xr:uid="{A3ABE689-6807-463C-87D2-E5528ECB09A7}"/>
    <cellStyle name="40% - Accent5 3 10" xfId="8773" xr:uid="{000C703D-5870-4D5C-914E-8643343387EA}"/>
    <cellStyle name="40% - Accent5 3 10 2" xfId="17576" xr:uid="{B0EE91EC-B0C3-41E5-8398-0EC3CBCCA07C}"/>
    <cellStyle name="40% - Accent5 3 11" xfId="11023" xr:uid="{24A516CA-A021-4C9F-965A-1A6F3CFB283A}"/>
    <cellStyle name="40% - Accent5 3 12" xfId="11457" xr:uid="{04866F1C-2BE6-4989-BC3B-1F59DC2200FE}"/>
    <cellStyle name="40% - Accent5 3 13" xfId="1828" xr:uid="{0B98990C-4E55-4C0B-AF62-5F3B3AF6D511}"/>
    <cellStyle name="40% - Accent5 3 14" xfId="19766" xr:uid="{9D1980DB-2D4D-497A-82EC-330D9E4F4CFF}"/>
    <cellStyle name="40% - Accent5 3 2" xfId="444" xr:uid="{5BF8A4B6-59C9-4D3E-959A-D699D554E89A}"/>
    <cellStyle name="40% - Accent5 3 2 10" xfId="11656" xr:uid="{8B9B811C-E4A3-45DB-B4B0-7822E32CDB11}"/>
    <cellStyle name="40% - Accent5 3 2 11" xfId="2534" xr:uid="{0C8DC005-E47F-4B59-988D-172E6A3B0C17}"/>
    <cellStyle name="40% - Accent5 3 2 12" xfId="19767" xr:uid="{56BC7A5C-9F2C-4A1F-8970-E6144359F418}"/>
    <cellStyle name="40% - Accent5 3 2 2" xfId="445" xr:uid="{9F665C80-18C4-4D7D-8776-F2F2F02F98C2}"/>
    <cellStyle name="40% - Accent5 3 2 2 2" xfId="446" xr:uid="{305EC3F4-5A1C-417A-BB6B-4D5B0FDF692D}"/>
    <cellStyle name="40% - Accent5 3 2 2 2 2" xfId="7645" xr:uid="{BB264D4A-8F9D-4C94-BEE8-8949E53148A5}"/>
    <cellStyle name="40% - Accent5 3 2 2 2 2 2" xfId="16448" xr:uid="{DF0AEED6-C52A-4B49-B479-E27765EC84AA}"/>
    <cellStyle name="40% - Accent5 3 2 2 2 3" xfId="13432" xr:uid="{3DCCC565-3DC2-457B-8732-3BBBC8F6966C}"/>
    <cellStyle name="40% - Accent5 3 2 2 2 4" xfId="4627" xr:uid="{DB9E2551-F4B4-4EE2-887A-E7FA9522FBBE}"/>
    <cellStyle name="40% - Accent5 3 2 2 2 5" xfId="19769" xr:uid="{6DB8AE3E-83AA-4B7C-80DC-A777437633D1}"/>
    <cellStyle name="40% - Accent5 3 2 2 3" xfId="6119" xr:uid="{1EE11BD1-5D1C-4EC0-B535-197E7CA34452}"/>
    <cellStyle name="40% - Accent5 3 2 2 3 2" xfId="14923" xr:uid="{4969927B-3AEE-40F1-8FE3-1EF17BB43445}"/>
    <cellStyle name="40% - Accent5 3 2 2 4" xfId="9137" xr:uid="{125DA605-03EA-4F5A-8537-A436CFDDCE97}"/>
    <cellStyle name="40% - Accent5 3 2 2 4 2" xfId="17940" xr:uid="{9C5AE38C-C27B-4C0B-94EB-BCA8D271401E}"/>
    <cellStyle name="40% - Accent5 3 2 2 5" xfId="11920" xr:uid="{87564C69-56CD-47AD-BE7E-B41ACE6897E0}"/>
    <cellStyle name="40% - Accent5 3 2 2 6" xfId="3059" xr:uid="{06E5225B-74AE-4E39-A55A-22A625631C36}"/>
    <cellStyle name="40% - Accent5 3 2 2 7" xfId="19768" xr:uid="{CD990286-23A9-4E58-89D1-CEB0E1228459}"/>
    <cellStyle name="40% - Accent5 3 2 3" xfId="447" xr:uid="{25520F9F-AB70-4490-A175-8188EB8CE8C1}"/>
    <cellStyle name="40% - Accent5 3 2 3 2" xfId="4920" xr:uid="{86F55FD8-06A6-4898-B52C-70F4362776C4}"/>
    <cellStyle name="40% - Accent5 3 2 3 2 2" xfId="7941" xr:uid="{34B6C596-BC25-4D0A-8BBF-AE20DD3C2ECD}"/>
    <cellStyle name="40% - Accent5 3 2 3 2 2 2" xfId="16744" xr:uid="{232C26B5-7D18-4BB8-B129-5707E74E9D7C}"/>
    <cellStyle name="40% - Accent5 3 2 3 2 3" xfId="13725" xr:uid="{8362A6B3-5EAD-4DAF-A2D8-2D7029D562DE}"/>
    <cellStyle name="40% - Accent5 3 2 3 3" xfId="6415" xr:uid="{D1EF9F69-9735-465C-A4D0-5CFD55EDD13D}"/>
    <cellStyle name="40% - Accent5 3 2 3 3 2" xfId="15219" xr:uid="{899138AD-B3DE-4111-9651-0A19E00CFB07}"/>
    <cellStyle name="40% - Accent5 3 2 3 4" xfId="9433" xr:uid="{20175FB2-4A79-4248-B803-B355AF5105FD}"/>
    <cellStyle name="40% - Accent5 3 2 3 4 2" xfId="18236" xr:uid="{D0469101-BA36-4901-8E73-6DFC55508925}"/>
    <cellStyle name="40% - Accent5 3 2 3 5" xfId="12208" xr:uid="{2B984FF7-DBC4-4D1D-BB41-F7F485876973}"/>
    <cellStyle name="40% - Accent5 3 2 3 6" xfId="3400" xr:uid="{EFE65927-77A2-48FD-8098-08A9F67D55B3}"/>
    <cellStyle name="40% - Accent5 3 2 3 7" xfId="19770" xr:uid="{99008EC8-E317-452E-85B8-FB1902465C45}"/>
    <cellStyle name="40% - Accent5 3 2 4" xfId="3695" xr:uid="{C5627340-5000-4E45-92B6-1775BBDA2EEE}"/>
    <cellStyle name="40% - Accent5 3 2 4 2" xfId="5218" xr:uid="{2026C183-D902-4D57-984D-82235351AF67}"/>
    <cellStyle name="40% - Accent5 3 2 4 2 2" xfId="8239" xr:uid="{4B8E9ED9-89DF-4748-8313-27800049FE15}"/>
    <cellStyle name="40% - Accent5 3 2 4 2 2 2" xfId="17042" xr:uid="{B7E3A075-06B8-4968-B326-22C5496E7C05}"/>
    <cellStyle name="40% - Accent5 3 2 4 2 3" xfId="14023" xr:uid="{61031E8E-E1C3-4E16-820A-AE3ED89C5E6C}"/>
    <cellStyle name="40% - Accent5 3 2 4 3" xfId="6713" xr:uid="{32BEEA01-3F4F-4277-8F0A-D71DD2CC3DFA}"/>
    <cellStyle name="40% - Accent5 3 2 4 3 2" xfId="15517" xr:uid="{ACBD11B7-8115-4952-BDB9-ABE4C3276514}"/>
    <cellStyle name="40% - Accent5 3 2 4 4" xfId="9731" xr:uid="{C4966E31-4B22-4CE1-BD79-31E5F66C2CA3}"/>
    <cellStyle name="40% - Accent5 3 2 4 4 2" xfId="18534" xr:uid="{FD8B63AB-EC56-4478-9990-1CE35DB35322}"/>
    <cellStyle name="40% - Accent5 3 2 4 5" xfId="12503" xr:uid="{7B4511DD-284E-4540-A4E9-64831C66EBC0}"/>
    <cellStyle name="40% - Accent5 3 2 5" xfId="4005" xr:uid="{48F75F1A-4088-4044-A1D7-D4B00F31F436}"/>
    <cellStyle name="40% - Accent5 3 2 5 2" xfId="5528" xr:uid="{A2D9527D-3B47-4E99-A234-B60FB74D463F}"/>
    <cellStyle name="40% - Accent5 3 2 5 2 2" xfId="8549" xr:uid="{EDCF6870-F44C-4986-9B00-38F6B11BAFC7}"/>
    <cellStyle name="40% - Accent5 3 2 5 2 2 2" xfId="17352" xr:uid="{2E204570-C99C-424D-8440-3319B5AE8ED0}"/>
    <cellStyle name="40% - Accent5 3 2 5 2 3" xfId="14333" xr:uid="{4295EF62-5318-4337-ADF4-60FD46F9759F}"/>
    <cellStyle name="40% - Accent5 3 2 5 3" xfId="7023" xr:uid="{21042F1F-1D42-494A-8A00-3D25FDDFCF14}"/>
    <cellStyle name="40% - Accent5 3 2 5 3 2" xfId="15827" xr:uid="{8C4E88AB-D407-44E6-8CDF-2AF7A53C36C4}"/>
    <cellStyle name="40% - Accent5 3 2 5 4" xfId="10041" xr:uid="{7FAC0C0D-EE37-4ED0-8A9B-3E177ABA5C54}"/>
    <cellStyle name="40% - Accent5 3 2 5 4 2" xfId="18844" xr:uid="{0450E58D-23F7-41E5-BC15-3CAD32786D6E}"/>
    <cellStyle name="40% - Accent5 3 2 5 5" xfId="12812" xr:uid="{0C957AF0-E7AB-4E24-BA56-2D001A1E35C6}"/>
    <cellStyle name="40% - Accent5 3 2 6" xfId="4332" xr:uid="{AF62B282-F1F9-4681-BDF7-63843C6C0397}"/>
    <cellStyle name="40% - Accent5 3 2 6 2" xfId="7350" xr:uid="{85B02EA4-AC00-44C1-A4DD-B6B4F13E1D6E}"/>
    <cellStyle name="40% - Accent5 3 2 6 2 2" xfId="16153" xr:uid="{CAC638EE-A417-4E11-8747-A14BF8214661}"/>
    <cellStyle name="40% - Accent5 3 2 6 3" xfId="13138" xr:uid="{9EBF6091-F247-4538-B14D-4095FE682B6B}"/>
    <cellStyle name="40% - Accent5 3 2 7" xfId="5823" xr:uid="{17818C73-FBDC-4B58-8A7C-61B34E6024F2}"/>
    <cellStyle name="40% - Accent5 3 2 7 2" xfId="14627" xr:uid="{F2AF2DD2-2916-471F-B2CA-75209AC83B15}"/>
    <cellStyle name="40% - Accent5 3 2 8" xfId="8842" xr:uid="{5CEDF1E0-0FD7-47CF-8422-787EEEE5E46A}"/>
    <cellStyle name="40% - Accent5 3 2 8 2" xfId="17645" xr:uid="{5E73B08E-80A9-4A75-83CE-264BCE1E3AEB}"/>
    <cellStyle name="40% - Accent5 3 2 9" xfId="10790" xr:uid="{C9FFE09B-571B-4873-8C2C-F3435EE92BC0}"/>
    <cellStyle name="40% - Accent5 3 3" xfId="448" xr:uid="{56FCCE78-4102-414A-89B6-3E55CB219E38}"/>
    <cellStyle name="40% - Accent5 3 3 2" xfId="449" xr:uid="{89026B74-D657-4162-A648-995D498A42F4}"/>
    <cellStyle name="40% - Accent5 3 3 2 2" xfId="10233" xr:uid="{52D9A709-536A-437F-A99A-55F82433036A}"/>
    <cellStyle name="40% - Accent5 3 3 2 3" xfId="19772" xr:uid="{A1BB9FF5-AE0E-4209-B0CB-2BD394BA0B00}"/>
    <cellStyle name="40% - Accent5 3 3 3" xfId="10273" xr:uid="{D6D8E9DB-56C5-469A-A119-71DBCFC4E099}"/>
    <cellStyle name="40% - Accent5 3 3 4" xfId="2624" xr:uid="{8AB931FC-1634-46B5-BD50-0FAB74B1ED78}"/>
    <cellStyle name="40% - Accent5 3 3 5" xfId="19771" xr:uid="{8CE20973-DE43-4DAB-A607-A5FCD6B6573F}"/>
    <cellStyle name="40% - Accent5 3 4" xfId="450" xr:uid="{F33C06BF-D3C5-4263-8375-3602DC647D5B}"/>
    <cellStyle name="40% - Accent5 3 4 2" xfId="4558" xr:uid="{4212ADCA-8F64-411F-9483-5C82A9705E4D}"/>
    <cellStyle name="40% - Accent5 3 4 2 2" xfId="7576" xr:uid="{3E79E5DA-5110-4AD4-818D-936B0B88088C}"/>
    <cellStyle name="40% - Accent5 3 4 2 2 2" xfId="16379" xr:uid="{9F026E51-4F4E-4F70-B78F-28A3A97531B3}"/>
    <cellStyle name="40% - Accent5 3 4 2 3" xfId="13363" xr:uid="{09928109-27E9-48E1-A8B8-9F4733AA5213}"/>
    <cellStyle name="40% - Accent5 3 4 3" xfId="6050" xr:uid="{BBD9D59A-31D7-4BDB-AEB2-C0D3F73D5D84}"/>
    <cellStyle name="40% - Accent5 3 4 3 2" xfId="14854" xr:uid="{769C5E9D-1857-4E46-AFF5-0A1C392DC7B0}"/>
    <cellStyle name="40% - Accent5 3 4 4" xfId="9068" xr:uid="{A7394756-14B6-44BF-B478-FFC7E6C8BDAC}"/>
    <cellStyle name="40% - Accent5 3 4 4 2" xfId="17871" xr:uid="{342973C0-119E-4FFB-B833-478D3FFCC8CF}"/>
    <cellStyle name="40% - Accent5 3 4 5" xfId="11852" xr:uid="{7BDF47D7-22F1-4E5E-A3B9-811A9AE182F1}"/>
    <cellStyle name="40% - Accent5 3 4 6" xfId="2934" xr:uid="{F6F91BC0-352F-4B5A-81E9-74FA888AB3E6}"/>
    <cellStyle name="40% - Accent5 3 4 7" xfId="19773" xr:uid="{AF339925-FB99-40D0-A751-A0C87FA4C425}"/>
    <cellStyle name="40% - Accent5 3 5" xfId="3331" xr:uid="{51E49F6F-B58B-490F-AF43-6E83AEC01A59}"/>
    <cellStyle name="40% - Accent5 3 5 2" xfId="4851" xr:uid="{3C650DC9-49BB-4097-B38A-E739A8098C18}"/>
    <cellStyle name="40% - Accent5 3 5 2 2" xfId="7872" xr:uid="{1EB8401B-91DA-4518-A02B-5E7B14CAA860}"/>
    <cellStyle name="40% - Accent5 3 5 2 2 2" xfId="16675" xr:uid="{52BEB6E0-EC4D-4A3C-BACE-8A66796EFD9B}"/>
    <cellStyle name="40% - Accent5 3 5 2 3" xfId="13656" xr:uid="{7D542C21-6D1B-4117-B2DE-CFE52C3E9250}"/>
    <cellStyle name="40% - Accent5 3 5 3" xfId="6346" xr:uid="{5D5C7827-8531-4E87-BE95-7E0279DD8F13}"/>
    <cellStyle name="40% - Accent5 3 5 3 2" xfId="15150" xr:uid="{8866EF1C-B2B6-4CDF-A5F8-84E8695F74D0}"/>
    <cellStyle name="40% - Accent5 3 5 4" xfId="9364" xr:uid="{4857481D-DB9B-4284-A064-87B4927FD55B}"/>
    <cellStyle name="40% - Accent5 3 5 4 2" xfId="18167" xr:uid="{B3A9644C-CF16-457E-B4C2-FADA4B8D37A3}"/>
    <cellStyle name="40% - Accent5 3 5 5" xfId="12139" xr:uid="{11420770-8249-4015-8463-4BE460D46616}"/>
    <cellStyle name="40% - Accent5 3 5 6" xfId="19774" xr:uid="{8138E704-7987-48E9-92FD-46F0784CBBB7}"/>
    <cellStyle name="40% - Accent5 3 6" xfId="3625" xr:uid="{92FAB34D-569F-470E-AE52-9103217F194B}"/>
    <cellStyle name="40% - Accent5 3 6 2" xfId="5148" xr:uid="{022CCFAA-0F50-45D1-96C0-48028B2A5DED}"/>
    <cellStyle name="40% - Accent5 3 6 2 2" xfId="8169" xr:uid="{48477DCB-F08C-4165-982A-1E5E55BB4E09}"/>
    <cellStyle name="40% - Accent5 3 6 2 2 2" xfId="16972" xr:uid="{BEECCE28-84CE-40EB-A06D-50F9EAA03148}"/>
    <cellStyle name="40% - Accent5 3 6 2 3" xfId="13953" xr:uid="{D2762E9B-4122-4F72-BE84-1FE8A5D4A204}"/>
    <cellStyle name="40% - Accent5 3 6 3" xfId="6643" xr:uid="{67A610BB-B60D-4D2A-AF32-0E2CE4C71940}"/>
    <cellStyle name="40% - Accent5 3 6 3 2" xfId="15447" xr:uid="{C68057E5-2DE0-4BB5-81BF-192B5F14569A}"/>
    <cellStyle name="40% - Accent5 3 6 4" xfId="9661" xr:uid="{AF6DE7F8-F780-4BD3-8444-2D86FBB022F2}"/>
    <cellStyle name="40% - Accent5 3 6 4 2" xfId="18464" xr:uid="{75E71C67-1803-48CB-80CE-07DC40A87738}"/>
    <cellStyle name="40% - Accent5 3 6 5" xfId="12433" xr:uid="{466A0F57-9481-4FB2-BF1F-BC929B854966}"/>
    <cellStyle name="40% - Accent5 3 7" xfId="3936" xr:uid="{956316A3-17DF-4E86-B3F6-3E033F0F0007}"/>
    <cellStyle name="40% - Accent5 3 7 2" xfId="5459" xr:uid="{EBF82284-C639-44BC-A8EF-431B1AB0B677}"/>
    <cellStyle name="40% - Accent5 3 7 2 2" xfId="8480" xr:uid="{59BD538F-F018-4249-888B-C84B5607D59E}"/>
    <cellStyle name="40% - Accent5 3 7 2 2 2" xfId="17283" xr:uid="{E09431F2-1AEA-4F07-8473-8829AF7AB87B}"/>
    <cellStyle name="40% - Accent5 3 7 2 3" xfId="14264" xr:uid="{0A54C367-ABE0-49EB-A249-E445343DABC2}"/>
    <cellStyle name="40% - Accent5 3 7 3" xfId="6954" xr:uid="{B45B354D-85A1-452D-877C-55D0519F9420}"/>
    <cellStyle name="40% - Accent5 3 7 3 2" xfId="15758" xr:uid="{C86AC420-5637-4343-A2C8-8F3B2DFA2658}"/>
    <cellStyle name="40% - Accent5 3 7 4" xfId="9972" xr:uid="{BDD0C7F3-EFD9-4E01-8BE9-29D142760858}"/>
    <cellStyle name="40% - Accent5 3 7 4 2" xfId="18775" xr:uid="{74CB1892-A7E7-4C34-BEE0-9C944D6571BA}"/>
    <cellStyle name="40% - Accent5 3 7 5" xfId="12743" xr:uid="{D49683C6-0AEA-4340-8E85-111978AD52F9}"/>
    <cellStyle name="40% - Accent5 3 8" xfId="4263" xr:uid="{F67AC277-C1B8-4D48-80F4-65D3F6D21D66}"/>
    <cellStyle name="40% - Accent5 3 8 2" xfId="7281" xr:uid="{144E2BB8-0B33-4DA3-BF41-B2FBD685B88D}"/>
    <cellStyle name="40% - Accent5 3 8 2 2" xfId="16084" xr:uid="{AD801662-3208-453E-8A58-092F76A69470}"/>
    <cellStyle name="40% - Accent5 3 8 3" xfId="13069" xr:uid="{453C36EF-47B7-493A-A568-8570AB906AE6}"/>
    <cellStyle name="40% - Accent5 3 9" xfId="5754" xr:uid="{F2AB4836-953A-454C-B297-F1E6EB64ABFA}"/>
    <cellStyle name="40% - Accent5 3 9 2" xfId="14558" xr:uid="{D98A4236-8069-492C-ACB4-745D7CC3CB1B}"/>
    <cellStyle name="40% - Accent5 4" xfId="451" xr:uid="{E120948F-E37A-4F59-B1F8-C7FB81E63E8F}"/>
    <cellStyle name="40% - Accent5 4 10" xfId="11637" xr:uid="{00F5616F-6723-4DB1-8736-BA6665EC8757}"/>
    <cellStyle name="40% - Accent5 4 11" xfId="2515" xr:uid="{AEFDC151-2E3D-470A-8CAE-6B2D43E8DAFB}"/>
    <cellStyle name="40% - Accent5 4 12" xfId="19775" xr:uid="{5C35102E-964E-40E1-BF36-43B2DD3BDCAB}"/>
    <cellStyle name="40% - Accent5 4 2" xfId="452" xr:uid="{1A2AF20E-BDFF-42F7-8865-988702614CCD}"/>
    <cellStyle name="40% - Accent5 4 2 2" xfId="453" xr:uid="{5F014AA0-00AC-41D0-898F-DD28B68B9C0A}"/>
    <cellStyle name="40% - Accent5 4 2 2 2" xfId="7626" xr:uid="{C6F73C76-CF31-44ED-A2E8-BD8F2A5E89B0}"/>
    <cellStyle name="40% - Accent5 4 2 2 2 2" xfId="16429" xr:uid="{B35CBF2F-8FEA-43C1-8C6A-8191A5711C28}"/>
    <cellStyle name="40% - Accent5 4 2 2 3" xfId="13413" xr:uid="{AB3EFCAC-1024-490F-8774-A337A999D9FA}"/>
    <cellStyle name="40% - Accent5 4 2 2 4" xfId="4608" xr:uid="{AE256AA1-8D63-4122-94C7-45ED9C61A0CA}"/>
    <cellStyle name="40% - Accent5 4 2 2 5" xfId="19777" xr:uid="{A06540A5-49E8-4B24-8CAC-647EB546299F}"/>
    <cellStyle name="40% - Accent5 4 2 3" xfId="6100" xr:uid="{AE34B9AB-91B4-4869-AD41-4B6C2F15DC46}"/>
    <cellStyle name="40% - Accent5 4 2 3 2" xfId="14904" xr:uid="{D7124B9D-BDED-43CB-9FE2-B929947BCD35}"/>
    <cellStyle name="40% - Accent5 4 2 4" xfId="9118" xr:uid="{A1503DF2-01BC-491D-881C-68A6129CB51E}"/>
    <cellStyle name="40% - Accent5 4 2 4 2" xfId="17921" xr:uid="{BE268E26-6FE7-4096-81FD-5A3812D2805A}"/>
    <cellStyle name="40% - Accent5 4 2 5" xfId="11902" xr:uid="{AB496474-B054-4CC5-A541-500024A83B3E}"/>
    <cellStyle name="40% - Accent5 4 2 6" xfId="3040" xr:uid="{D9CC446F-BA46-4E2F-9331-CF7A64E32FDC}"/>
    <cellStyle name="40% - Accent5 4 2 7" xfId="19776" xr:uid="{0F3D80A1-E7C5-45E6-9B34-047216249E1A}"/>
    <cellStyle name="40% - Accent5 4 3" xfId="454" xr:uid="{7E12F578-C145-454E-9528-48E0F52B4722}"/>
    <cellStyle name="40% - Accent5 4 3 2" xfId="4901" xr:uid="{8FD99307-A5E2-4785-8673-21F548B83005}"/>
    <cellStyle name="40% - Accent5 4 3 2 2" xfId="7922" xr:uid="{45BD79D5-70E3-4138-92D3-558348AF1CAC}"/>
    <cellStyle name="40% - Accent5 4 3 2 2 2" xfId="16725" xr:uid="{C03081D7-95A5-4D44-B821-930317DD7E06}"/>
    <cellStyle name="40% - Accent5 4 3 2 3" xfId="13706" xr:uid="{FE70F4CC-5AF1-4A37-93E0-656AD72A7DB9}"/>
    <cellStyle name="40% - Accent5 4 3 3" xfId="6396" xr:uid="{B66C6C39-2707-4947-8658-F8B1E09E728A}"/>
    <cellStyle name="40% - Accent5 4 3 3 2" xfId="15200" xr:uid="{A5CA5B08-D096-404A-B089-2DF69AD9A6FA}"/>
    <cellStyle name="40% - Accent5 4 3 4" xfId="9414" xr:uid="{96D68A4E-7ABC-47C2-A57B-518F1C5DBF9F}"/>
    <cellStyle name="40% - Accent5 4 3 4 2" xfId="18217" xr:uid="{A01963CD-453A-44D5-93DD-26245AFC78B6}"/>
    <cellStyle name="40% - Accent5 4 3 5" xfId="12189" xr:uid="{8DF543F5-E3E4-4795-A99B-D6ACB5E476C0}"/>
    <cellStyle name="40% - Accent5 4 3 6" xfId="3381" xr:uid="{D3DBC673-D163-4AC0-A1E1-3E8A5FBFD270}"/>
    <cellStyle name="40% - Accent5 4 3 7" xfId="19778" xr:uid="{550D6737-ED37-4891-9765-3C5444B6F409}"/>
    <cellStyle name="40% - Accent5 4 4" xfId="3676" xr:uid="{B0FDD0D7-30BD-4821-AB75-11696F006605}"/>
    <cellStyle name="40% - Accent5 4 4 2" xfId="5199" xr:uid="{D4B6B9B0-5102-42ED-87E7-7DD2A361EAD0}"/>
    <cellStyle name="40% - Accent5 4 4 2 2" xfId="8220" xr:uid="{9CA6280A-5893-4685-A4C5-9B540D12229C}"/>
    <cellStyle name="40% - Accent5 4 4 2 2 2" xfId="17023" xr:uid="{EF4FCD84-EF97-410C-B89D-A23FD0234669}"/>
    <cellStyle name="40% - Accent5 4 4 2 3" xfId="14004" xr:uid="{43924930-477C-4162-8E23-5C3F1BBB8FB7}"/>
    <cellStyle name="40% - Accent5 4 4 3" xfId="6694" xr:uid="{59F36144-7C7A-47D4-84B6-F2F6458DF21A}"/>
    <cellStyle name="40% - Accent5 4 4 3 2" xfId="15498" xr:uid="{CB8A12D4-8A10-4153-B04C-0DFFBBF5EBBA}"/>
    <cellStyle name="40% - Accent5 4 4 4" xfId="9712" xr:uid="{ACAF5865-BD3B-497A-8BFC-2C5FB1DFC247}"/>
    <cellStyle name="40% - Accent5 4 4 4 2" xfId="18515" xr:uid="{2CD130EB-B1DB-49ED-8096-72FB37FB564A}"/>
    <cellStyle name="40% - Accent5 4 4 5" xfId="12484" xr:uid="{CB57F21B-1B35-4F92-B367-E3066CC4DCAB}"/>
    <cellStyle name="40% - Accent5 4 5" xfId="3986" xr:uid="{FF5673DB-85EB-4964-A3FD-E1EF520967E5}"/>
    <cellStyle name="40% - Accent5 4 5 2" xfId="5509" xr:uid="{E5F7ECBD-9CF1-47F2-80F8-421F280CF8FB}"/>
    <cellStyle name="40% - Accent5 4 5 2 2" xfId="8530" xr:uid="{33F9152C-E11A-409D-B570-63C953F1392A}"/>
    <cellStyle name="40% - Accent5 4 5 2 2 2" xfId="17333" xr:uid="{A788EB7E-D867-4859-8738-4DF63DCABDDC}"/>
    <cellStyle name="40% - Accent5 4 5 2 3" xfId="14314" xr:uid="{3B490AED-C838-4F7B-8155-9E81BD601C5B}"/>
    <cellStyle name="40% - Accent5 4 5 3" xfId="7004" xr:uid="{E1E8D6CF-D06E-4D50-82DE-ABBF5291D792}"/>
    <cellStyle name="40% - Accent5 4 5 3 2" xfId="15808" xr:uid="{B9CD7E7C-1CE5-4C5C-9FE7-B3EB5B92A839}"/>
    <cellStyle name="40% - Accent5 4 5 4" xfId="10022" xr:uid="{DF64E78E-F3EC-4FC8-8AFE-FA1446DFFA63}"/>
    <cellStyle name="40% - Accent5 4 5 4 2" xfId="18825" xr:uid="{30F4054B-FC94-406B-82A9-C8188691694E}"/>
    <cellStyle name="40% - Accent5 4 5 5" xfId="12793" xr:uid="{656F378C-42E9-4E7D-AA3E-427E5292840F}"/>
    <cellStyle name="40% - Accent5 4 6" xfId="4313" xr:uid="{FEADD8AD-733B-43C8-A8DD-9E556F9720FF}"/>
    <cellStyle name="40% - Accent5 4 6 2" xfId="7331" xr:uid="{9AD11F3A-6EAC-48EA-B24F-588E60B49558}"/>
    <cellStyle name="40% - Accent5 4 6 2 2" xfId="16134" xr:uid="{26532D54-4988-44CA-95DE-45591E636085}"/>
    <cellStyle name="40% - Accent5 4 6 3" xfId="13119" xr:uid="{A8C68017-7A1E-4084-BBD7-5CC390BC6157}"/>
    <cellStyle name="40% - Accent5 4 7" xfId="5804" xr:uid="{5FC48205-407F-4E7F-8294-371E554C56FF}"/>
    <cellStyle name="40% - Accent5 4 7 2" xfId="14608" xr:uid="{871AFDBB-EA52-4B13-9AE6-814B70F8C283}"/>
    <cellStyle name="40% - Accent5 4 8" xfId="8823" xr:uid="{1FEE2B1C-ACD1-4BE6-9B57-203509A08344}"/>
    <cellStyle name="40% - Accent5 4 8 2" xfId="17626" xr:uid="{20964ADB-DDD0-413A-B8CF-CBB186E4D2C8}"/>
    <cellStyle name="40% - Accent5 4 9" xfId="11135" xr:uid="{AAC3CFDD-D0FB-4361-9145-C2CD8CB577BF}"/>
    <cellStyle name="40% - Accent5 5" xfId="455" xr:uid="{536F91B1-2103-4ECC-B145-A8C55A023B78}"/>
    <cellStyle name="40% - Accent5 5 10" xfId="2773" xr:uid="{17C2E224-FAE5-4D5E-87A7-4F3E3D6D4512}"/>
    <cellStyle name="40% - Accent5 5 11" xfId="19779" xr:uid="{82057431-0D0C-4C31-9BC4-7A80E71EAE11}"/>
    <cellStyle name="40% - Accent5 5 2" xfId="456" xr:uid="{59C551DD-8C00-42A0-89E2-608E4FA89783}"/>
    <cellStyle name="40% - Accent5 5 2 2" xfId="457" xr:uid="{60CA87E4-04CD-4815-8D7A-952BCC1A847E}"/>
    <cellStyle name="40% - Accent5 5 2 2 2" xfId="7764" xr:uid="{54E6C2C6-46A3-43A4-A4A6-5FD7BFDF0993}"/>
    <cellStyle name="40% - Accent5 5 2 2 2 2" xfId="16567" xr:uid="{382899CA-62DC-4202-837D-A5BF5F39335E}"/>
    <cellStyle name="40% - Accent5 5 2 2 3" xfId="13549" xr:uid="{464F7D87-0461-4A15-9F05-6007184F8224}"/>
    <cellStyle name="40% - Accent5 5 2 2 4" xfId="4744" xr:uid="{F3ED391B-6CBE-4E47-9EF2-B4841338D6E0}"/>
    <cellStyle name="40% - Accent5 5 2 2 5" xfId="19781" xr:uid="{591B9E8C-DFD8-479C-95DA-0C34E238E963}"/>
    <cellStyle name="40% - Accent5 5 2 3" xfId="6238" xr:uid="{B6F16C05-1E5E-4CBE-9F71-0DDCDC9154E9}"/>
    <cellStyle name="40% - Accent5 5 2 3 2" xfId="15042" xr:uid="{C5D6BBB7-3031-4149-8658-D52C95B3F5C2}"/>
    <cellStyle name="40% - Accent5 5 2 4" xfId="9256" xr:uid="{E4F93B12-33BD-47DF-8617-FDBF43B3FA9A}"/>
    <cellStyle name="40% - Accent5 5 2 4 2" xfId="18059" xr:uid="{10773818-E63C-4103-ADDB-7CBFEB6E56F5}"/>
    <cellStyle name="40% - Accent5 5 2 5" xfId="12032" xr:uid="{2B1DB8F8-72B1-4462-85D4-3D9E299D8BAC}"/>
    <cellStyle name="40% - Accent5 5 2 6" xfId="3222" xr:uid="{9C840D09-7E70-4A19-91F6-25B0FEC9B0A1}"/>
    <cellStyle name="40% - Accent5 5 2 7" xfId="19780" xr:uid="{60CEB78A-5A25-4C13-82C2-AD54A4282570}"/>
    <cellStyle name="40% - Accent5 5 3" xfId="458" xr:uid="{155698AE-2F2D-4CCF-A33D-7DAF61BFD07D}"/>
    <cellStyle name="40% - Accent5 5 3 2" xfId="5039" xr:uid="{8227F4B7-1310-4DB3-84BC-67B0C467AEB5}"/>
    <cellStyle name="40% - Accent5 5 3 2 2" xfId="8060" xr:uid="{E862692A-AA53-4275-8B43-525FC45C6C6C}"/>
    <cellStyle name="40% - Accent5 5 3 2 2 2" xfId="16863" xr:uid="{5C23A9D5-2F2A-47BE-B416-5A7B9DFE9B07}"/>
    <cellStyle name="40% - Accent5 5 3 2 3" xfId="13844" xr:uid="{5398DF32-09D1-4B4B-A3AC-EE7515CF5535}"/>
    <cellStyle name="40% - Accent5 5 3 3" xfId="6534" xr:uid="{43306E34-FD03-4831-8821-DA9BA02A812D}"/>
    <cellStyle name="40% - Accent5 5 3 3 2" xfId="15338" xr:uid="{8121698A-DB0C-47AD-B621-B448AAD7ECC9}"/>
    <cellStyle name="40% - Accent5 5 3 4" xfId="9552" xr:uid="{06B7AB7B-7373-4450-8751-E52B595E3870}"/>
    <cellStyle name="40% - Accent5 5 3 4 2" xfId="18355" xr:uid="{516F82B3-22F3-4586-B4DF-A01F14B3797B}"/>
    <cellStyle name="40% - Accent5 5 3 5" xfId="12325" xr:uid="{F68A571B-D694-4077-8F80-C742F3B420CC}"/>
    <cellStyle name="40% - Accent5 5 3 6" xfId="3517" xr:uid="{3176309C-A2E6-491B-8960-4A3DD2EB5CB8}"/>
    <cellStyle name="40% - Accent5 5 3 7" xfId="19782" xr:uid="{25266949-7F7D-4D2D-825A-14601E5E0948}"/>
    <cellStyle name="40% - Accent5 5 4" xfId="3819" xr:uid="{7D219561-962B-4533-BA73-256EA0D2459B}"/>
    <cellStyle name="40% - Accent5 5 4 2" xfId="5342" xr:uid="{2B46219D-6F1A-47F1-A0D0-F58262B81F0D}"/>
    <cellStyle name="40% - Accent5 5 4 2 2" xfId="8363" xr:uid="{98F6937F-8A47-491F-98E5-5465502C0B20}"/>
    <cellStyle name="40% - Accent5 5 4 2 2 2" xfId="17166" xr:uid="{5A1EC81A-9542-4F69-8297-CC9DBEB70E51}"/>
    <cellStyle name="40% - Accent5 5 4 2 3" xfId="14147" xr:uid="{F2630F89-C738-4BCE-A4EA-7277151261CF}"/>
    <cellStyle name="40% - Accent5 5 4 3" xfId="6837" xr:uid="{614A593A-263B-479F-8739-8F549C06105D}"/>
    <cellStyle name="40% - Accent5 5 4 3 2" xfId="15641" xr:uid="{73FBC664-A001-4DAB-B1B6-AF5184157705}"/>
    <cellStyle name="40% - Accent5 5 4 4" xfId="9855" xr:uid="{BD54A96E-72E6-474F-87EB-92FA1AEAA1BD}"/>
    <cellStyle name="40% - Accent5 5 4 4 2" xfId="18658" xr:uid="{C8F7C000-3B55-4E5A-9762-3A5278CA0939}"/>
    <cellStyle name="40% - Accent5 5 4 5" xfId="12627" xr:uid="{AFE8D022-6BDF-4015-8EBE-4BD348F8436D}"/>
    <cellStyle name="40% - Accent5 5 5" xfId="4124" xr:uid="{DC32F689-8D60-4191-81F6-D4AB7950F7E0}"/>
    <cellStyle name="40% - Accent5 5 5 2" xfId="5647" xr:uid="{D2E8C37B-69C2-421A-B322-E69126F100D1}"/>
    <cellStyle name="40% - Accent5 5 5 2 2" xfId="8668" xr:uid="{D273AE2A-EBFB-47E5-8927-A251BA5C6576}"/>
    <cellStyle name="40% - Accent5 5 5 2 2 2" xfId="17471" xr:uid="{51F05BDB-E8EE-4C03-A55E-A7C7E3EE5A84}"/>
    <cellStyle name="40% - Accent5 5 5 2 3" xfId="14452" xr:uid="{DB3D1B8F-7326-4FD7-9AB6-BC78550CD686}"/>
    <cellStyle name="40% - Accent5 5 5 3" xfId="7142" xr:uid="{E6D55A4D-F935-43F0-9F02-36E597216AA9}"/>
    <cellStyle name="40% - Accent5 5 5 3 2" xfId="15946" xr:uid="{E272DEF8-E34F-4AA3-A490-8D55C5FBB517}"/>
    <cellStyle name="40% - Accent5 5 5 4" xfId="10160" xr:uid="{1B5E85C2-D641-4043-83BF-DA6A1315DD6D}"/>
    <cellStyle name="40% - Accent5 5 5 4 2" xfId="18963" xr:uid="{B2BC0BF7-0BF8-4DDE-A02B-8FA7FAC3F55C}"/>
    <cellStyle name="40% - Accent5 5 5 5" xfId="12931" xr:uid="{16304803-9226-4A06-BE6C-86EBE6708B7C}"/>
    <cellStyle name="40% - Accent5 5 6" xfId="4451" xr:uid="{39F497E4-4003-475D-BD51-2B918982DA08}"/>
    <cellStyle name="40% - Accent5 5 6 2" xfId="7469" xr:uid="{08C8A848-9938-4321-8C28-C716F17BFB21}"/>
    <cellStyle name="40% - Accent5 5 6 2 2" xfId="16272" xr:uid="{EE4D9283-091F-49A4-94FB-F3EFA6CAD333}"/>
    <cellStyle name="40% - Accent5 5 6 3" xfId="13257" xr:uid="{BBE2985A-4AC7-4D41-8B0E-EB780E4F92CB}"/>
    <cellStyle name="40% - Accent5 5 7" xfId="5942" xr:uid="{CAB05890-8D4D-47FE-AF63-F544E0060301}"/>
    <cellStyle name="40% - Accent5 5 7 2" xfId="14746" xr:uid="{898FBAAF-529E-42F4-9A53-38A816CC851D}"/>
    <cellStyle name="40% - Accent5 5 8" xfId="8961" xr:uid="{C37301F0-3FDC-4A6A-86E5-25268449CD0C}"/>
    <cellStyle name="40% - Accent5 5 8 2" xfId="17764" xr:uid="{6E200BF2-CEDF-4339-A071-104E0B2D8071}"/>
    <cellStyle name="40% - Accent5 5 9" xfId="11750" xr:uid="{5AFB7DF6-ABA5-48C8-8A69-A7E9048949EC}"/>
    <cellStyle name="40% - Accent5 6" xfId="459" xr:uid="{B88290F0-6DE2-45B7-A0BD-89A591C4DBDC}"/>
    <cellStyle name="40% - Accent5 6 2" xfId="460" xr:uid="{2D0C5C52-97D9-4DE4-A351-6FA5E47A9E4B}"/>
    <cellStyle name="40% - Accent5 6 2 2" xfId="7548" xr:uid="{065D82D0-B2D4-40DD-84F8-CC5110D025D7}"/>
    <cellStyle name="40% - Accent5 6 2 2 2" xfId="16351" xr:uid="{1E5A9C96-4CB0-4595-A1ED-102706F6CC8E}"/>
    <cellStyle name="40% - Accent5 6 2 3" xfId="13335" xr:uid="{8443137E-49A3-4627-A5EF-6F9410ECB442}"/>
    <cellStyle name="40% - Accent5 6 2 4" xfId="4530" xr:uid="{32EB743B-EFC7-4529-8D0E-59DCA0F1D6B2}"/>
    <cellStyle name="40% - Accent5 6 2 5" xfId="19784" xr:uid="{A85FADF4-1C6E-4794-8E0D-F442E9661AB1}"/>
    <cellStyle name="40% - Accent5 6 3" xfId="6022" xr:uid="{BAF449AA-2FFD-4828-940F-E43ED1EA5D57}"/>
    <cellStyle name="40% - Accent5 6 3 2" xfId="14826" xr:uid="{D46ED6A3-F6F6-4367-9457-8D09851816C7}"/>
    <cellStyle name="40% - Accent5 6 4" xfId="9040" xr:uid="{8DB96082-1884-4483-9C64-8F269F8D7A5C}"/>
    <cellStyle name="40% - Accent5 6 4 2" xfId="17843" xr:uid="{8CDC383E-984C-41B5-A846-6C4912EE7489}"/>
    <cellStyle name="40% - Accent5 6 5" xfId="11824" xr:uid="{8DCEEE05-C66D-4E98-B949-CBA66FD9C692}"/>
    <cellStyle name="40% - Accent5 6 6" xfId="2886" xr:uid="{5AC4BD3C-E667-4120-9271-F8734DD7A12B}"/>
    <cellStyle name="40% - Accent5 6 7" xfId="19783" xr:uid="{CF0267B2-9FC4-4EE9-862C-9F23EA99DD1F}"/>
    <cellStyle name="40% - Accent5 7" xfId="461" xr:uid="{E589AC6A-4858-4BB5-90AB-5E2BCEEB7FCE}"/>
    <cellStyle name="40% - Accent5 7 2" xfId="462" xr:uid="{A8181C09-0DD5-4BE0-8F97-E2598B9CE11D}"/>
    <cellStyle name="40% - Accent5 7 2 2" xfId="7846" xr:uid="{FF5751A6-5897-4602-9E1A-A9771E2A1C2B}"/>
    <cellStyle name="40% - Accent5 7 2 2 2" xfId="16649" xr:uid="{CC3E1118-F12E-426F-AF37-5364F08F23BE}"/>
    <cellStyle name="40% - Accent5 7 2 3" xfId="13630" xr:uid="{98994384-48EE-4ACF-913B-06C068F826B2}"/>
    <cellStyle name="40% - Accent5 7 2 4" xfId="4825" xr:uid="{4F904D70-0375-4ACC-BEC8-893AA2D4F500}"/>
    <cellStyle name="40% - Accent5 7 3" xfId="6320" xr:uid="{5D064358-EE78-49EE-BA27-E1520E150C02}"/>
    <cellStyle name="40% - Accent5 7 3 2" xfId="15124" xr:uid="{637C6DB9-90E4-4B4E-BCF3-37B85E380A00}"/>
    <cellStyle name="40% - Accent5 7 4" xfId="9338" xr:uid="{77BB2846-71B8-4CE2-8F8F-981998D2F38F}"/>
    <cellStyle name="40% - Accent5 7 4 2" xfId="18141" xr:uid="{68B0FC8A-CFC2-4DF0-B55B-FCDC4CDA305A}"/>
    <cellStyle name="40% - Accent5 7 5" xfId="12113" xr:uid="{A17BA786-9802-4C59-88FD-4468DEC84C5B}"/>
    <cellStyle name="40% - Accent5 7 6" xfId="3305" xr:uid="{A162F49A-2728-4C64-8714-7416C5CFCB2E}"/>
    <cellStyle name="40% - Accent5 7 7" xfId="19785" xr:uid="{AEA95760-73B4-4C9A-A7CB-64C48389D957}"/>
    <cellStyle name="40% - Accent5 8" xfId="3598" xr:uid="{25FC8CBB-D446-4745-BA13-DF2D44F984CE}"/>
    <cellStyle name="40% - Accent5 8 2" xfId="5121" xr:uid="{F5557CF4-82C4-447E-B8CD-EE996DF7C504}"/>
    <cellStyle name="40% - Accent5 8 2 2" xfId="8142" xr:uid="{9389611B-F28F-46BF-8555-9B5C900B8D4B}"/>
    <cellStyle name="40% - Accent5 8 2 2 2" xfId="16945" xr:uid="{B36A9A6A-D9A7-4F92-8C5D-E165CAC7E96B}"/>
    <cellStyle name="40% - Accent5 8 2 3" xfId="13926" xr:uid="{B53B4793-2645-4554-99EC-3F904DBB8A7E}"/>
    <cellStyle name="40% - Accent5 8 3" xfId="6616" xr:uid="{9C29A31D-EDB6-4372-99C6-67CC9246CD89}"/>
    <cellStyle name="40% - Accent5 8 3 2" xfId="15420" xr:uid="{18C28D32-39FE-42A9-AD75-672B066C3D33}"/>
    <cellStyle name="40% - Accent5 8 4" xfId="9634" xr:uid="{80155F91-83AB-40B9-B9A7-CDED681345A9}"/>
    <cellStyle name="40% - Accent5 8 4 2" xfId="18437" xr:uid="{2381E129-07F0-4F8C-AC4F-A85A6C61D5AB}"/>
    <cellStyle name="40% - Accent5 8 5" xfId="12406" xr:uid="{F7C72534-F7CE-42CB-9620-8C6A35F59479}"/>
    <cellStyle name="40% - Accent5 8 6" xfId="19786" xr:uid="{6500A34F-A4F5-4685-B07E-5A01D36E26E8}"/>
    <cellStyle name="40% - Accent5 9" xfId="3910" xr:uid="{D0EB5796-6538-423F-AE4B-5FB38A5CCC29}"/>
    <cellStyle name="40% - Accent5 9 2" xfId="5433" xr:uid="{ED287260-00DD-45AA-8E5F-C5923F00258A}"/>
    <cellStyle name="40% - Accent5 9 2 2" xfId="8454" xr:uid="{75968AFD-950E-4EAE-9A6D-EF4D66AE9703}"/>
    <cellStyle name="40% - Accent5 9 2 2 2" xfId="17257" xr:uid="{8BDA7799-6128-4B2E-821B-F52F244725E0}"/>
    <cellStyle name="40% - Accent5 9 2 3" xfId="14238" xr:uid="{E44F8C68-1B17-4A7B-A457-07D463D915DA}"/>
    <cellStyle name="40% - Accent5 9 3" xfId="6928" xr:uid="{46C1CED3-5A42-4EBA-BC98-E7AADA8D334E}"/>
    <cellStyle name="40% - Accent5 9 3 2" xfId="15732" xr:uid="{34574ED1-C09B-47D3-9308-61CFB1349A07}"/>
    <cellStyle name="40% - Accent5 9 4" xfId="9946" xr:uid="{ACA14F8F-2B32-4348-AF12-EBAC59A3DC65}"/>
    <cellStyle name="40% - Accent5 9 4 2" xfId="18749" xr:uid="{07EAEAC8-FDDD-4138-AF46-6CCCFB55FC7B}"/>
    <cellStyle name="40% - Accent5 9 5" xfId="12717" xr:uid="{00195EBF-169D-4764-B5CC-B8D523156035}"/>
    <cellStyle name="40% - Accent6" xfId="1025" builtinId="51" customBuiltin="1"/>
    <cellStyle name="40% - Accent6 10" xfId="4166" xr:uid="{5CA4EDFD-E550-466F-B4FE-4B2B58E75F5C}"/>
    <cellStyle name="40% - Accent6 10 2" xfId="7184" xr:uid="{CDEA38F1-3731-4CB8-8316-F5CB8B6C624A}"/>
    <cellStyle name="40% - Accent6 10 2 2" xfId="15987" xr:uid="{119B8F8C-A9D2-481D-8E92-76B128C189C4}"/>
    <cellStyle name="40% - Accent6 10 3" xfId="12972" xr:uid="{2667F5DA-F32F-40B3-AA0D-DF3752AFC6F9}"/>
    <cellStyle name="40% - Accent6 11" xfId="4239" xr:uid="{4D295519-33C1-43BB-8A8E-37AF76A204DD}"/>
    <cellStyle name="40% - Accent6 11 2" xfId="7257" xr:uid="{4F7BFC5A-F80A-427B-8995-64D94EC165F9}"/>
    <cellStyle name="40% - Accent6 11 2 2" xfId="16060" xr:uid="{04AA166E-939B-4FDC-A732-BEC984C30EC6}"/>
    <cellStyle name="40% - Accent6 11 3" xfId="13045" xr:uid="{04BAFE80-215C-4EE3-B80D-5FCDC8DB03EB}"/>
    <cellStyle name="40% - Accent6 12" xfId="5686" xr:uid="{FAC58079-A278-40C6-A990-4BEE18490B7A}"/>
    <cellStyle name="40% - Accent6 12 2" xfId="14491" xr:uid="{E499914F-777F-40C1-98B5-128F2F6D3651}"/>
    <cellStyle name="40% - Accent6 13" xfId="8749" xr:uid="{0C3F39FC-06F2-4CAE-B2CC-616FD83FEBBF}"/>
    <cellStyle name="40% - Accent6 13 2" xfId="17552" xr:uid="{F8ED31DC-3B76-492E-8644-2642336AC5B4}"/>
    <cellStyle name="40% - Accent6 14" xfId="10857" xr:uid="{3EF80964-601C-450E-9792-07D180F467B6}"/>
    <cellStyle name="40% - Accent6 15" xfId="11329" xr:uid="{DBB82E14-AB1F-46B9-8C1F-CF12AD43F819}"/>
    <cellStyle name="40% - Accent6 16" xfId="19787" xr:uid="{B9BFBAC4-9C06-4E3D-B679-B16030A0A98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2 2 2" xfId="11043" xr:uid="{01E9CEA7-ABEA-4B4C-8D33-8BBF2A6AA892}"/>
    <cellStyle name="40% - Accent6 2 2 2 2 3" xfId="10286" xr:uid="{B2431DB1-9A08-4FD8-B2DB-06C3ABB3D3C5}"/>
    <cellStyle name="40% - Accent6 2 2 2 3" xfId="468" xr:uid="{42B2959D-2CBF-4341-B206-568FDC471673}"/>
    <cellStyle name="40% - Accent6 2 2 2 3 2" xfId="11221" xr:uid="{2445463A-4070-4EE3-BC44-DEBB9BC1B71F}"/>
    <cellStyle name="40% - Accent6 2 2 2 4" xfId="2666" xr:uid="{72DE9303-11B5-46C1-BDFD-4E049E64D46E}"/>
    <cellStyle name="40% - Accent6 2 2 3" xfId="469" xr:uid="{E42D6270-4B32-48C9-9466-C312BE2C06AE}"/>
    <cellStyle name="40% - Accent6 2 2 3 2" xfId="470" xr:uid="{78CB20BC-069E-43F7-BEAE-42D90F13AD40}"/>
    <cellStyle name="40% - Accent6 2 2 3 3" xfId="10715" xr:uid="{497CEC0D-7890-4DA4-9529-DC6D98191758}"/>
    <cellStyle name="40% - Accent6 2 2 4" xfId="471" xr:uid="{744165B7-93CC-41FA-8DF2-D60537C3529C}"/>
    <cellStyle name="40% - Accent6 2 2 4 2" xfId="11460" xr:uid="{EF18D77D-5180-40EE-9AC1-F3D31FDEA5A5}"/>
    <cellStyle name="40% - Accent6 2 2 5" xfId="1831" xr:uid="{537892F8-8078-4CE7-8288-33082891B8B2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2 2 2" xfId="10652" xr:uid="{A96D95C7-1D34-4244-B4B9-64A6C76A6E23}"/>
    <cellStyle name="40% - Accent6 2 3 2 3" xfId="10285" xr:uid="{6EC866DF-3637-4414-BD39-10C64828D2B6}"/>
    <cellStyle name="40% - Accent6 2 3 3" xfId="475" xr:uid="{A7D655FF-C881-4AC4-960C-C4AC6A1C50F0}"/>
    <cellStyle name="40% - Accent6 2 3 3 2" xfId="10887" xr:uid="{1E4D9A8C-C1F5-47D7-BAB0-9B5FFE7F60AA}"/>
    <cellStyle name="40% - Accent6 2 3 4" xfId="2406" xr:uid="{A0E298DB-CBA7-40B0-A5E1-6629C8D7759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4 4" xfId="10638" xr:uid="{891463AE-3705-4738-ACAE-44CA8B35AE81}"/>
    <cellStyle name="40% - Accent6 2 5" xfId="480" xr:uid="{3915BDA4-F3B5-460A-831F-6D98A7E94543}"/>
    <cellStyle name="40% - Accent6 2 5 2" xfId="481" xr:uid="{FD2EAC76-C3C7-47C3-A047-6D9C0632D397}"/>
    <cellStyle name="40% - Accent6 2 5 3" xfId="11417" xr:uid="{1257E7D5-59C7-4209-88BD-6E058D04968E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2 8" xfId="1203" xr:uid="{897CFFA2-A631-4287-83E9-60F838ED46FA}"/>
    <cellStyle name="40% - Accent6 2 9" xfId="19788" xr:uid="{917014AF-F06B-49BD-B2B0-A018323B03DA}"/>
    <cellStyle name="40% - Accent6 3" xfId="485" xr:uid="{F4E2CDA3-A633-48FC-98C3-8C46980C5CEA}"/>
    <cellStyle name="40% - Accent6 3 10" xfId="8763" xr:uid="{2E538A4D-71A9-4F03-91DC-C0EEDE5A4B1E}"/>
    <cellStyle name="40% - Accent6 3 10 2" xfId="17566" xr:uid="{57597748-05EB-426C-8A23-AD8B3FF9B689}"/>
    <cellStyle name="40% - Accent6 3 11" xfId="10719" xr:uid="{E9DB7C5E-BBC5-41BD-9D7B-CBED89E4238D}"/>
    <cellStyle name="40% - Accent6 3 12" xfId="11459" xr:uid="{C8835387-4678-4926-9A68-7C5A5061908B}"/>
    <cellStyle name="40% - Accent6 3 13" xfId="1830" xr:uid="{69D46ECD-271F-4A10-8224-2022CC812F2C}"/>
    <cellStyle name="40% - Accent6 3 14" xfId="19789" xr:uid="{9B299CA5-CD1E-43A7-91F8-7897DC8731D5}"/>
    <cellStyle name="40% - Accent6 3 2" xfId="486" xr:uid="{9FA6C374-63CA-40D4-8EA9-ED19F8F73F52}"/>
    <cellStyle name="40% - Accent6 3 2 10" xfId="11646" xr:uid="{3DCF4896-5BA7-4693-B52E-7733FC08017A}"/>
    <cellStyle name="40% - Accent6 3 2 11" xfId="2524" xr:uid="{2913B1C5-BF5F-453B-998A-9D2B5586B3AC}"/>
    <cellStyle name="40% - Accent6 3 2 12" xfId="19790" xr:uid="{C8AE90F3-09D2-44DB-B8D9-615F2013F7D4}"/>
    <cellStyle name="40% - Accent6 3 2 2" xfId="487" xr:uid="{9A089441-656A-442E-A53A-C79A0A0B548E}"/>
    <cellStyle name="40% - Accent6 3 2 2 2" xfId="488" xr:uid="{8320530C-B313-40E3-BDFA-6C39248CA0A2}"/>
    <cellStyle name="40% - Accent6 3 2 2 2 2" xfId="7635" xr:uid="{2AE6F553-C5F0-4CCD-9869-31FC7AD8094F}"/>
    <cellStyle name="40% - Accent6 3 2 2 2 2 2" xfId="16438" xr:uid="{9DC808BB-4DE6-4A01-B64A-23CDF7369D9F}"/>
    <cellStyle name="40% - Accent6 3 2 2 2 3" xfId="13422" xr:uid="{7B963C1D-B0AE-49F5-8F51-655C19C07CDD}"/>
    <cellStyle name="40% - Accent6 3 2 2 2 4" xfId="4617" xr:uid="{A6EA935B-5CC2-4A9B-939D-E3F6EFBE8C63}"/>
    <cellStyle name="40% - Accent6 3 2 2 2 5" xfId="19792" xr:uid="{C5D11895-4BF9-42DB-9DAF-E572C62CC411}"/>
    <cellStyle name="40% - Accent6 3 2 2 3" xfId="6109" xr:uid="{AFCD0529-4BF1-474E-A75A-A22ACC860D3B}"/>
    <cellStyle name="40% - Accent6 3 2 2 3 2" xfId="14913" xr:uid="{BAE0A74E-653D-4135-B54E-960757D1BCC5}"/>
    <cellStyle name="40% - Accent6 3 2 2 4" xfId="9127" xr:uid="{C28040AD-EF3A-4233-9049-9839BDBAD01F}"/>
    <cellStyle name="40% - Accent6 3 2 2 4 2" xfId="17930" xr:uid="{01825747-1742-47DE-B133-8F02A137C629}"/>
    <cellStyle name="40% - Accent6 3 2 2 5" xfId="11910" xr:uid="{D047AF53-3255-46C0-99E5-C67A383024B3}"/>
    <cellStyle name="40% - Accent6 3 2 2 6" xfId="3049" xr:uid="{25650896-01F4-4349-9A8A-480DBAB13742}"/>
    <cellStyle name="40% - Accent6 3 2 2 7" xfId="19791" xr:uid="{B485BEFF-8E2B-460A-A2B4-7B9A0FD4B8D4}"/>
    <cellStyle name="40% - Accent6 3 2 3" xfId="489" xr:uid="{F8FF69A4-9AD3-4E9F-B365-CA742F37F1C3}"/>
    <cellStyle name="40% - Accent6 3 2 3 2" xfId="4910" xr:uid="{5A31B1D2-942B-44ED-9838-D75220F0502E}"/>
    <cellStyle name="40% - Accent6 3 2 3 2 2" xfId="7931" xr:uid="{6C30576B-6079-4862-A7E5-46DEA7AEE655}"/>
    <cellStyle name="40% - Accent6 3 2 3 2 2 2" xfId="16734" xr:uid="{42028DA4-B2AF-4879-BF2B-2A29D1FE153E}"/>
    <cellStyle name="40% - Accent6 3 2 3 2 3" xfId="13715" xr:uid="{B3AC3389-8308-493C-BA7A-A8D35EE380F7}"/>
    <cellStyle name="40% - Accent6 3 2 3 3" xfId="6405" xr:uid="{8EDEA6D1-7F33-4067-975A-A9A0790CAE4B}"/>
    <cellStyle name="40% - Accent6 3 2 3 3 2" xfId="15209" xr:uid="{9E59AC0D-04B3-4A74-A4A6-EA43C6C74E78}"/>
    <cellStyle name="40% - Accent6 3 2 3 4" xfId="9423" xr:uid="{CF92C87B-3B67-4AA4-B8CF-85127656FCF1}"/>
    <cellStyle name="40% - Accent6 3 2 3 4 2" xfId="18226" xr:uid="{8FC996FF-FE8F-48E4-ADFB-03270AA113A7}"/>
    <cellStyle name="40% - Accent6 3 2 3 5" xfId="12198" xr:uid="{2F519A66-E40F-4F0F-BEC0-E17D3770FDE7}"/>
    <cellStyle name="40% - Accent6 3 2 3 6" xfId="3390" xr:uid="{0AAE4D7A-1868-453F-9FE2-D98AB7289B7C}"/>
    <cellStyle name="40% - Accent6 3 2 3 7" xfId="19793" xr:uid="{BBA726C5-D29E-4696-A421-AA82B4E53A42}"/>
    <cellStyle name="40% - Accent6 3 2 4" xfId="3685" xr:uid="{DC462D07-7E3B-4BC1-98F1-AF5D3033C639}"/>
    <cellStyle name="40% - Accent6 3 2 4 2" xfId="5208" xr:uid="{98BE4419-A85F-4C75-AE31-5A9C11B9DAC8}"/>
    <cellStyle name="40% - Accent6 3 2 4 2 2" xfId="8229" xr:uid="{D02281F3-F162-4FB3-89D0-BD119741CB2D}"/>
    <cellStyle name="40% - Accent6 3 2 4 2 2 2" xfId="17032" xr:uid="{BAEEE3F3-1D29-4D61-8632-5F68ECC87AF2}"/>
    <cellStyle name="40% - Accent6 3 2 4 2 3" xfId="14013" xr:uid="{2A4342CE-EA43-443A-AF05-F51047C189F3}"/>
    <cellStyle name="40% - Accent6 3 2 4 3" xfId="6703" xr:uid="{8C2B14E7-2A42-4785-9673-716395230ACC}"/>
    <cellStyle name="40% - Accent6 3 2 4 3 2" xfId="15507" xr:uid="{43B406AE-9305-41F6-98B0-AFD9490478C7}"/>
    <cellStyle name="40% - Accent6 3 2 4 4" xfId="9721" xr:uid="{54CDB58A-DB97-4FF7-8C8F-59BFF5FE490A}"/>
    <cellStyle name="40% - Accent6 3 2 4 4 2" xfId="18524" xr:uid="{793D6286-2CE8-4870-9A81-44305B3C2CA0}"/>
    <cellStyle name="40% - Accent6 3 2 4 5" xfId="12493" xr:uid="{205DC71E-0788-4D90-BF22-E6920AF805A0}"/>
    <cellStyle name="40% - Accent6 3 2 5" xfId="3995" xr:uid="{3792698A-62FC-4B19-9187-9D7513AC3198}"/>
    <cellStyle name="40% - Accent6 3 2 5 2" xfId="5518" xr:uid="{D91CD8D2-EEDC-4191-991D-CBC6C5864A97}"/>
    <cellStyle name="40% - Accent6 3 2 5 2 2" xfId="8539" xr:uid="{3A19D069-BA62-4251-A2F2-92F8A9655E15}"/>
    <cellStyle name="40% - Accent6 3 2 5 2 2 2" xfId="17342" xr:uid="{D0CC796C-92F9-41D7-A1DF-E135CEDFE666}"/>
    <cellStyle name="40% - Accent6 3 2 5 2 3" xfId="14323" xr:uid="{03063B73-97BA-47F5-A9DE-8F8331950FD3}"/>
    <cellStyle name="40% - Accent6 3 2 5 3" xfId="7013" xr:uid="{E3618396-B668-40F0-91FF-30BD634A69C8}"/>
    <cellStyle name="40% - Accent6 3 2 5 3 2" xfId="15817" xr:uid="{3D2C442A-2DBE-4BAF-A995-BE16C3F3FB2E}"/>
    <cellStyle name="40% - Accent6 3 2 5 4" xfId="10031" xr:uid="{3364EC73-C79E-4BF4-B068-4B297B080A8E}"/>
    <cellStyle name="40% - Accent6 3 2 5 4 2" xfId="18834" xr:uid="{8EA76376-393E-4362-889B-7D9FD6C3E436}"/>
    <cellStyle name="40% - Accent6 3 2 5 5" xfId="12802" xr:uid="{B1223471-9A44-4967-B745-0C570F35F020}"/>
    <cellStyle name="40% - Accent6 3 2 6" xfId="4322" xr:uid="{57C72A9E-F887-4F16-BEA0-61C82258F2AA}"/>
    <cellStyle name="40% - Accent6 3 2 6 2" xfId="7340" xr:uid="{3FAC074B-98A2-4455-9CBC-665FE38293C5}"/>
    <cellStyle name="40% - Accent6 3 2 6 2 2" xfId="16143" xr:uid="{EFAD8601-E9B7-47AF-B2BC-F817CF440710}"/>
    <cellStyle name="40% - Accent6 3 2 6 3" xfId="13128" xr:uid="{927678F6-E31B-4A2E-99C5-004880B07401}"/>
    <cellStyle name="40% - Accent6 3 2 7" xfId="5813" xr:uid="{75FA56B9-49C8-4C7A-B04A-214D257BB08A}"/>
    <cellStyle name="40% - Accent6 3 2 7 2" xfId="14617" xr:uid="{7389F6B5-D287-4E34-B7BC-25F44B6F4C13}"/>
    <cellStyle name="40% - Accent6 3 2 8" xfId="8832" xr:uid="{465E656B-28B5-41E8-ADCA-FAB656FB3488}"/>
    <cellStyle name="40% - Accent6 3 2 8 2" xfId="17635" xr:uid="{516259DA-849E-4933-98EB-7CA44E7A414A}"/>
    <cellStyle name="40% - Accent6 3 2 9" xfId="10970" xr:uid="{8583CD85-BBDE-4248-95FA-8428F0F3A6A2}"/>
    <cellStyle name="40% - Accent6 3 3" xfId="490" xr:uid="{BD5EEFA9-417B-4383-8B7D-39FF211C8634}"/>
    <cellStyle name="40% - Accent6 3 3 2" xfId="491" xr:uid="{AAA6DC21-1676-434C-9B53-62D9C509B8AA}"/>
    <cellStyle name="40% - Accent6 3 3 2 2" xfId="10219" xr:uid="{1C5E2BE7-71C8-4FB9-B449-6B2020C6E477}"/>
    <cellStyle name="40% - Accent6 3 3 2 3" xfId="19795" xr:uid="{428E0365-7669-46C2-BF24-320CE8E03C2A}"/>
    <cellStyle name="40% - Accent6 3 3 3" xfId="10205" xr:uid="{08A685A4-1633-4AF8-BD9C-A3FCD648F5C6}"/>
    <cellStyle name="40% - Accent6 3 3 4" xfId="2625" xr:uid="{1167CA44-A527-4919-8275-14F7A75CB6D0}"/>
    <cellStyle name="40% - Accent6 3 3 5" xfId="19794" xr:uid="{0B2306FF-3118-4F1E-B8D1-E734BC27E82C}"/>
    <cellStyle name="40% - Accent6 3 4" xfId="492" xr:uid="{A36A28A4-02C1-4017-A0AA-767571F6ADF0}"/>
    <cellStyle name="40% - Accent6 3 4 2" xfId="4548" xr:uid="{46FFD4A9-DFC2-4E38-BC91-AED47D8B987C}"/>
    <cellStyle name="40% - Accent6 3 4 2 2" xfId="7566" xr:uid="{D28127B6-8A6E-4389-82B2-FDFB7309F7C2}"/>
    <cellStyle name="40% - Accent6 3 4 2 2 2" xfId="16369" xr:uid="{068E4EB8-4F32-453E-9B11-8417A0F8DF86}"/>
    <cellStyle name="40% - Accent6 3 4 2 3" xfId="13353" xr:uid="{7F3A742C-27BA-4A95-A0CF-ADBAFF22B2B9}"/>
    <cellStyle name="40% - Accent6 3 4 3" xfId="6040" xr:uid="{DA16ACA1-8C51-45DA-AAC4-DD7706602BA7}"/>
    <cellStyle name="40% - Accent6 3 4 3 2" xfId="14844" xr:uid="{144C3F7A-9546-41F3-B344-1CF90C384AC4}"/>
    <cellStyle name="40% - Accent6 3 4 4" xfId="9058" xr:uid="{7E29BE71-7FF5-4D25-B797-F04FDB019D66}"/>
    <cellStyle name="40% - Accent6 3 4 4 2" xfId="17861" xr:uid="{C14E1454-64B8-433D-AEB3-CFC330DB9109}"/>
    <cellStyle name="40% - Accent6 3 4 5" xfId="11842" xr:uid="{61C6B7E9-66A7-49C2-BD31-AF9AE7A6AB80}"/>
    <cellStyle name="40% - Accent6 3 4 6" xfId="2924" xr:uid="{E52FCDA3-4662-44E7-BEE2-07EA08B6814D}"/>
    <cellStyle name="40% - Accent6 3 4 7" xfId="19796" xr:uid="{2DD5F94D-815D-4513-87BB-A4C8E830DB7E}"/>
    <cellStyle name="40% - Accent6 3 5" xfId="3321" xr:uid="{98CC023E-F0B9-4914-9928-3FCF0C338B51}"/>
    <cellStyle name="40% - Accent6 3 5 2" xfId="4841" xr:uid="{BAC1A407-0396-49E4-A4FE-76221E4CA6A2}"/>
    <cellStyle name="40% - Accent6 3 5 2 2" xfId="7862" xr:uid="{547DA649-9B31-4D35-88EA-C1B9DF0949C5}"/>
    <cellStyle name="40% - Accent6 3 5 2 2 2" xfId="16665" xr:uid="{3FCB605D-93FD-49D3-98F7-846E4F0926CA}"/>
    <cellStyle name="40% - Accent6 3 5 2 3" xfId="13646" xr:uid="{950A8EAC-855E-41C9-A55F-4F3913FB4F79}"/>
    <cellStyle name="40% - Accent6 3 5 3" xfId="6336" xr:uid="{89CE88B7-41B1-421A-A597-980610B0CB68}"/>
    <cellStyle name="40% - Accent6 3 5 3 2" xfId="15140" xr:uid="{2768667D-A848-4189-A8BB-B2ACD01006DC}"/>
    <cellStyle name="40% - Accent6 3 5 4" xfId="9354" xr:uid="{748569E1-98A9-48F9-86AA-072DAD482F66}"/>
    <cellStyle name="40% - Accent6 3 5 4 2" xfId="18157" xr:uid="{638DD82D-1E8F-48AC-9737-2440D8059A2F}"/>
    <cellStyle name="40% - Accent6 3 5 5" xfId="12129" xr:uid="{18D24B39-39CB-464F-B556-B5ACF7C7A79D}"/>
    <cellStyle name="40% - Accent6 3 5 6" xfId="19797" xr:uid="{710A38F6-E1C7-42AA-826E-D2E8EE3AA593}"/>
    <cellStyle name="40% - Accent6 3 6" xfId="3615" xr:uid="{12B10B19-5C62-4E62-BAAF-4AE5CF4512ED}"/>
    <cellStyle name="40% - Accent6 3 6 2" xfId="5138" xr:uid="{816C212A-44F6-43AA-B419-36569568034E}"/>
    <cellStyle name="40% - Accent6 3 6 2 2" xfId="8159" xr:uid="{F3C2701E-4BE0-4911-B7B1-015DAEEEC603}"/>
    <cellStyle name="40% - Accent6 3 6 2 2 2" xfId="16962" xr:uid="{74CD0CC9-049A-4947-94DA-A689C0DE71D9}"/>
    <cellStyle name="40% - Accent6 3 6 2 3" xfId="13943" xr:uid="{CD5E5845-FD7B-4816-925B-5A9BF6B65E24}"/>
    <cellStyle name="40% - Accent6 3 6 3" xfId="6633" xr:uid="{939B6C0C-45C6-4954-B930-E2D671B13076}"/>
    <cellStyle name="40% - Accent6 3 6 3 2" xfId="15437" xr:uid="{9F0EBFB2-3867-4A5F-A931-956CFAB56CCF}"/>
    <cellStyle name="40% - Accent6 3 6 4" xfId="9651" xr:uid="{CDC545D6-2BEE-459F-95F2-49926A18FC72}"/>
    <cellStyle name="40% - Accent6 3 6 4 2" xfId="18454" xr:uid="{F288E30E-9D12-43A0-8EF5-41D986A2CBAF}"/>
    <cellStyle name="40% - Accent6 3 6 5" xfId="12423" xr:uid="{798FE3A5-3C59-4989-8222-037B9C9B57DD}"/>
    <cellStyle name="40% - Accent6 3 7" xfId="3926" xr:uid="{C7E4BCA2-3A97-4376-95D8-E9C6AB77F5E2}"/>
    <cellStyle name="40% - Accent6 3 7 2" xfId="5449" xr:uid="{F336408C-B3EE-49FB-94B1-A11D9A7AE2A6}"/>
    <cellStyle name="40% - Accent6 3 7 2 2" xfId="8470" xr:uid="{4F06DC1C-BC72-448A-8D8B-904316083201}"/>
    <cellStyle name="40% - Accent6 3 7 2 2 2" xfId="17273" xr:uid="{24027FB0-95E4-452B-96BD-80F92C63C769}"/>
    <cellStyle name="40% - Accent6 3 7 2 3" xfId="14254" xr:uid="{EC33344F-A733-44D8-9786-ABAAA572D27E}"/>
    <cellStyle name="40% - Accent6 3 7 3" xfId="6944" xr:uid="{164DD758-CCCE-45E2-B894-D23260555A78}"/>
    <cellStyle name="40% - Accent6 3 7 3 2" xfId="15748" xr:uid="{E8EB228A-5E92-4DB4-922B-E3AD7E6C43A7}"/>
    <cellStyle name="40% - Accent6 3 7 4" xfId="9962" xr:uid="{459D8BD7-2E5C-42F1-BFA4-8EE09D41EAFA}"/>
    <cellStyle name="40% - Accent6 3 7 4 2" xfId="18765" xr:uid="{7C38C5CD-599E-422D-920E-64542EFB9F50}"/>
    <cellStyle name="40% - Accent6 3 7 5" xfId="12733" xr:uid="{4B4A1F5E-924A-4D48-8B92-3C98B1B2D982}"/>
    <cellStyle name="40% - Accent6 3 8" xfId="4253" xr:uid="{0BA33269-AF41-49AD-B724-61D72C121036}"/>
    <cellStyle name="40% - Accent6 3 8 2" xfId="7271" xr:uid="{34D73BDF-2BC1-4F6B-B23C-08017CD19731}"/>
    <cellStyle name="40% - Accent6 3 8 2 2" xfId="16074" xr:uid="{8AF148D1-C89E-419F-B418-233FD61688C1}"/>
    <cellStyle name="40% - Accent6 3 8 3" xfId="13059" xr:uid="{F6454057-469E-41A2-89EB-7B30F10FE711}"/>
    <cellStyle name="40% - Accent6 3 9" xfId="5744" xr:uid="{82D7C13E-0BC6-466D-9B88-CAE8042DA904}"/>
    <cellStyle name="40% - Accent6 3 9 2" xfId="14548" xr:uid="{51F7F90D-0721-4298-83B5-DDB5C8551464}"/>
    <cellStyle name="40% - Accent6 4" xfId="493" xr:uid="{D5CC99B7-BB06-4CFF-9EA8-F3B4299C6B43}"/>
    <cellStyle name="40% - Accent6 4 10" xfId="11639" xr:uid="{B5DFA5CB-2692-44C9-BE63-912AB5F41FF5}"/>
    <cellStyle name="40% - Accent6 4 11" xfId="2517" xr:uid="{7CFEB20D-08EF-4C89-A1F1-32B9D497D2FD}"/>
    <cellStyle name="40% - Accent6 4 12" xfId="19798" xr:uid="{3F3E4B06-D4CA-40F0-98E4-A546A8010C33}"/>
    <cellStyle name="40% - Accent6 4 2" xfId="494" xr:uid="{1C16A4A4-172E-45C7-9120-37010491729D}"/>
    <cellStyle name="40% - Accent6 4 2 2" xfId="495" xr:uid="{1687F355-AD87-4553-B2AC-739A9EDE34E0}"/>
    <cellStyle name="40% - Accent6 4 2 2 2" xfId="7628" xr:uid="{4FC3715A-31A0-4600-8956-08801AA516BB}"/>
    <cellStyle name="40% - Accent6 4 2 2 2 2" xfId="16431" xr:uid="{153465F4-DEA3-43E4-B4C2-4A95E1EFBEBD}"/>
    <cellStyle name="40% - Accent6 4 2 2 3" xfId="13415" xr:uid="{8A37E13F-E4CC-4612-9E84-6CEB213856CE}"/>
    <cellStyle name="40% - Accent6 4 2 2 4" xfId="4610" xr:uid="{DE0ED6CE-0996-4F87-B746-4B839052F9BF}"/>
    <cellStyle name="40% - Accent6 4 2 2 5" xfId="19800" xr:uid="{18EFB096-1628-46C7-889D-D49B6267481C}"/>
    <cellStyle name="40% - Accent6 4 2 3" xfId="6102" xr:uid="{06B1D92B-7782-478B-9186-C615670218D3}"/>
    <cellStyle name="40% - Accent6 4 2 3 2" xfId="14906" xr:uid="{CF8AE7B4-CCBE-4664-8A32-659A23650272}"/>
    <cellStyle name="40% - Accent6 4 2 4" xfId="9120" xr:uid="{54F623A0-2D3C-499B-B1AF-0477930A10EF}"/>
    <cellStyle name="40% - Accent6 4 2 4 2" xfId="17923" xr:uid="{EE5CC558-7F60-48E4-A8D6-494F9938B732}"/>
    <cellStyle name="40% - Accent6 4 2 5" xfId="11904" xr:uid="{F6A95B71-5340-4E0F-9989-228AACB985DA}"/>
    <cellStyle name="40% - Accent6 4 2 6" xfId="3042" xr:uid="{D319F369-3F8D-4C87-9D14-2B913426E99B}"/>
    <cellStyle name="40% - Accent6 4 2 7" xfId="19799" xr:uid="{24D735E8-7056-4CB7-99F6-777C97F6A895}"/>
    <cellStyle name="40% - Accent6 4 3" xfId="496" xr:uid="{2F085BD0-F79D-46D2-B909-DA1E0EC01691}"/>
    <cellStyle name="40% - Accent6 4 3 2" xfId="4903" xr:uid="{AD7DB5B4-28D7-441F-80BF-15D4A7F7D6D2}"/>
    <cellStyle name="40% - Accent6 4 3 2 2" xfId="7924" xr:uid="{84229EC3-7455-4EEC-A87D-16F31693E453}"/>
    <cellStyle name="40% - Accent6 4 3 2 2 2" xfId="16727" xr:uid="{69E84FF1-E029-4E95-8345-1DCF31E3C86F}"/>
    <cellStyle name="40% - Accent6 4 3 2 3" xfId="13708" xr:uid="{C5EA96C1-A183-474E-BB56-9A7572E41AA2}"/>
    <cellStyle name="40% - Accent6 4 3 3" xfId="6398" xr:uid="{1F279338-8759-4B84-B029-C15E852971C9}"/>
    <cellStyle name="40% - Accent6 4 3 3 2" xfId="15202" xr:uid="{DE8FB410-118A-408A-BD0D-A0FD57FF3359}"/>
    <cellStyle name="40% - Accent6 4 3 4" xfId="9416" xr:uid="{63A8F785-092E-4C5C-9660-16707706B09E}"/>
    <cellStyle name="40% - Accent6 4 3 4 2" xfId="18219" xr:uid="{FE36A2DE-F636-49C6-B45C-994363ED54F3}"/>
    <cellStyle name="40% - Accent6 4 3 5" xfId="12191" xr:uid="{385CD839-52F0-4686-AB82-D355272DCC20}"/>
    <cellStyle name="40% - Accent6 4 3 6" xfId="3383" xr:uid="{800A8279-EFF0-4DD0-8FBB-1886CD37F1CA}"/>
    <cellStyle name="40% - Accent6 4 3 7" xfId="19801" xr:uid="{61E9DE6E-6268-4121-8B64-0B4735AD5F94}"/>
    <cellStyle name="40% - Accent6 4 4" xfId="3678" xr:uid="{68D1E203-4581-4A86-9328-700E8CFDBCE7}"/>
    <cellStyle name="40% - Accent6 4 4 2" xfId="5201" xr:uid="{FBEB9E56-2571-49B5-99E0-38285678224F}"/>
    <cellStyle name="40% - Accent6 4 4 2 2" xfId="8222" xr:uid="{A44846EE-79FF-4B05-8E5A-C297D68A5BD9}"/>
    <cellStyle name="40% - Accent6 4 4 2 2 2" xfId="17025" xr:uid="{97639782-DD12-4445-BC6B-794E0EF07A9F}"/>
    <cellStyle name="40% - Accent6 4 4 2 3" xfId="14006" xr:uid="{2F0FC879-76DC-41AD-BE08-19BF37C7DE8D}"/>
    <cellStyle name="40% - Accent6 4 4 3" xfId="6696" xr:uid="{D5EE8BF8-4C15-458B-BA41-09ACC07D8F05}"/>
    <cellStyle name="40% - Accent6 4 4 3 2" xfId="15500" xr:uid="{442B5CEE-F280-4BED-85CD-4BE739E95D6F}"/>
    <cellStyle name="40% - Accent6 4 4 4" xfId="9714" xr:uid="{87BDD61C-7473-410E-96E9-41CBC1262D84}"/>
    <cellStyle name="40% - Accent6 4 4 4 2" xfId="18517" xr:uid="{89092442-42D6-4CAB-88D7-2B61C4954B8B}"/>
    <cellStyle name="40% - Accent6 4 4 5" xfId="12486" xr:uid="{744611A6-8D00-42BC-A914-832EAEE31212}"/>
    <cellStyle name="40% - Accent6 4 5" xfId="3988" xr:uid="{879B62FE-BE30-4B5B-8C21-67239F035936}"/>
    <cellStyle name="40% - Accent6 4 5 2" xfId="5511" xr:uid="{126E7A30-FA23-4D48-8156-B03395B87316}"/>
    <cellStyle name="40% - Accent6 4 5 2 2" xfId="8532" xr:uid="{29446217-FFA4-4853-9F53-36EDCDD01151}"/>
    <cellStyle name="40% - Accent6 4 5 2 2 2" xfId="17335" xr:uid="{96FB6925-9769-45C0-856A-4D34939D2455}"/>
    <cellStyle name="40% - Accent6 4 5 2 3" xfId="14316" xr:uid="{B50187E7-94C1-4195-8BEC-1D68EFB5A1CC}"/>
    <cellStyle name="40% - Accent6 4 5 3" xfId="7006" xr:uid="{E920433B-7FC2-4394-AF3D-A2C50B773765}"/>
    <cellStyle name="40% - Accent6 4 5 3 2" xfId="15810" xr:uid="{8D0C59FE-304F-49B4-AB8D-3C1E9BB5F5F4}"/>
    <cellStyle name="40% - Accent6 4 5 4" xfId="10024" xr:uid="{25A649DA-9A89-44A3-A0E8-855E2C25A697}"/>
    <cellStyle name="40% - Accent6 4 5 4 2" xfId="18827" xr:uid="{D378D5C5-C66E-4CBE-9F5A-6C486C28DCA4}"/>
    <cellStyle name="40% - Accent6 4 5 5" xfId="12795" xr:uid="{1C6F6143-F0E2-4441-889B-9C3658D214AD}"/>
    <cellStyle name="40% - Accent6 4 6" xfId="4315" xr:uid="{FFECF053-67E3-4C25-987F-3118F27FB44B}"/>
    <cellStyle name="40% - Accent6 4 6 2" xfId="7333" xr:uid="{367235B1-4C58-4ECC-BD56-6DB28E094E28}"/>
    <cellStyle name="40% - Accent6 4 6 2 2" xfId="16136" xr:uid="{8EE86EFC-E624-488A-845B-522412F30AB6}"/>
    <cellStyle name="40% - Accent6 4 6 3" xfId="13121" xr:uid="{05E25389-0412-497B-AEFE-8227A4EF6DF1}"/>
    <cellStyle name="40% - Accent6 4 7" xfId="5806" xr:uid="{2884EABE-4387-4A38-93E8-F979A4F9A496}"/>
    <cellStyle name="40% - Accent6 4 7 2" xfId="14610" xr:uid="{99C390DC-9D3A-45B1-911B-8F93767C0051}"/>
    <cellStyle name="40% - Accent6 4 8" xfId="8825" xr:uid="{39334B54-4F2F-4CA9-99D7-CD2630B494B6}"/>
    <cellStyle name="40% - Accent6 4 8 2" xfId="17628" xr:uid="{5F1D99A0-FFD7-428B-AA1F-5E4FE95EFB97}"/>
    <cellStyle name="40% - Accent6 4 9" xfId="11073" xr:uid="{3D8CD6AD-1CCD-4B42-86A9-FC245F201904}"/>
    <cellStyle name="40% - Accent6 5" xfId="497" xr:uid="{F38CF394-DED2-4D95-AF15-AE9671DD57BA}"/>
    <cellStyle name="40% - Accent6 5 10" xfId="2759" xr:uid="{A182CBD6-8EF3-4AA7-8893-2CFC9A81657C}"/>
    <cellStyle name="40% - Accent6 5 11" xfId="19802" xr:uid="{8CD531AB-F6D9-4F13-BEEF-0497FF5AFA2A}"/>
    <cellStyle name="40% - Accent6 5 2" xfId="498" xr:uid="{9DC3AD22-4EA6-4CF0-825E-5DD195B593C9}"/>
    <cellStyle name="40% - Accent6 5 2 2" xfId="499" xr:uid="{7527F670-3017-497A-98AB-DAD1E8D0E160}"/>
    <cellStyle name="40% - Accent6 5 2 2 2" xfId="7749" xr:uid="{D2D68ED6-DC27-4446-A2BD-87C9464FF765}"/>
    <cellStyle name="40% - Accent6 5 2 2 2 2" xfId="16552" xr:uid="{70CFADFC-F288-4464-B161-DF795EA1E08A}"/>
    <cellStyle name="40% - Accent6 5 2 2 3" xfId="13534" xr:uid="{4B87FBD6-7DC1-4A76-A81C-99693920477B}"/>
    <cellStyle name="40% - Accent6 5 2 2 4" xfId="4729" xr:uid="{FFB21DEA-ADC8-4087-BA66-24372040A296}"/>
    <cellStyle name="40% - Accent6 5 2 2 5" xfId="19804" xr:uid="{6F8CA2AF-B9D6-4457-9FF3-00858400C027}"/>
    <cellStyle name="40% - Accent6 5 2 3" xfId="6223" xr:uid="{A20309EE-88CF-476A-A72D-C22D44503B24}"/>
    <cellStyle name="40% - Accent6 5 2 3 2" xfId="15027" xr:uid="{88E0C438-1A6E-45C3-8FC0-CCFBEC27D5A3}"/>
    <cellStyle name="40% - Accent6 5 2 4" xfId="9241" xr:uid="{FA20C4D1-3A03-4C23-AD19-D8634C3B479F}"/>
    <cellStyle name="40% - Accent6 5 2 4 2" xfId="18044" xr:uid="{8F5C4E8D-BCAE-4854-9868-10F8278D9CC7}"/>
    <cellStyle name="40% - Accent6 5 2 5" xfId="12018" xr:uid="{C8369F49-6931-498D-A620-626F2C6FFB13}"/>
    <cellStyle name="40% - Accent6 5 2 6" xfId="3208" xr:uid="{7D8BC719-8CCD-4B5D-B103-E16295BAD679}"/>
    <cellStyle name="40% - Accent6 5 2 7" xfId="19803" xr:uid="{6703363B-4932-4B5A-AC48-CC1EA1C2A88B}"/>
    <cellStyle name="40% - Accent6 5 3" xfId="500" xr:uid="{AE46395A-37F8-4AFD-8FC6-09AC0F6222C9}"/>
    <cellStyle name="40% - Accent6 5 3 2" xfId="5024" xr:uid="{219AF860-2D32-4BB0-B7D5-D691A83BD49D}"/>
    <cellStyle name="40% - Accent6 5 3 2 2" xfId="8045" xr:uid="{B9B532CC-47E2-45C2-A8FF-85ED071B3F28}"/>
    <cellStyle name="40% - Accent6 5 3 2 2 2" xfId="16848" xr:uid="{355FC24C-81D4-4D0A-A2E8-9C7D45FC91DB}"/>
    <cellStyle name="40% - Accent6 5 3 2 3" xfId="13829" xr:uid="{720CF2FD-6D9F-40B8-B5A0-21BBB79AA518}"/>
    <cellStyle name="40% - Accent6 5 3 3" xfId="6519" xr:uid="{FAA2F3AF-A378-4A28-9B74-09C6FBD95A4A}"/>
    <cellStyle name="40% - Accent6 5 3 3 2" xfId="15323" xr:uid="{5F911792-D6B5-45B0-B01A-B396CFD6F5CA}"/>
    <cellStyle name="40% - Accent6 5 3 4" xfId="9537" xr:uid="{9C06BD3A-1C43-470C-A05A-654E93B36604}"/>
    <cellStyle name="40% - Accent6 5 3 4 2" xfId="18340" xr:uid="{254E59B7-8EF9-4227-8CCE-20DAF13AAE69}"/>
    <cellStyle name="40% - Accent6 5 3 5" xfId="12310" xr:uid="{7E19D534-CE25-4C55-82A4-78B20C25F744}"/>
    <cellStyle name="40% - Accent6 5 3 6" xfId="3502" xr:uid="{93494EE1-D56A-4E55-9F28-36D69CEA9836}"/>
    <cellStyle name="40% - Accent6 5 3 7" xfId="19805" xr:uid="{17E7E94E-FF4A-49CF-80B3-6AA5F49032B0}"/>
    <cellStyle name="40% - Accent6 5 4" xfId="3804" xr:uid="{EA6676CE-5BD2-4649-877C-3D960AED8E84}"/>
    <cellStyle name="40% - Accent6 5 4 2" xfId="5327" xr:uid="{845EAE98-4335-4678-B228-CB7E866400B3}"/>
    <cellStyle name="40% - Accent6 5 4 2 2" xfId="8348" xr:uid="{738126F4-B7A4-439A-9511-EE4DC8533596}"/>
    <cellStyle name="40% - Accent6 5 4 2 2 2" xfId="17151" xr:uid="{F453CE4F-C0F1-43E1-808C-9C0BF2174870}"/>
    <cellStyle name="40% - Accent6 5 4 2 3" xfId="14132" xr:uid="{F22BE348-8AF2-4616-94A4-094FDFC43E54}"/>
    <cellStyle name="40% - Accent6 5 4 3" xfId="6822" xr:uid="{5CAB3293-EFE2-4EDA-A1C7-AC5FCBB0F1F5}"/>
    <cellStyle name="40% - Accent6 5 4 3 2" xfId="15626" xr:uid="{48212C23-E199-4C3A-AEF4-BD4EF8BCE667}"/>
    <cellStyle name="40% - Accent6 5 4 4" xfId="9840" xr:uid="{863C4341-EF25-465C-A534-1BC49553BAE7}"/>
    <cellStyle name="40% - Accent6 5 4 4 2" xfId="18643" xr:uid="{A6CC560A-C106-417B-90F8-9DD7F06650D5}"/>
    <cellStyle name="40% - Accent6 5 4 5" xfId="12612" xr:uid="{4C2A16E3-594C-4D09-98E9-CC1066732C7A}"/>
    <cellStyle name="40% - Accent6 5 5" xfId="4109" xr:uid="{DBE1045D-7F44-4D48-AE5E-2432A874BAFA}"/>
    <cellStyle name="40% - Accent6 5 5 2" xfId="5632" xr:uid="{2015D3A9-E43D-45F8-AD18-4C44B3171C14}"/>
    <cellStyle name="40% - Accent6 5 5 2 2" xfId="8653" xr:uid="{4C03CCF1-A906-429E-ABA4-8CB35CD261C9}"/>
    <cellStyle name="40% - Accent6 5 5 2 2 2" xfId="17456" xr:uid="{F4D632BB-B2FC-48DC-8584-648513A33990}"/>
    <cellStyle name="40% - Accent6 5 5 2 3" xfId="14437" xr:uid="{938F6137-3014-4927-9F46-ECBB871E16E4}"/>
    <cellStyle name="40% - Accent6 5 5 3" xfId="7127" xr:uid="{23C20C78-0006-499B-B039-0652F7BB17DD}"/>
    <cellStyle name="40% - Accent6 5 5 3 2" xfId="15931" xr:uid="{955A9061-FA09-4CF9-B574-18895088B488}"/>
    <cellStyle name="40% - Accent6 5 5 4" xfId="10145" xr:uid="{AFDD67BC-282F-410F-9252-A9C4D1FFA845}"/>
    <cellStyle name="40% - Accent6 5 5 4 2" xfId="18948" xr:uid="{517A9A53-4BF1-4307-A31A-4CE42A2DCEA9}"/>
    <cellStyle name="40% - Accent6 5 5 5" xfId="12916" xr:uid="{41C49581-7C48-44D0-9F1F-D92D5802C386}"/>
    <cellStyle name="40% - Accent6 5 6" xfId="4436" xr:uid="{42A13D15-E1C1-4F62-84DF-6E1C86208F65}"/>
    <cellStyle name="40% - Accent6 5 6 2" xfId="7454" xr:uid="{870274E3-3AFB-4B0E-AC36-9CEF6B495C9D}"/>
    <cellStyle name="40% - Accent6 5 6 2 2" xfId="16257" xr:uid="{47E88E5B-12AC-4BA3-A396-55EE8DE5E1EC}"/>
    <cellStyle name="40% - Accent6 5 6 3" xfId="13242" xr:uid="{35F5C038-B78B-4D44-A3B8-7D886B0BB68C}"/>
    <cellStyle name="40% - Accent6 5 7" xfId="5927" xr:uid="{6E48C185-6BE9-4B0A-957F-220F49A4FC4C}"/>
    <cellStyle name="40% - Accent6 5 7 2" xfId="14731" xr:uid="{7219C2AA-1CE4-4721-9AAC-5361CCE9E52E}"/>
    <cellStyle name="40% - Accent6 5 8" xfId="8946" xr:uid="{2807B965-69C8-4E0C-AED4-7A9A0E116303}"/>
    <cellStyle name="40% - Accent6 5 8 2" xfId="17749" xr:uid="{544D371E-B417-484F-8235-F19A306514E4}"/>
    <cellStyle name="40% - Accent6 5 9" xfId="11736" xr:uid="{E778CB86-25C2-4FED-B295-356257B77DF8}"/>
    <cellStyle name="40% - Accent6 6" xfId="501" xr:uid="{C90CCF8B-5FD9-4F20-B633-8587608F8A5E}"/>
    <cellStyle name="40% - Accent6 6 2" xfId="502" xr:uid="{DDA721E9-4EC1-470D-89DB-E06F08E110D4}"/>
    <cellStyle name="40% - Accent6 6 2 2" xfId="7550" xr:uid="{CBD90B0B-98DC-4B98-80AC-810DCB2828A9}"/>
    <cellStyle name="40% - Accent6 6 2 2 2" xfId="16353" xr:uid="{A2EE8A05-BEA0-4902-BC6F-78C9757EA785}"/>
    <cellStyle name="40% - Accent6 6 2 3" xfId="13337" xr:uid="{4FDD7B30-09A6-449A-8D2B-856B08D79B27}"/>
    <cellStyle name="40% - Accent6 6 2 4" xfId="4532" xr:uid="{04C10551-1975-46F0-8E41-AD809A2509B4}"/>
    <cellStyle name="40% - Accent6 6 2 5" xfId="19807" xr:uid="{D7AEB535-90EF-4749-9BB1-D2E7C0422DCD}"/>
    <cellStyle name="40% - Accent6 6 3" xfId="6024" xr:uid="{F6869B14-0351-4402-9674-10A921837CD8}"/>
    <cellStyle name="40% - Accent6 6 3 2" xfId="14828" xr:uid="{4E3C2452-0E6B-4D71-9671-9AF4292413B1}"/>
    <cellStyle name="40% - Accent6 6 4" xfId="9042" xr:uid="{42480638-C133-4489-85ED-1A6534FF42D6}"/>
    <cellStyle name="40% - Accent6 6 4 2" xfId="17845" xr:uid="{AB8D0398-67DB-428B-AD0F-620439FC9C4B}"/>
    <cellStyle name="40% - Accent6 6 5" xfId="11826" xr:uid="{97060B1D-55F3-407D-8C84-42E2BC8792E5}"/>
    <cellStyle name="40% - Accent6 6 6" xfId="2888" xr:uid="{E6608012-F444-4057-98C3-5DCD3FE8D6DB}"/>
    <cellStyle name="40% - Accent6 6 7" xfId="19806" xr:uid="{992C78C8-E4A5-4F71-9724-6D8B6F3201C7}"/>
    <cellStyle name="40% - Accent6 7" xfId="503" xr:uid="{B133C1CB-491F-49B9-BBF3-19A641EAD6FD}"/>
    <cellStyle name="40% - Accent6 7 2" xfId="504" xr:uid="{EA8D3A5B-9961-46E7-A983-ED09A429FB48}"/>
    <cellStyle name="40% - Accent6 7 2 2" xfId="7848" xr:uid="{6317EF0F-24EE-486F-AFFC-6B9152E482F2}"/>
    <cellStyle name="40% - Accent6 7 2 2 2" xfId="16651" xr:uid="{D23F81D7-5983-4499-BBF2-BB139AEEB768}"/>
    <cellStyle name="40% - Accent6 7 2 3" xfId="13632" xr:uid="{FDD993EF-A0AF-4935-BCE1-C7437778A55A}"/>
    <cellStyle name="40% - Accent6 7 2 4" xfId="4827" xr:uid="{B5B0ADF5-2416-4FBA-ABB5-AFD9E3197DF0}"/>
    <cellStyle name="40% - Accent6 7 3" xfId="6322" xr:uid="{F0382E82-99BA-45AC-A5EB-F74862A3A9C3}"/>
    <cellStyle name="40% - Accent6 7 3 2" xfId="15126" xr:uid="{238BC9C3-48F0-4264-BEA5-40D710E8382D}"/>
    <cellStyle name="40% - Accent6 7 4" xfId="9340" xr:uid="{DED5CEE2-616E-44C2-9305-CD4A8A88656A}"/>
    <cellStyle name="40% - Accent6 7 4 2" xfId="18143" xr:uid="{FF3EB2FC-24AD-462D-AC70-7ED9FD9B5496}"/>
    <cellStyle name="40% - Accent6 7 5" xfId="12115" xr:uid="{560CEE3E-DA74-4554-A99A-C00A33CD8FC5}"/>
    <cellStyle name="40% - Accent6 7 6" xfId="3307" xr:uid="{EF049895-F3B8-4B66-B707-0913AC7E46F9}"/>
    <cellStyle name="40% - Accent6 7 7" xfId="19808" xr:uid="{E9731E17-8331-4426-B5A1-C96916E4F384}"/>
    <cellStyle name="40% - Accent6 8" xfId="3600" xr:uid="{85733824-FFF9-412B-8CA0-D90315A4077F}"/>
    <cellStyle name="40% - Accent6 8 2" xfId="5123" xr:uid="{EB8BD926-DC72-4FAB-AA50-A6B3D692ED5B}"/>
    <cellStyle name="40% - Accent6 8 2 2" xfId="8144" xr:uid="{D47C8551-F98D-45E7-B5E7-03B3736E4B54}"/>
    <cellStyle name="40% - Accent6 8 2 2 2" xfId="16947" xr:uid="{DF374378-49B5-42EB-A924-3E5865EE468D}"/>
    <cellStyle name="40% - Accent6 8 2 3" xfId="13928" xr:uid="{00265C40-610F-42A4-A388-560298E23F99}"/>
    <cellStyle name="40% - Accent6 8 3" xfId="6618" xr:uid="{3A1A5B65-A67E-4A22-99B7-37E27FB8F53A}"/>
    <cellStyle name="40% - Accent6 8 3 2" xfId="15422" xr:uid="{62E43D73-B5F2-4033-84F5-A91DDC274771}"/>
    <cellStyle name="40% - Accent6 8 4" xfId="9636" xr:uid="{4CBE35CE-A40A-4E6D-8F60-B3BAC77D552A}"/>
    <cellStyle name="40% - Accent6 8 4 2" xfId="18439" xr:uid="{3BCE8A69-9C3D-42AF-944B-B9A02BCD32C4}"/>
    <cellStyle name="40% - Accent6 8 5" xfId="12408" xr:uid="{4761218D-29D0-45DB-946D-632CB3A69652}"/>
    <cellStyle name="40% - Accent6 8 6" xfId="19809" xr:uid="{89E92D20-27A0-40CD-829C-24CF39A89E58}"/>
    <cellStyle name="40% - Accent6 9" xfId="3912" xr:uid="{5EB8194A-1910-4920-932E-9D56918A3CF8}"/>
    <cellStyle name="40% - Accent6 9 2" xfId="5435" xr:uid="{7B32428B-9A73-4BBB-87AF-4B0AD684EF15}"/>
    <cellStyle name="40% - Accent6 9 2 2" xfId="8456" xr:uid="{15E92E19-16A7-47C1-98D2-F0CFF38FDFD8}"/>
    <cellStyle name="40% - Accent6 9 2 2 2" xfId="17259" xr:uid="{F7DC1DAA-655F-4691-8B55-0C4655A246DE}"/>
    <cellStyle name="40% - Accent6 9 2 3" xfId="14240" xr:uid="{D8D54BCC-9E83-458E-B990-D566F57D9155}"/>
    <cellStyle name="40% - Accent6 9 3" xfId="6930" xr:uid="{E45CE44A-3851-4204-BCF5-9846531A29B2}"/>
    <cellStyle name="40% - Accent6 9 3 2" xfId="15734" xr:uid="{787991C7-D7A2-438B-A202-039EF9EB0995}"/>
    <cellStyle name="40% - Accent6 9 4" xfId="9948" xr:uid="{8ADDF15F-58B3-45C2-B8CA-31E6F7B1658F}"/>
    <cellStyle name="40% - Accent6 9 4 2" xfId="18751" xr:uid="{44B5D5FC-0AAE-44B9-9968-FCFF6215AB1D}"/>
    <cellStyle name="40% - Accent6 9 5" xfId="12719" xr:uid="{DFAE6F46-5993-4E60-B3B2-36B92154BC66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2 2 2" xfId="19429" xr:uid="{FB085114-11BC-4825-9995-A501EFF2EF2F}"/>
    <cellStyle name="60% - Accent1 2 2 2 3" xfId="10289" xr:uid="{4B104FE0-31B3-47E0-BA7B-E0BD8C6EAAAA}"/>
    <cellStyle name="60% - Accent1 2 2 3" xfId="2667" xr:uid="{28212300-CFAA-4586-A03C-80F7EF8F54B3}"/>
    <cellStyle name="60% - Accent1 2 3" xfId="508" xr:uid="{0465A5DF-7375-4D0B-B614-36A191C63898}"/>
    <cellStyle name="60% - Accent1 2 3 2" xfId="10288" xr:uid="{B70817CF-BD4C-4CE5-BEA5-501FCA9546FA}"/>
    <cellStyle name="60% - Accent1 2 3 3" xfId="2387" xr:uid="{20075D4D-6195-4DB6-A15C-F59777845257}"/>
    <cellStyle name="60% - Accent1 2 4" xfId="19402" xr:uid="{BAA5639A-4AC7-4C15-871E-5705131B689D}"/>
    <cellStyle name="60% - Accent1 2 5" xfId="1220" xr:uid="{13C7292E-63AD-44CB-B0CC-34643A9C1626}"/>
    <cellStyle name="60% - Accent1 2 6" xfId="19810" xr:uid="{E57B86E7-D469-4C32-ACDC-093D6374D8A9}"/>
    <cellStyle name="60% - Accent1 3" xfId="509" xr:uid="{13272442-8E20-479A-B6A1-272B74D122AD}"/>
    <cellStyle name="60% - Accent1 3 2" xfId="2626" xr:uid="{4AAD79CB-0BC1-428A-BEB7-5C7BC17D7334}"/>
    <cellStyle name="60% - Accent1 3 3" xfId="2060" xr:uid="{D8562AD9-46F1-4095-BA85-D9E5C8770698}"/>
    <cellStyle name="60% - Accent1 3 4" xfId="19811" xr:uid="{8277BEE9-DD7A-4813-821A-87F13B1E0BCB}"/>
    <cellStyle name="60% - Accent1 4" xfId="510" xr:uid="{90D483CB-AF4C-4AA2-9945-7D84D936DACC}"/>
    <cellStyle name="60% - Accent1 4 2" xfId="511" xr:uid="{F7DB2A35-F439-4224-A0AA-C1DF58F4E744}"/>
    <cellStyle name="60% - Accent1 4 3" xfId="10582" xr:uid="{1EDEF9B7-2D7C-4009-AAF4-5BD909284CCA}"/>
    <cellStyle name="60% - Accent1 5" xfId="1031" xr:uid="{DF0F1B07-5E72-494D-9696-045C408645FC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2 2 2" xfId="19430" xr:uid="{1BA8D22C-0ADF-4C61-88F5-70073B4B2FD2}"/>
    <cellStyle name="60% - Accent2 2 2 2 3" xfId="10291" xr:uid="{48B57724-6CD9-467D-A554-1F958239F81A}"/>
    <cellStyle name="60% - Accent2 2 2 3" xfId="2668" xr:uid="{AC263DAC-AB64-42C3-A2BC-E8AC52FD00AD}"/>
    <cellStyle name="60% - Accent2 2 3" xfId="515" xr:uid="{78DD4310-28F5-4ED9-A37E-5AD624F51618}"/>
    <cellStyle name="60% - Accent2 2 3 2" xfId="10290" xr:uid="{27917AC0-8E89-40D7-A507-4A95765C6818}"/>
    <cellStyle name="60% - Accent2 2 3 3" xfId="2391" xr:uid="{6B452540-E686-4B76-A211-F9A3D57B03DF}"/>
    <cellStyle name="60% - Accent2 2 4" xfId="19403" xr:uid="{B6097AF4-E67C-47A5-A95D-C87F6C27AFB4}"/>
    <cellStyle name="60% - Accent2 2 5" xfId="1221" xr:uid="{0D984D1D-1C0B-4197-A20F-B39CF8C5151B}"/>
    <cellStyle name="60% - Accent2 2 6" xfId="19812" xr:uid="{9A81EACD-1093-4526-B794-8A275E40E855}"/>
    <cellStyle name="60% - Accent2 3" xfId="516" xr:uid="{7AEFAA1E-B0F5-4308-A2D4-8AE474FEDD4D}"/>
    <cellStyle name="60% - Accent2 3 2" xfId="2627" xr:uid="{44C56418-2B84-44BB-B431-A7088C0B64BC}"/>
    <cellStyle name="60% - Accent2 3 3" xfId="2061" xr:uid="{6B8E8CB5-2FEF-4683-AD38-6708D19034A5}"/>
    <cellStyle name="60% - Accent2 3 4" xfId="19813" xr:uid="{8866D3FF-0DDE-48B4-B31F-447739A5C3F2}"/>
    <cellStyle name="60% - Accent2 4" xfId="517" xr:uid="{75A2B15F-B935-41CC-9060-C8FFC77C39AC}"/>
    <cellStyle name="60% - Accent2 4 2" xfId="518" xr:uid="{D14CBCBC-76C5-4ACC-A1AC-1187209CB586}"/>
    <cellStyle name="60% - Accent2 4 3" xfId="10583" xr:uid="{8D6AAF2C-0ABB-4CDC-BC5B-15688736F84B}"/>
    <cellStyle name="60% - Accent2 5" xfId="1032" xr:uid="{A589C305-C941-4D20-84A4-8D7365E73290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2 2 2" xfId="19431" xr:uid="{71EF0E44-D934-4DFF-834C-89889B97E6C9}"/>
    <cellStyle name="60% - Accent3 2 2 2 3" xfId="10293" xr:uid="{1B2B82FE-5A6E-49E0-8190-FA1F3C394FCB}"/>
    <cellStyle name="60% - Accent3 2 2 3" xfId="2669" xr:uid="{0E09F889-9B3D-4D30-8BC6-C4419E39ED60}"/>
    <cellStyle name="60% - Accent3 2 3" xfId="522" xr:uid="{49714B12-BE6A-4F03-A4A7-BA6E54774F60}"/>
    <cellStyle name="60% - Accent3 2 3 2" xfId="10292" xr:uid="{8371EE0D-A7D1-4A47-A4E1-6C543F3F8147}"/>
    <cellStyle name="60% - Accent3 2 3 3" xfId="2395" xr:uid="{B803FA69-CC55-4C0C-8B2C-BD653C0B95D6}"/>
    <cellStyle name="60% - Accent3 2 4" xfId="19404" xr:uid="{CCB54863-A971-4C66-8AAD-6F6EB6CC475B}"/>
    <cellStyle name="60% - Accent3 2 5" xfId="1222" xr:uid="{0666CB7B-DBD2-4072-9270-82891031AF1B}"/>
    <cellStyle name="60% - Accent3 2 6" xfId="19814" xr:uid="{F02DA42C-BCB1-4043-B827-7BB468782CC1}"/>
    <cellStyle name="60% - Accent3 3" xfId="523" xr:uid="{E4C103D5-7C43-4C77-A5F5-4DA3667899E0}"/>
    <cellStyle name="60% - Accent3 3 2" xfId="2628" xr:uid="{55B849C0-8B3D-4F16-8FD8-76780FF3E5CC}"/>
    <cellStyle name="60% - Accent3 3 3" xfId="2062" xr:uid="{B8FA86D6-6F9D-489C-84DC-5D64870E6F94}"/>
    <cellStyle name="60% - Accent3 3 4" xfId="19815" xr:uid="{8889923A-04FD-462D-BE23-E3EF5FB2EA5F}"/>
    <cellStyle name="60% - Accent3 4" xfId="524" xr:uid="{D6A19130-9ECB-434A-BFEF-ACD80334AD0C}"/>
    <cellStyle name="60% - Accent3 4 2" xfId="525" xr:uid="{962C931F-8B69-4A96-8F44-09E11F8A0132}"/>
    <cellStyle name="60% - Accent3 4 3" xfId="10584" xr:uid="{2A8BEABD-1B9F-4B0B-84BC-67C451A8B110}"/>
    <cellStyle name="60% - Accent3 5" xfId="1033" xr:uid="{99C75FA4-99A5-4364-9846-D0299EA50087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2 2 2" xfId="19432" xr:uid="{375DC96B-C5C9-41D9-9EB1-2994F6D741CC}"/>
    <cellStyle name="60% - Accent4 2 2 2 3" xfId="10295" xr:uid="{A29D7481-8E53-4724-A4C6-433A34024AFC}"/>
    <cellStyle name="60% - Accent4 2 2 3" xfId="2670" xr:uid="{7639E64D-AC05-4528-BE55-A961F48A88FA}"/>
    <cellStyle name="60% - Accent4 2 3" xfId="529" xr:uid="{64FEE3F4-6332-4014-ABD0-2EA707DEF35A}"/>
    <cellStyle name="60% - Accent4 2 3 2" xfId="10294" xr:uid="{3B3BDCAF-1682-4C38-8597-CAC35900188E}"/>
    <cellStyle name="60% - Accent4 2 3 3" xfId="2399" xr:uid="{5F17663B-CEBD-470B-9547-C5C69BFC64DE}"/>
    <cellStyle name="60% - Accent4 2 4" xfId="19405" xr:uid="{4C49A6A3-D580-443D-9996-4775ADB73562}"/>
    <cellStyle name="60% - Accent4 2 5" xfId="1223" xr:uid="{92D9E76D-4C91-4006-8200-F5019BC141B3}"/>
    <cellStyle name="60% - Accent4 2 6" xfId="19816" xr:uid="{4B41D5FB-0FE4-4116-92AA-32C08B8C9E00}"/>
    <cellStyle name="60% - Accent4 3" xfId="530" xr:uid="{0765500A-69BD-4FC9-8767-6593BFA11E8F}"/>
    <cellStyle name="60% - Accent4 3 2" xfId="2629" xr:uid="{F256BFCA-BBA5-4F17-8F71-D36617330DAD}"/>
    <cellStyle name="60% - Accent4 3 3" xfId="2063" xr:uid="{C4EB20C2-FAC1-4853-AB44-EE61229BD943}"/>
    <cellStyle name="60% - Accent4 3 4" xfId="19817" xr:uid="{EA3E3D18-58ED-4B8D-82FD-BEFFA07BE539}"/>
    <cellStyle name="60% - Accent4 4" xfId="531" xr:uid="{2885899B-FB2A-4755-AB53-2A9CACB88B14}"/>
    <cellStyle name="60% - Accent4 4 2" xfId="532" xr:uid="{87C0CB51-0242-4D87-ADDB-569E0F712090}"/>
    <cellStyle name="60% - Accent4 4 3" xfId="10585" xr:uid="{A1AF69B7-BB97-4F0E-A767-9C92820E2F09}"/>
    <cellStyle name="60% - Accent4 5" xfId="1034" xr:uid="{2646BCE4-500D-4D2E-9856-195678B36075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2 2 2" xfId="19433" xr:uid="{69AFCC4D-247B-4D8F-973C-74AD9434DDE4}"/>
    <cellStyle name="60% - Accent5 2 2 2 3" xfId="10297" xr:uid="{7C561F2D-5CA1-4782-B4CB-6AF7C2CAB511}"/>
    <cellStyle name="60% - Accent5 2 2 3" xfId="2671" xr:uid="{09EDDC1C-96B7-4776-B97C-487B80F55368}"/>
    <cellStyle name="60% - Accent5 2 3" xfId="536" xr:uid="{ABCF7A70-8AD9-4CEE-9DC1-35340C374930}"/>
    <cellStyle name="60% - Accent5 2 3 2" xfId="10296" xr:uid="{523B15A8-341F-4611-83AA-D4C3F4404068}"/>
    <cellStyle name="60% - Accent5 2 3 3" xfId="2403" xr:uid="{EBD9D322-152D-4E1C-9BD4-C004D6BBA918}"/>
    <cellStyle name="60% - Accent5 2 4" xfId="19406" xr:uid="{17E55B35-38FA-40CC-B16B-900F0E5D66A8}"/>
    <cellStyle name="60% - Accent5 2 5" xfId="1224" xr:uid="{AB61243A-FA2B-4D96-800A-0A0772B80027}"/>
    <cellStyle name="60% - Accent5 2 6" xfId="19818" xr:uid="{C15C7150-CF73-439B-A520-AE6E13EA1EA1}"/>
    <cellStyle name="60% - Accent5 3" xfId="537" xr:uid="{7DBFA383-F152-4373-BB99-65247FF53B1D}"/>
    <cellStyle name="60% - Accent5 3 2" xfId="2630" xr:uid="{A8C1C6B9-9ECB-477A-8C30-C98ADDD94A6C}"/>
    <cellStyle name="60% - Accent5 3 3" xfId="2064" xr:uid="{64862929-9D16-48CE-846C-AF3EE0D9CC36}"/>
    <cellStyle name="60% - Accent5 3 4" xfId="19819" xr:uid="{85D9F548-FFFD-4BA5-9A0F-EB6AC2F08891}"/>
    <cellStyle name="60% - Accent5 4" xfId="538" xr:uid="{77DFCB9B-BB52-4BA1-89CB-1C43AB2D5040}"/>
    <cellStyle name="60% - Accent5 4 2" xfId="539" xr:uid="{2EA3186F-934C-4A29-9259-8F32605C6E13}"/>
    <cellStyle name="60% - Accent5 4 3" xfId="10586" xr:uid="{DE1AC0D3-9333-4327-B8B8-AB88D5264EF3}"/>
    <cellStyle name="60% - Accent5 5" xfId="1035" xr:uid="{12F59ADE-6A97-42E0-AC3C-2E030787E69B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2 2 2" xfId="19434" xr:uid="{8D60FDF3-146D-4798-91B4-E4FA9DB1C08D}"/>
    <cellStyle name="60% - Accent6 2 2 2 3" xfId="10299" xr:uid="{586DCD1B-2E92-4561-B8A9-4E8FD5FEEDF3}"/>
    <cellStyle name="60% - Accent6 2 2 3" xfId="2672" xr:uid="{E56FB538-FCAB-4D0E-9692-EDE44E4EF30B}"/>
    <cellStyle name="60% - Accent6 2 3" xfId="543" xr:uid="{49C268AA-B8AC-4D42-94E1-EDEDBDBD3940}"/>
    <cellStyle name="60% - Accent6 2 3 2" xfId="10298" xr:uid="{0ED4C35E-17A3-48A6-814B-2264D2DFCF9F}"/>
    <cellStyle name="60% - Accent6 2 3 3" xfId="2407" xr:uid="{E7B97543-C8F7-4418-8C2C-D33E13260402}"/>
    <cellStyle name="60% - Accent6 2 4" xfId="19407" xr:uid="{1A5F0937-E644-42EA-86F5-D3473BEB6D7B}"/>
    <cellStyle name="60% - Accent6 2 5" xfId="1225" xr:uid="{1F0217C1-607C-4FE6-832C-206E1F8811F9}"/>
    <cellStyle name="60% - Accent6 2 6" xfId="19820" xr:uid="{0F1CDCC5-5144-4208-8C26-65412573AEBB}"/>
    <cellStyle name="60% - Accent6 3" xfId="544" xr:uid="{F23DAF90-1C35-41C1-ADE0-D981FF474D29}"/>
    <cellStyle name="60% - Accent6 3 2" xfId="2631" xr:uid="{ADCA2D42-DD05-4B39-8DD5-5A3154CBCD3C}"/>
    <cellStyle name="60% - Accent6 3 3" xfId="2065" xr:uid="{D85C5F67-4633-4790-AFC4-498AB692A906}"/>
    <cellStyle name="60% - Accent6 3 4" xfId="19821" xr:uid="{4CBACA52-9562-42FC-99F4-F762A26DE69C}"/>
    <cellStyle name="60% - Accent6 4" xfId="545" xr:uid="{5028A68E-9C9D-448A-9148-A189FE4F09B1}"/>
    <cellStyle name="60% - Accent6 4 2" xfId="546" xr:uid="{A9325329-C80C-4BBC-9F50-67CE89AE3AAD}"/>
    <cellStyle name="60% - Accent6 4 3" xfId="10587" xr:uid="{4149C986-BF72-4733-986D-3EE5DAA61429}"/>
    <cellStyle name="60% - Accent6 5" xfId="1036" xr:uid="{0EB77615-97B8-4402-B3CF-D7A0D7FEA0C7}"/>
    <cellStyle name="Accent1" xfId="1008" builtinId="29" customBuiltin="1"/>
    <cellStyle name="Accent1 2" xfId="1226" xr:uid="{FB7F3310-6FD1-48CA-9900-B789BF306A44}"/>
    <cellStyle name="Accent1 2 2" xfId="2673" xr:uid="{6CBCCBDD-DA1D-4E32-A919-E81CB2DDD430}"/>
    <cellStyle name="Accent1 2 2 2" xfId="10301" xr:uid="{1F0129BC-5EFA-4FF5-ABF5-019C5A29A2E6}"/>
    <cellStyle name="Accent1 2 3" xfId="2384" xr:uid="{DD0A611E-E3A8-413A-AAA4-1D892C43DD9C}"/>
    <cellStyle name="Accent1 2 3 2" xfId="10300" xr:uid="{348F8571-992D-4576-8F61-ED061E502459}"/>
    <cellStyle name="Accent1 2 4" xfId="19823" xr:uid="{E3AB1334-5FD0-41D4-908A-FB85D57D5EF9}"/>
    <cellStyle name="Accent1 3" xfId="2632" xr:uid="{A5172467-3146-4EA6-BBD6-D62FAA833B4C}"/>
    <cellStyle name="Accent1 4" xfId="19822" xr:uid="{76F830BB-B9A3-476D-8F33-7281972C1597}"/>
    <cellStyle name="Accent2" xfId="1011" builtinId="33" customBuiltin="1"/>
    <cellStyle name="Accent2 2" xfId="1227" xr:uid="{B825C4F7-6364-42F1-B0D2-34A8390B11A9}"/>
    <cellStyle name="Accent2 2 2" xfId="2674" xr:uid="{1840C19E-3314-4C24-B27D-24B20C8D55CF}"/>
    <cellStyle name="Accent2 2 2 2" xfId="10303" xr:uid="{49FA58C4-182C-42EB-9723-53A9B4D97A98}"/>
    <cellStyle name="Accent2 2 3" xfId="2388" xr:uid="{0D26CFDF-6381-4253-B896-F8FAE3969F32}"/>
    <cellStyle name="Accent2 2 3 2" xfId="10302" xr:uid="{28B6A33D-EC78-4619-BB15-D8C6ABFA3ECF}"/>
    <cellStyle name="Accent2 2 4" xfId="19825" xr:uid="{BCF0DADE-41DB-49AF-97BC-46153F33A11E}"/>
    <cellStyle name="Accent2 3" xfId="2633" xr:uid="{0F4AAE33-52F4-44E5-B981-F9BA488182B2}"/>
    <cellStyle name="Accent2 4" xfId="19824" xr:uid="{ED4AE20D-3DF0-491C-A4AB-62B4365BE6B0}"/>
    <cellStyle name="Accent3" xfId="1014" builtinId="37" customBuiltin="1"/>
    <cellStyle name="Accent3 2" xfId="1228" xr:uid="{9C8682C3-174A-4D41-B902-59E27E9F95A5}"/>
    <cellStyle name="Accent3 2 2" xfId="2675" xr:uid="{EC377888-2EA3-46AE-A002-641CB1C4A8BB}"/>
    <cellStyle name="Accent3 2 2 2" xfId="10305" xr:uid="{526CDF68-79CC-4503-936F-25F2BEE9EA15}"/>
    <cellStyle name="Accent3 2 3" xfId="2392" xr:uid="{E056D8B0-613E-4300-88F7-03CDF01DC49B}"/>
    <cellStyle name="Accent3 2 3 2" xfId="10304" xr:uid="{E8F4814D-FA7A-46D6-96A6-E872487285C6}"/>
    <cellStyle name="Accent3 2 4" xfId="19827" xr:uid="{8F5F9637-932D-41E7-995D-6C0086EA2923}"/>
    <cellStyle name="Accent3 3" xfId="2634" xr:uid="{E2409B2D-B231-4B25-9B52-F3419E5C7D20}"/>
    <cellStyle name="Accent3 4" xfId="19826" xr:uid="{4BC95467-2E6C-4516-BA7E-34BE364A26BC}"/>
    <cellStyle name="Accent4" xfId="1017" builtinId="41" customBuiltin="1"/>
    <cellStyle name="Accent4 2" xfId="1229" xr:uid="{8D7CB06D-B5B6-4627-804E-35CCC6A28B27}"/>
    <cellStyle name="Accent4 2 2" xfId="2676" xr:uid="{8051C2C1-3F30-485F-B3F7-EF206FDBDE16}"/>
    <cellStyle name="Accent4 2 2 2" xfId="10307" xr:uid="{E3DD4461-B822-4C78-A851-EB91254C6488}"/>
    <cellStyle name="Accent4 2 3" xfId="2396" xr:uid="{4A5F7C07-A72F-4C5B-AC98-0A5447B0D044}"/>
    <cellStyle name="Accent4 2 3 2" xfId="10306" xr:uid="{E377630D-AC48-472C-8EBD-A8A58305E1F7}"/>
    <cellStyle name="Accent4 2 4" xfId="19829" xr:uid="{5E8CFFA1-FCEB-4AD6-8BE0-C87D2E79B8D0}"/>
    <cellStyle name="Accent4 3" xfId="2635" xr:uid="{9F82601D-86E2-4355-A748-A991A2303F49}"/>
    <cellStyle name="Accent4 4" xfId="19828" xr:uid="{ED74E39A-86B1-41E9-B3C3-9176D0F786F2}"/>
    <cellStyle name="Accent5" xfId="1020" builtinId="45" customBuiltin="1"/>
    <cellStyle name="Accent5 2" xfId="1230" xr:uid="{77E9F8D6-F74B-4086-AB9C-923380DF8C0F}"/>
    <cellStyle name="Accent5 2 2" xfId="2677" xr:uid="{FFB828AC-CED9-4ACA-9F5F-6D21BF999684}"/>
    <cellStyle name="Accent5 2 3" xfId="2400" xr:uid="{E48C1F6A-9363-4993-9674-B2939DD84454}"/>
    <cellStyle name="Accent5 2 4" xfId="19831" xr:uid="{B8AE1FC5-D8B1-49D8-946A-B1D96FE2231C}"/>
    <cellStyle name="Accent5 3" xfId="2636" xr:uid="{FF25451C-43BB-4342-B50B-8868B7A33BEE}"/>
    <cellStyle name="Accent5 4" xfId="19830" xr:uid="{133AE959-EB7F-4460-A2DC-E8AD526D632D}"/>
    <cellStyle name="Accent6" xfId="1023" builtinId="49" customBuiltin="1"/>
    <cellStyle name="Accent6 2" xfId="1231" xr:uid="{BECA8C28-8502-4BF3-9FC8-6D76B7704E6C}"/>
    <cellStyle name="Accent6 2 2" xfId="2678" xr:uid="{B199DBCF-E0AA-411B-8AE5-961851A0E09A}"/>
    <cellStyle name="Accent6 2 2 2" xfId="10309" xr:uid="{103228A3-68DD-445F-A2C0-24F04159126F}"/>
    <cellStyle name="Accent6 2 3" xfId="2404" xr:uid="{EEA185E4-C4A1-4699-B48D-9AB8C8B4E2A3}"/>
    <cellStyle name="Accent6 2 3 2" xfId="10308" xr:uid="{33C7E254-D972-4DCE-ABA0-53BF2EFEA006}"/>
    <cellStyle name="Accent6 2 4" xfId="19833" xr:uid="{2C510EC7-8508-4A5B-9C49-142AA19D32E3}"/>
    <cellStyle name="Accent6 3" xfId="2637" xr:uid="{EA57C75E-1CFF-4638-8BCA-C6758F5006F3}"/>
    <cellStyle name="Accent6 4" xfId="19832" xr:uid="{8F8B9033-6212-402E-8623-C8F53A7E26BC}"/>
    <cellStyle name="Bad" xfId="999" builtinId="27" customBuiltin="1"/>
    <cellStyle name="Bad 2" xfId="1232" xr:uid="{24307AA4-F8BA-4F38-A3A1-695033715EB0}"/>
    <cellStyle name="Bad 2 2" xfId="2679" xr:uid="{9AB6772B-3889-48D9-BE66-CAEC70470535}"/>
    <cellStyle name="Bad 2 2 2" xfId="10311" xr:uid="{E537E892-CCBB-4C7C-B35F-063DFB340DB1}"/>
    <cellStyle name="Bad 2 3" xfId="2373" xr:uid="{2F8404E1-A4A5-41EB-9E63-7B7B5A32F612}"/>
    <cellStyle name="Bad 2 3 2" xfId="10310" xr:uid="{7A933C59-18D6-4EE8-BC32-66F74FAF4ECE}"/>
    <cellStyle name="Bad 2 4" xfId="19835" xr:uid="{D8C5E20C-8AED-4459-B6B7-3FD8F0F82B27}"/>
    <cellStyle name="Bad 3" xfId="2638" xr:uid="{6F215563-1D97-4C8F-AE45-A87C6F56B002}"/>
    <cellStyle name="Bad 4" xfId="19834" xr:uid="{26B2A69E-04D3-4DF9-BE90-672D232DE4DE}"/>
    <cellStyle name="Calculation" xfId="1002" builtinId="22" customBuiltin="1"/>
    <cellStyle name="Calculation 2" xfId="1233" xr:uid="{567C9772-326E-4F3F-84C9-3AAB5831D9AE}"/>
    <cellStyle name="Calculation 2 2" xfId="2680" xr:uid="{0C92BFDA-9AAF-400A-9FCD-4A65254BB9AD}"/>
    <cellStyle name="Calculation 2 2 2" xfId="10313" xr:uid="{CB25E5CA-CE3C-4BBC-9C13-A2127BABBFA3}"/>
    <cellStyle name="Calculation 2 3" xfId="2377" xr:uid="{43B99970-5B9F-42CF-AC79-41BDBBAAEEFF}"/>
    <cellStyle name="Calculation 2 3 2" xfId="10312" xr:uid="{3293462F-7C2B-40BC-8F14-99CCB56F3CC9}"/>
    <cellStyle name="Calculation 2 4" xfId="19837" xr:uid="{8AE17EDF-E75D-457B-81D5-F36B41071765}"/>
    <cellStyle name="Calculation 3" xfId="2639" xr:uid="{1D32FC7E-E69D-4508-B31A-A5638698AFDF}"/>
    <cellStyle name="Calculation 4" xfId="19836" xr:uid="{F0AB6468-70D1-402C-8879-B8A340780CC0}"/>
    <cellStyle name="Check Cell" xfId="1004" builtinId="23" customBuiltin="1"/>
    <cellStyle name="Check Cell 2" xfId="1234" xr:uid="{ACD09C5F-F624-4A31-8537-63D78B7DCD87}"/>
    <cellStyle name="Check Cell 2 2" xfId="2681" xr:uid="{33F48FD8-FCE3-49D9-9F30-9D07D93F824E}"/>
    <cellStyle name="Check Cell 2 3" xfId="2379" xr:uid="{E4AFA7CC-3B97-4F92-86F0-ED942D9FD8BE}"/>
    <cellStyle name="Check Cell 2 4" xfId="19839" xr:uid="{2EBCA1EC-7D38-42B6-8E92-45F5C457F2DA}"/>
    <cellStyle name="Check Cell 3" xfId="2640" xr:uid="{835A4466-B913-4926-9FFB-624781A396CE}"/>
    <cellStyle name="Check Cell 4" xfId="19838" xr:uid="{ACB4DDF2-E9C0-4F3F-B60B-A4E6ECE4EB54}"/>
    <cellStyle name="Column Headings - size 10" xfId="1142" xr:uid="{BDB1BC4A-EE7A-4AB2-AD42-545DD5B948B9}"/>
    <cellStyle name="Column Headings - size 11" xfId="1143" xr:uid="{C4FBEBDD-2CDE-42A9-82C8-BAAC0C5C9D8A}"/>
    <cellStyle name="Column Headings - size 8" xfId="1144" xr:uid="{79F8DEEC-60CC-456B-A0C2-0911864BE424}"/>
    <cellStyle name="Column Headings - size 9" xfId="1145" xr:uid="{1BF78C38-896C-450B-B217-54325BA0587D}"/>
    <cellStyle name="Comma" xfId="547" builtinId="3"/>
    <cellStyle name="Comma [0] 2" xfId="548" xr:uid="{32FA1C11-9067-44F1-9633-99F12BACD6C5}"/>
    <cellStyle name="Comma [0] 2 2" xfId="1960" xr:uid="{AD01024B-3177-4819-AF13-A9AF87D321E6}"/>
    <cellStyle name="Comma [0] 3" xfId="549" xr:uid="{6011A93F-E0CF-4824-B0C5-A7A128BE1E7D}"/>
    <cellStyle name="Comma [0] 3 2" xfId="1951" xr:uid="{CA4CC01F-46BD-48D0-83FF-2A63EE36AE79}"/>
    <cellStyle name="Comma 10" xfId="550" xr:uid="{C07BDC7F-C61F-4D9C-92E9-4A8BB73A6073}"/>
    <cellStyle name="Comma 10 2" xfId="551" xr:uid="{2BDCDC0D-1483-448C-AAB1-FC0FDCBACD6B}"/>
    <cellStyle name="Comma 10 2 2" xfId="1419" xr:uid="{FED81A58-177C-4792-84DE-AB02ADFEFE5A}"/>
    <cellStyle name="Comma 10 2 2 2" xfId="1734" xr:uid="{57379774-65D8-4341-9124-3DF4771DED83}"/>
    <cellStyle name="Comma 10 2 2 3" xfId="2172" xr:uid="{6A14420F-4574-41B1-B637-4C55B82D0E22}"/>
    <cellStyle name="Comma 10 2 3" xfId="1606" xr:uid="{C7C4BFC1-ACBE-4A00-A50C-4FA8204E915B}"/>
    <cellStyle name="Comma 10 2 4" xfId="2182" xr:uid="{832A642B-5DCE-4513-99C5-488616416775}"/>
    <cellStyle name="Comma 10 2 5" xfId="1403" xr:uid="{69FA83A0-7A23-4F25-9320-B8F9DD7DD5AA}"/>
    <cellStyle name="Comma 10 3" xfId="552" xr:uid="{387331F8-3DAB-4D2C-9958-81E64462BC2C}"/>
    <cellStyle name="Comma 10 3 2" xfId="10497" xr:uid="{0BD3ABF3-848B-4801-8D95-61832675EFE4}"/>
    <cellStyle name="Comma 10 3 3" xfId="2092" xr:uid="{0F48450A-6E08-4FB2-B99F-66CCCCFEDF24}"/>
    <cellStyle name="Comma 10 4" xfId="2080" xr:uid="{2E00DDD4-91E6-4576-A523-35B66E038321}"/>
    <cellStyle name="Comma 10 4 2" xfId="10437" xr:uid="{61CDA1DC-7C71-4342-B8D1-6E6629A7E497}"/>
    <cellStyle name="Comma 10 5" xfId="1955" xr:uid="{2A65AB21-F563-4988-96A6-771E4B3157A7}"/>
    <cellStyle name="Comma 10 6" xfId="19450" xr:uid="{9A602096-0978-46B6-A77B-93D1431B8813}"/>
    <cellStyle name="Comma 10 7" xfId="1391" xr:uid="{D5B1EE8F-A7BF-40B9-87C1-8816CA2E11BC}"/>
    <cellStyle name="Comma 10 8" xfId="19840" xr:uid="{3390687D-4B40-4102-B601-A6411BBF8E08}"/>
    <cellStyle name="Comma 100" xfId="19190" xr:uid="{B55534F1-19E6-4F95-9BDA-520B0CEEAE98}"/>
    <cellStyle name="Comma 101" xfId="19024" xr:uid="{ADE7C06D-A749-4044-87DB-0F6F03166B01}"/>
    <cellStyle name="Comma 102" xfId="19091" xr:uid="{C6850FE9-B373-4DB7-8515-106F6C5F2541}"/>
    <cellStyle name="Comma 103" xfId="19058" xr:uid="{626458EB-0318-4283-BEDF-159A496C69CA}"/>
    <cellStyle name="Comma 104" xfId="19097" xr:uid="{2B87B369-CA00-4B74-A6E4-44FC7AEB35FA}"/>
    <cellStyle name="Comma 105" xfId="19145" xr:uid="{63156FCA-D02B-49FB-9EC9-341FF917A3A8}"/>
    <cellStyle name="Comma 106" xfId="19026" xr:uid="{5324A74F-F77B-403A-A84C-E138A438C432}"/>
    <cellStyle name="Comma 107" xfId="19082" xr:uid="{DC606B95-5D73-4CD9-9F08-CD224F761A9C}"/>
    <cellStyle name="Comma 108" xfId="19054" xr:uid="{422620DC-1FC2-4E0A-8BE1-1ACC2A65C766}"/>
    <cellStyle name="Comma 109" xfId="19167" xr:uid="{EDCA90D8-B178-4991-A7FE-88B9D8033E9C}"/>
    <cellStyle name="Comma 11" xfId="553" xr:uid="{BD2A3ED0-FD77-4BDE-B708-5A26A08E2A94}"/>
    <cellStyle name="Comma 11 2" xfId="1832" xr:uid="{46CB421F-13E2-4FD8-BBD0-7286492E9942}"/>
    <cellStyle name="Comma 11 2 2" xfId="11088" xr:uid="{8D0B6D4B-1DCA-4AE3-8962-54710B0743DB}"/>
    <cellStyle name="Comma 11 2 3" xfId="10617" xr:uid="{05E905E9-A8F6-42D7-B7E4-7CF9A804F4AF}"/>
    <cellStyle name="Comma 11 2 4" xfId="11461" xr:uid="{2E4914EA-81DD-4C18-8353-7467992068F2}"/>
    <cellStyle name="Comma 11 3" xfId="2093" xr:uid="{0A780117-C8CC-429D-B414-0978293D0B57}"/>
    <cellStyle name="Comma 11 3 2" xfId="10498" xr:uid="{6673BD21-9B48-4F5F-BDFA-5E1224FCFE12}"/>
    <cellStyle name="Comma 11 4" xfId="2066" xr:uid="{24FC38EC-4E14-4877-9815-512A954F2741}"/>
    <cellStyle name="Comma 11 4 2" xfId="10438" xr:uid="{81D8A25E-DE55-4CFB-8603-D37BE30DE4D8}"/>
    <cellStyle name="Comma 11 4 2 2" xfId="10909" xr:uid="{2136356B-7CC1-44AF-8415-A3B7CF7F467F}"/>
    <cellStyle name="Comma 11 4 3" xfId="11014" xr:uid="{736CDE62-865B-476B-A7FB-352CE1108DE7}"/>
    <cellStyle name="Comma 11 4 4" xfId="11332" xr:uid="{DD7382D6-AFDF-4CFF-8587-F8A6C592D92E}"/>
    <cellStyle name="Comma 11 5" xfId="1956" xr:uid="{3B40ACCB-604F-4492-8239-27BD913691E8}"/>
    <cellStyle name="Comma 11 6" xfId="1555" xr:uid="{D7C5EE54-5EAA-4DD7-B9B0-893CEE03784F}"/>
    <cellStyle name="Comma 11 7" xfId="19841" xr:uid="{FAF92FF0-7187-4EF2-B0F5-A90AB8EE2801}"/>
    <cellStyle name="Comma 110" xfId="19153" xr:uid="{04DCCEC0-8F89-4917-94B7-E4CEA7A27CFD}"/>
    <cellStyle name="Comma 111" xfId="19056" xr:uid="{C6FE09B8-5876-46AA-8994-5E352599B060}"/>
    <cellStyle name="Comma 112" xfId="19046" xr:uid="{ECB18651-2D15-473D-8141-D49DD288A50B}"/>
    <cellStyle name="Comma 113" xfId="19022" xr:uid="{6BD0C647-D821-4D43-838E-C06B86885D42}"/>
    <cellStyle name="Comma 114" xfId="19002" xr:uid="{EE05501A-9116-487A-9287-9591F6FB706A}"/>
    <cellStyle name="Comma 115" xfId="19120" xr:uid="{110D131B-86C2-4ED5-B434-BAA7A0EB84AC}"/>
    <cellStyle name="Comma 116" xfId="19038" xr:uid="{171A64BB-74DD-453C-B3D4-22A497948C12}"/>
    <cellStyle name="Comma 117" xfId="19113" xr:uid="{966E674F-2E79-4F2B-AEA9-0CDD09ADA3F4}"/>
    <cellStyle name="Comma 118" xfId="19021" xr:uid="{3CFFE04B-7C00-4450-84B6-898C73BA716E}"/>
    <cellStyle name="Comma 119" xfId="19107" xr:uid="{6ACFEED4-2631-49E9-86A4-9E89C769280A}"/>
    <cellStyle name="Comma 12" xfId="554" xr:uid="{8B5398EA-F353-4A35-AD47-C6424B9C02C6}"/>
    <cellStyle name="Comma 12 2" xfId="2108" xr:uid="{FD6B8E2B-18DE-4AFD-AAF6-74F476346147}"/>
    <cellStyle name="Comma 12 2 2" xfId="10501" xr:uid="{4F10E9EB-020C-4158-ABEF-21FDC5D89462}"/>
    <cellStyle name="Comma 12 3" xfId="10440" xr:uid="{8320E8A5-19D6-4A7F-92E9-E78032B9C17D}"/>
    <cellStyle name="Comma 12 3 2" xfId="19456" xr:uid="{FD164999-22CA-40CA-9142-875B87D13AA4}"/>
    <cellStyle name="Comma 12 4" xfId="10314" xr:uid="{3EB2A123-2A70-4EB8-94F1-61D691814B62}"/>
    <cellStyle name="Comma 12 5" xfId="1957" xr:uid="{8CB95F21-BA6A-465E-A9D7-E884093D1F8D}"/>
    <cellStyle name="Comma 12 6" xfId="19842" xr:uid="{EBF4D24A-4086-40FE-A3F5-90B69A377289}"/>
    <cellStyle name="Comma 120" xfId="19093" xr:uid="{3A4BA34A-4035-4206-8F81-B6579A04BD87}"/>
    <cellStyle name="Comma 121" xfId="19188" xr:uid="{AC05A0F4-E1B2-406E-BAC5-BABCD4EA4EC9}"/>
    <cellStyle name="Comma 122" xfId="18999" xr:uid="{1ED3CC61-6401-49B9-B688-44AE82C2D278}"/>
    <cellStyle name="Comma 123" xfId="19211" xr:uid="{0F2A228F-8FF3-4990-A8A4-B3FC601C01B4}"/>
    <cellStyle name="Comma 124" xfId="19217" xr:uid="{0D32FEE8-9F27-4F97-8234-B7AE0AEE58EA}"/>
    <cellStyle name="Comma 125" xfId="19231" xr:uid="{18A20E23-AE7B-4D33-9F13-BC9D2B6B55CF}"/>
    <cellStyle name="Comma 126" xfId="19234" xr:uid="{039CAB06-7A03-4E9E-B292-663D3A72B709}"/>
    <cellStyle name="Comma 127" xfId="19238" xr:uid="{6487F18C-32DD-4A08-A640-E586522D608A}"/>
    <cellStyle name="Comma 128" xfId="19242" xr:uid="{2A9FFA0B-043C-4F40-A920-31DF30128051}"/>
    <cellStyle name="Comma 129" xfId="19246" xr:uid="{894E3BCA-57A4-4BC6-805D-56D8A046D537}"/>
    <cellStyle name="Comma 13" xfId="555" xr:uid="{D22BA3F0-AB67-4B57-876B-C6F851B0D6CD}"/>
    <cellStyle name="Comma 13 2" xfId="2213" xr:uid="{1F15712E-6424-4FE5-BF8C-71228A3D58AA}"/>
    <cellStyle name="Comma 13 3" xfId="19457" xr:uid="{716C4B0C-2678-44EE-AB8D-1335BF987269}"/>
    <cellStyle name="Comma 13 4" xfId="1950" xr:uid="{44F19A71-96C5-46FE-B167-5BD87D962227}"/>
    <cellStyle name="Comma 13 5" xfId="19843" xr:uid="{26AD6296-F84B-468C-947C-63254DD64FBD}"/>
    <cellStyle name="Comma 130" xfId="19250" xr:uid="{2DDBE049-E31A-42DE-9A7E-092619421598}"/>
    <cellStyle name="Comma 131" xfId="19254" xr:uid="{DD234F34-A06B-4B04-A766-CD18A0B6AA92}"/>
    <cellStyle name="Comma 132" xfId="19258" xr:uid="{5042C8F5-238F-4360-A20E-019837577CE0}"/>
    <cellStyle name="Comma 133" xfId="19262" xr:uid="{4C20CB9F-4666-439C-A518-D322DD4FD23F}"/>
    <cellStyle name="Comma 134" xfId="19266" xr:uid="{632197D4-91E0-4608-A049-D4583002BA65}"/>
    <cellStyle name="Comma 135" xfId="19270" xr:uid="{E8248414-C823-4620-8519-ADB88E78C649}"/>
    <cellStyle name="Comma 136" xfId="19274" xr:uid="{B00DF316-4759-4F7F-A751-A82B34F3C73B}"/>
    <cellStyle name="Comma 137" xfId="19278" xr:uid="{0D875D77-B0AC-4357-BBBC-E4724104292D}"/>
    <cellStyle name="Comma 138" xfId="19282" xr:uid="{0816D146-7E16-4DCA-8AA9-470EF98FC4E8}"/>
    <cellStyle name="Comma 139" xfId="19286" xr:uid="{E3E48923-AB78-4622-919A-28429ABD908C}"/>
    <cellStyle name="Comma 14" xfId="556" xr:uid="{FAAF3FEA-8EA9-42A4-9643-4C2D43D8EAB1}"/>
    <cellStyle name="Comma 14 2" xfId="19458" xr:uid="{F1A3432E-1A82-4611-9DE8-E502144D7DEC}"/>
    <cellStyle name="Comma 14 3" xfId="1967" xr:uid="{3411D2AB-9B0C-4C95-A3DA-A8A0486C68CB}"/>
    <cellStyle name="Comma 14 4" xfId="19844" xr:uid="{3A0B9E35-5298-45B1-B9FB-C055B66E5B23}"/>
    <cellStyle name="Comma 140" xfId="19290" xr:uid="{7255358E-F847-462D-8533-E87433CEA715}"/>
    <cellStyle name="Comma 141" xfId="19294" xr:uid="{77FCE71E-9AE3-475F-9811-2C09EF8CE6DD}"/>
    <cellStyle name="Comma 142" xfId="19216" xr:uid="{C533F0EF-9E73-4DC8-A255-79325F8CF0E2}"/>
    <cellStyle name="Comma 143" xfId="19232" xr:uid="{0D8EE9FA-FBDF-42A8-A873-4C043CC56FB6}"/>
    <cellStyle name="Comma 144" xfId="19305" xr:uid="{C2F64EC1-98F4-4A08-9314-4726BCF68750}"/>
    <cellStyle name="Comma 145" xfId="19309" xr:uid="{99BCC073-0195-4DF1-B640-C77E7CD795CE}"/>
    <cellStyle name="Comma 146" xfId="19313" xr:uid="{1DE69B84-AD12-4E0B-B61B-2CFE296841EE}"/>
    <cellStyle name="Comma 147" xfId="19317" xr:uid="{C77EEFAC-F775-4A0D-A473-2A6DB9D0DE30}"/>
    <cellStyle name="Comma 148" xfId="19321" xr:uid="{CEAF911A-6866-47BD-AC32-9C7F2307DFF2}"/>
    <cellStyle name="Comma 149" xfId="19324" xr:uid="{724C459C-032D-4314-A888-CA40EA10F5A3}"/>
    <cellStyle name="Comma 15" xfId="557" xr:uid="{790A96FB-7A90-4BDB-B2D2-2927174ED7E0}"/>
    <cellStyle name="Comma 15 2" xfId="19449" xr:uid="{5C3E9F32-580C-45D2-A8A5-CBCA17709A25}"/>
    <cellStyle name="Comma 15 3" xfId="1969" xr:uid="{1CC0A774-80F5-483E-9DE0-54A36FE61718}"/>
    <cellStyle name="Comma 15 4" xfId="19845" xr:uid="{A5B1400C-ADAC-4CE8-A4B7-C66924C6A10A}"/>
    <cellStyle name="Comma 150" xfId="19328" xr:uid="{83FB1EE7-2129-4E69-8CC5-E54C6ABD7CB1}"/>
    <cellStyle name="Comma 151" xfId="19332" xr:uid="{2FF50DFA-077F-4B1D-8BBE-4B245FBC0046}"/>
    <cellStyle name="Comma 152" xfId="19300" xr:uid="{6C78C665-F631-4756-B507-5071AA9DF2B5}"/>
    <cellStyle name="Comma 153" xfId="19212" xr:uid="{C7486094-7438-4550-BBD3-5BB9FCAD1D79}"/>
    <cellStyle name="Comma 154" xfId="19340" xr:uid="{9232183B-93C6-4041-BED1-0C076D4FDCEB}"/>
    <cellStyle name="Comma 155" xfId="19343" xr:uid="{59CBD835-ADA1-43E7-BFEC-C2C0406A3ECA}"/>
    <cellStyle name="Comma 156" xfId="19347" xr:uid="{36ACC810-C06A-4BD7-A5D0-469F2EC4B3CD}"/>
    <cellStyle name="Comma 157" xfId="19341" xr:uid="{8F55D5F8-51D7-4282-94C7-3F916B78E105}"/>
    <cellStyle name="Comma 158" xfId="19355" xr:uid="{6AD837A5-FECA-4B76-95F7-E6BFBCEA0AFD}"/>
    <cellStyle name="Comma 159" xfId="19352" xr:uid="{04B60ADA-B94C-409F-ACD4-DB8742369FD0}"/>
    <cellStyle name="Comma 16" xfId="979" xr:uid="{00000000-0005-0000-0000-0000D3030000}"/>
    <cellStyle name="Comma 16 2" xfId="19451" xr:uid="{8C60C425-5183-48A3-8A25-8F696CE6B335}"/>
    <cellStyle name="Comma 16 3" xfId="1972" xr:uid="{F2260364-E748-45D4-B211-8745F7456D18}"/>
    <cellStyle name="Comma 16 4" xfId="19846" xr:uid="{1E356580-545A-4CD5-821F-F4C33B4DBC0E}"/>
    <cellStyle name="Comma 160" xfId="19356" xr:uid="{D82DE284-862C-4773-AB9B-B4724DC5CFDE}"/>
    <cellStyle name="Comma 161" xfId="19362" xr:uid="{8035BE97-76B1-460C-95BA-CCBD401272C5}"/>
    <cellStyle name="Comma 162" xfId="19364" xr:uid="{BE424A4B-F385-4018-8AF1-6B4980941062}"/>
    <cellStyle name="Comma 163" xfId="19367" xr:uid="{01B4BE77-DCAE-47BA-A936-345245AEE599}"/>
    <cellStyle name="Comma 164" xfId="19370" xr:uid="{07759654-6B3B-4AA8-A69D-1E3D99D56BEC}"/>
    <cellStyle name="Comma 165" xfId="19374" xr:uid="{CABC0947-FD7F-4036-A292-0EF34D8DC0BF}"/>
    <cellStyle name="Comma 166" xfId="19467" xr:uid="{227722E5-0998-4FCA-9140-FB998A05AC55}"/>
    <cellStyle name="Comma 167" xfId="19470" xr:uid="{EFE9E652-2130-4377-A8B7-EA66396FFE80}"/>
    <cellStyle name="Comma 168" xfId="19480" xr:uid="{9DA50797-119C-48F3-A3B8-6E6909E862A7}"/>
    <cellStyle name="Comma 169" xfId="19469" xr:uid="{FF7C586E-3B3A-4B70-B708-578770843D2F}"/>
    <cellStyle name="Comma 17" xfId="982" xr:uid="{00000000-0005-0000-0000-0000D6030000}"/>
    <cellStyle name="Comma 17 2" xfId="19459" xr:uid="{70107073-B176-4874-8AB6-5A8C43E78A1D}"/>
    <cellStyle name="Comma 17 3" xfId="1984" xr:uid="{1B62DC33-92DC-432F-A99F-E6DA9EE07C0C}"/>
    <cellStyle name="Comma 17 4" xfId="19847" xr:uid="{D55F8374-9521-4220-8A65-F4439CA9293E}"/>
    <cellStyle name="Comma 170" xfId="1384" xr:uid="{6917874A-8D2E-449A-9F7B-28794C281958}"/>
    <cellStyle name="Comma 171" xfId="19487" xr:uid="{2FCE04A7-9116-43E0-A553-14B8397387CC}"/>
    <cellStyle name="Comma 172" xfId="19504" xr:uid="{C0FF9839-CCBD-4D42-A1FF-B1D884272065}"/>
    <cellStyle name="Comma 173" xfId="19517" xr:uid="{97C34D22-C620-4C72-9B66-CF03B710F996}"/>
    <cellStyle name="Comma 174" xfId="19530" xr:uid="{9464F627-3CD3-4528-A981-229C1F072E0E}"/>
    <cellStyle name="Comma 175" xfId="19510" xr:uid="{1EBF7527-9FFC-413C-A220-8CC3AA32EBF5}"/>
    <cellStyle name="Comma 176" xfId="19489" xr:uid="{13CF43F0-C43A-4EB4-BEDE-2733F6632E8E}"/>
    <cellStyle name="Comma 177" xfId="19495" xr:uid="{15F76D60-B0C7-4BB1-82C7-1D12B222FD56}"/>
    <cellStyle name="Comma 178" xfId="19524" xr:uid="{FC2BDADC-BCA4-4F6D-8C37-3AC5C707DE7F}"/>
    <cellStyle name="Comma 179" xfId="19522" xr:uid="{FC8ACA3E-316E-4674-A64E-2A1933C2F5A0}"/>
    <cellStyle name="Comma 18" xfId="985" xr:uid="{00000000-0005-0000-0000-0000D9030000}"/>
    <cellStyle name="Comma 18 2" xfId="19462" xr:uid="{1302CE9F-14F1-4040-86CF-144C4F832E3C}"/>
    <cellStyle name="Comma 18 3" xfId="1979" xr:uid="{7AF090A7-EE30-480D-BC33-9938E7C7EBA5}"/>
    <cellStyle name="Comma 18 4" xfId="19848" xr:uid="{EBC85322-EA3D-43CF-AF9B-D27F69FB1128}"/>
    <cellStyle name="Comma 180" xfId="19529" xr:uid="{8F1A280D-EE85-4DF7-B328-A9C2352293DF}"/>
    <cellStyle name="Comma 181" xfId="19505" xr:uid="{95EDED24-15C4-4702-8D9A-7BC0A7F2506A}"/>
    <cellStyle name="Comma 182" xfId="19497" xr:uid="{D3372A75-B1CF-494E-BFD0-AF8D2EE7D0B4}"/>
    <cellStyle name="Comma 183" xfId="19531" xr:uid="{00CBD96D-13EF-483E-AE31-6F29390DFE17}"/>
    <cellStyle name="Comma 184" xfId="19521" xr:uid="{D6F7DDEA-90ED-4897-9CFA-932D6E524199}"/>
    <cellStyle name="Comma 185" xfId="19527" xr:uid="{5774166C-629A-4320-8BC6-1AADB4E70742}"/>
    <cellStyle name="Comma 186" xfId="19506" xr:uid="{30E0CC62-2A5F-4299-821F-E4E318AA223C}"/>
    <cellStyle name="Comma 187" xfId="20150" xr:uid="{C01701FC-263D-4393-A4AC-7FBFD45C00E3}"/>
    <cellStyle name="Comma 188" xfId="20148" xr:uid="{0ADF1560-CF80-43D1-B645-525557CE7F88}"/>
    <cellStyle name="Comma 189" xfId="20155" xr:uid="{B2B5D9AA-645A-41C3-B107-6355B0582251}"/>
    <cellStyle name="Comma 19" xfId="988" xr:uid="{00000000-0005-0000-0000-0000DC030000}"/>
    <cellStyle name="Comma 19 2" xfId="19463" xr:uid="{98D33A7A-70DE-4B83-8D5B-8C58FE698AAC}"/>
    <cellStyle name="Comma 19 3" xfId="1975" xr:uid="{27E0EA71-3EAF-45A9-9F66-0FEB9633A0EB}"/>
    <cellStyle name="Comma 19 4" xfId="19849" xr:uid="{7C2DA071-E9E5-421E-BECF-7515F4E6D01F}"/>
    <cellStyle name="Comma 2" xfId="558" xr:uid="{12FE6A8C-F106-4159-8F19-8634A10A3344}"/>
    <cellStyle name="Comma 2 10" xfId="3861" xr:uid="{77513AE4-0F61-4BA3-9BCF-A730DEC46D2A}"/>
    <cellStyle name="Comma 2 10 2" xfId="5383" xr:uid="{F122BE2D-BAF6-436F-A517-3CFDEACDCF58}"/>
    <cellStyle name="Comma 2 10 2 2" xfId="8404" xr:uid="{6F0F5419-1FA7-41B6-85DA-42292F683059}"/>
    <cellStyle name="Comma 2 10 2 2 2" xfId="17207" xr:uid="{262500DE-BDEF-4F2F-A0E0-B0B40FB1FAE6}"/>
    <cellStyle name="Comma 2 10 2 3" xfId="14188" xr:uid="{A8C81627-C3A5-488E-8826-4E92B5F22D59}"/>
    <cellStyle name="Comma 2 10 3" xfId="6878" xr:uid="{86561464-8986-45AA-8A5E-E097F1C61D33}"/>
    <cellStyle name="Comma 2 10 3 2" xfId="15682" xr:uid="{1F6A565F-3E7B-455D-9822-CB9C12FF0304}"/>
    <cellStyle name="Comma 2 10 4" xfId="9896" xr:uid="{20194451-CD9C-4B9F-AAD7-249458861550}"/>
    <cellStyle name="Comma 2 10 4 2" xfId="18699" xr:uid="{ECD04CC8-A264-468C-8B38-CCAF32AB53EE}"/>
    <cellStyle name="Comma 2 10 5" xfId="12668" xr:uid="{57CE3BEA-1A07-445E-A779-0BB5F9E430C3}"/>
    <cellStyle name="Comma 2 11" xfId="4187" xr:uid="{5E41446E-6852-4B3C-B902-B5AC964A0705}"/>
    <cellStyle name="Comma 2 11 2" xfId="7205" xr:uid="{4F51B46F-619F-41D0-B5F4-E340C786E8A3}"/>
    <cellStyle name="Comma 2 11 2 2" xfId="16008" xr:uid="{B7B7C8B3-2798-46B0-B54E-1A072EC70FDF}"/>
    <cellStyle name="Comma 2 11 3" xfId="12993" xr:uid="{B1F1463D-7C09-40AE-8832-87773E7E317A}"/>
    <cellStyle name="Comma 2 12" xfId="5690" xr:uid="{EBF62989-6E86-4849-9164-B3203C7BE48D}"/>
    <cellStyle name="Comma 2 12 2" xfId="14494" xr:uid="{57F2EAAA-DF7C-47FD-A39B-5CEE22A30E18}"/>
    <cellStyle name="Comma 2 13" xfId="8697" xr:uid="{D5AD8FF6-8041-416F-828D-F8FC303FA13B}"/>
    <cellStyle name="Comma 2 13 2" xfId="17500" xr:uid="{73080D14-2F77-4D08-9819-FB5FFF8EE55B}"/>
    <cellStyle name="Comma 2 14" xfId="2288" xr:uid="{46622BC6-E367-4DEB-80F3-187C39252980}"/>
    <cellStyle name="Comma 2 14 2" xfId="11563" xr:uid="{4C2E780F-C6B5-49CE-B814-B0A367354717}"/>
    <cellStyle name="Comma 2 15" xfId="1047" xr:uid="{49FEA05E-A1F6-412E-93C5-8A8A679B55D6}"/>
    <cellStyle name="Comma 2 2" xfId="559" xr:uid="{9D110EF8-CE48-4BD8-9F46-AB6B9A3CEFBB}"/>
    <cellStyle name="Comma 2 2 10" xfId="5700" xr:uid="{23D128D0-FE0F-4C2A-9F67-A062AE5BC1BD}"/>
    <cellStyle name="Comma 2 2 10 2" xfId="14504" xr:uid="{648954E0-4713-43CF-B13C-63D5C9ED2376}"/>
    <cellStyle name="Comma 2 2 11" xfId="8707" xr:uid="{F9415E56-C64F-45E9-8ADF-0BA9FB34E57E}"/>
    <cellStyle name="Comma 2 2 11 2" xfId="17510" xr:uid="{559F7006-4C2E-4FCC-BBFC-A6083309BA42}"/>
    <cellStyle name="Comma 2 2 12" xfId="2316" xr:uid="{BD1349DB-F906-4FCF-93BA-795AE55C189B}"/>
    <cellStyle name="Comma 2 2 12 2" xfId="11571" xr:uid="{5C8A2F53-AF54-466D-B17E-AB5790951525}"/>
    <cellStyle name="Comma 2 2 13" xfId="1048" xr:uid="{5751EF2C-50E8-4A8E-B3B1-029AFF1D7D19}"/>
    <cellStyle name="Comma 2 2 14" xfId="19850" xr:uid="{38ED451F-612E-42A6-9281-A070B661558C}"/>
    <cellStyle name="Comma 2 2 2" xfId="560" xr:uid="{A9BC6F97-8607-4F96-A578-2D93BDA87D86}"/>
    <cellStyle name="Comma 2 2 2 10" xfId="8721" xr:uid="{35855157-212F-4A16-BE34-14099C514B87}"/>
    <cellStyle name="Comma 2 2 2 10 2" xfId="17524" xr:uid="{C4E51163-C584-4F9F-B1FF-37ECB01D7C45}"/>
    <cellStyle name="Comma 2 2 2 11" xfId="2331" xr:uid="{620E6B90-3941-444C-B84C-124C635AB70C}"/>
    <cellStyle name="Comma 2 2 2 11 2" xfId="11578" xr:uid="{50A2158B-AA3D-484B-8279-0857703DC772}"/>
    <cellStyle name="Comma 2 2 2 12" xfId="1045" xr:uid="{CFCA6BF1-AC1A-4846-A9F3-B8C97E2C75A2}"/>
    <cellStyle name="Comma 2 2 2 2" xfId="561" xr:uid="{A13DBD8D-39D1-43C8-9265-AEBEDC7491FA}"/>
    <cellStyle name="Comma 2 2 2 2 10" xfId="11689" xr:uid="{4DD6F55E-13C5-4DBD-B3FE-811CDBBCC912}"/>
    <cellStyle name="Comma 2 2 2 2 11" xfId="10918" xr:uid="{BF72DA35-282A-4952-ADA6-BFB7FABFB4E7}"/>
    <cellStyle name="Comma 2 2 2 2 12" xfId="2584" xr:uid="{67FC7C1B-0BE2-4CA3-9954-90542FAC141A}"/>
    <cellStyle name="Comma 2 2 2 2 2" xfId="562" xr:uid="{E63EC9D2-E53B-44FB-98DD-88BD64C7F6C2}"/>
    <cellStyle name="Comma 2 2 2 2 2 2" xfId="4678" xr:uid="{14048298-24EE-44CF-9EBA-BFADB485C764}"/>
    <cellStyle name="Comma 2 2 2 2 2 2 2" xfId="7696" xr:uid="{0D773DF3-3D91-42A3-BDD5-1C0BA15BF880}"/>
    <cellStyle name="Comma 2 2 2 2 2 2 2 2" xfId="16499" xr:uid="{9DDFF9C4-9024-4D9E-A743-F5525540A897}"/>
    <cellStyle name="Comma 2 2 2 2 2 2 3" xfId="13483" xr:uid="{50B94DD1-3988-48D2-BA96-FE21DE5CE022}"/>
    <cellStyle name="Comma 2 2 2 2 2 3" xfId="6170" xr:uid="{C72C9FF3-3D8D-4DAE-9218-D9316A643C40}"/>
    <cellStyle name="Comma 2 2 2 2 2 3 2" xfId="14974" xr:uid="{A29E58C6-9E25-4AC4-92F0-23AA7251D565}"/>
    <cellStyle name="Comma 2 2 2 2 2 4" xfId="9188" xr:uid="{536CD947-C56A-41F0-8D00-2134D9832676}"/>
    <cellStyle name="Comma 2 2 2 2 2 4 2" xfId="17991" xr:uid="{6441E769-90D6-40F5-BBB8-9BCEDCFCD8C6}"/>
    <cellStyle name="Comma 2 2 2 2 2 5" xfId="11969" xr:uid="{B331353C-6ACE-45D6-97A5-04760904B67B}"/>
    <cellStyle name="Comma 2 2 2 2 2 6" xfId="3109" xr:uid="{0475E3BA-D578-47A5-B4B5-58BDA1B705C9}"/>
    <cellStyle name="Comma 2 2 2 2 3" xfId="3451" xr:uid="{04FD1764-1DD1-47F1-849A-D4C165495A0A}"/>
    <cellStyle name="Comma 2 2 2 2 3 2" xfId="4971" xr:uid="{3CF22B12-1AFC-4FB5-B3DB-5D330E30855E}"/>
    <cellStyle name="Comma 2 2 2 2 3 2 2" xfId="7992" xr:uid="{37721633-E7A2-40ED-8545-233496367D81}"/>
    <cellStyle name="Comma 2 2 2 2 3 2 2 2" xfId="16795" xr:uid="{581AE7F9-8B4A-4F3B-9F8F-67D56483BE7F}"/>
    <cellStyle name="Comma 2 2 2 2 3 2 3" xfId="13776" xr:uid="{580CFEAC-D9AF-41C4-8143-B2DA190B09FE}"/>
    <cellStyle name="Comma 2 2 2 2 3 3" xfId="6466" xr:uid="{7CACF581-B481-4990-B0E6-D5BDB1198F58}"/>
    <cellStyle name="Comma 2 2 2 2 3 3 2" xfId="15270" xr:uid="{742BA69A-585F-4898-90F5-3431990313F2}"/>
    <cellStyle name="Comma 2 2 2 2 3 4" xfId="9484" xr:uid="{8DE00EAF-5F70-4C5A-91CF-EDA35E7474B4}"/>
    <cellStyle name="Comma 2 2 2 2 3 4 2" xfId="18287" xr:uid="{DF7F73B3-E7FF-42BE-A894-55823A264EB5}"/>
    <cellStyle name="Comma 2 2 2 2 3 5" xfId="12259" xr:uid="{E8A1C130-B278-4B38-B9DD-09EF6CFDF3CF}"/>
    <cellStyle name="Comma 2 2 2 2 4" xfId="3746" xr:uid="{04585CEB-F6B5-4C99-9E6A-4727C83AB981}"/>
    <cellStyle name="Comma 2 2 2 2 4 2" xfId="5269" xr:uid="{627BFC38-96F2-45D7-8943-31D672AAB416}"/>
    <cellStyle name="Comma 2 2 2 2 4 2 2" xfId="8290" xr:uid="{F9317EB9-EB55-4B96-A903-47A8B661D5E2}"/>
    <cellStyle name="Comma 2 2 2 2 4 2 2 2" xfId="17093" xr:uid="{E43E0F10-2520-4A2E-953A-AEC12CCD07B9}"/>
    <cellStyle name="Comma 2 2 2 2 4 2 3" xfId="14074" xr:uid="{91EC398C-72FE-49B3-9D06-02BB076426EF}"/>
    <cellStyle name="Comma 2 2 2 2 4 3" xfId="6764" xr:uid="{7FCF5598-3185-47AB-8FFF-6CFD8399A97A}"/>
    <cellStyle name="Comma 2 2 2 2 4 3 2" xfId="15568" xr:uid="{47BB7536-B732-40BD-A26A-E9BF83E50D98}"/>
    <cellStyle name="Comma 2 2 2 2 4 4" xfId="9782" xr:uid="{640B1273-08A0-4516-9E92-36EDFD6559A8}"/>
    <cellStyle name="Comma 2 2 2 2 4 4 2" xfId="18585" xr:uid="{031625A3-62B5-439B-AB2C-82C763199867}"/>
    <cellStyle name="Comma 2 2 2 2 4 5" xfId="12554" xr:uid="{05E06FB8-53F0-4611-B440-4CA27E192159}"/>
    <cellStyle name="Comma 2 2 2 2 5" xfId="4056" xr:uid="{9AC736BF-0496-42BB-9584-9A84B05122CD}"/>
    <cellStyle name="Comma 2 2 2 2 5 2" xfId="5579" xr:uid="{88CFA523-1257-4FDE-A99B-736810EDBFC8}"/>
    <cellStyle name="Comma 2 2 2 2 5 2 2" xfId="8600" xr:uid="{DE05DA00-4D5B-427F-9D77-B525C5A6A845}"/>
    <cellStyle name="Comma 2 2 2 2 5 2 2 2" xfId="17403" xr:uid="{0A09CD62-7ED1-4303-84DB-6871A9F97DF8}"/>
    <cellStyle name="Comma 2 2 2 2 5 2 3" xfId="14384" xr:uid="{BEE5AB3E-DE15-440C-93E2-856A89C9FCEA}"/>
    <cellStyle name="Comma 2 2 2 2 5 3" xfId="7074" xr:uid="{98BB95CC-132A-4BA0-B235-5465815E52CB}"/>
    <cellStyle name="Comma 2 2 2 2 5 3 2" xfId="15878" xr:uid="{0FFE5DA6-BE43-4D1C-92C7-4B8A56203F22}"/>
    <cellStyle name="Comma 2 2 2 2 5 4" xfId="10092" xr:uid="{2DE17957-8787-43AD-8872-0BD14179DBE6}"/>
    <cellStyle name="Comma 2 2 2 2 5 4 2" xfId="18895" xr:uid="{5186EDE2-065D-47E0-B8E7-9499841E98FA}"/>
    <cellStyle name="Comma 2 2 2 2 5 5" xfId="12863" xr:uid="{12BD635A-5CDB-4FA4-B2F6-E58C0249D823}"/>
    <cellStyle name="Comma 2 2 2 2 6" xfId="4383" xr:uid="{11E16C34-671A-41BC-AA46-2962ECBED017}"/>
    <cellStyle name="Comma 2 2 2 2 6 2" xfId="7401" xr:uid="{B937B297-B978-4990-90CE-EFCD6DF1FF81}"/>
    <cellStyle name="Comma 2 2 2 2 6 2 2" xfId="16204" xr:uid="{917F38E8-EEC4-4BCD-BC65-57FFAD78B8FB}"/>
    <cellStyle name="Comma 2 2 2 2 6 3" xfId="13189" xr:uid="{FA8845D9-EF45-4CF2-AB03-E320C0A96537}"/>
    <cellStyle name="Comma 2 2 2 2 7" xfId="5874" xr:uid="{8E6B255E-8380-4E59-9445-D1040C0977BD}"/>
    <cellStyle name="Comma 2 2 2 2 7 2" xfId="14678" xr:uid="{7B0DA481-1B42-4FC4-B006-876B0CA0747F}"/>
    <cellStyle name="Comma 2 2 2 2 8" xfId="8893" xr:uid="{81FF6671-AA46-4E47-B61B-53CA874E892B}"/>
    <cellStyle name="Comma 2 2 2 2 8 2" xfId="17696" xr:uid="{C273BE25-C503-4505-888F-D0774EF0E4B5}"/>
    <cellStyle name="Comma 2 2 2 2 9" xfId="10450" xr:uid="{AAAB6D41-6A15-48D7-AD18-1DBA454F1C9A}"/>
    <cellStyle name="Comma 2 2 2 2 9 2" xfId="10990" xr:uid="{C439215B-A9A8-4E19-80F8-952F48B9C499}"/>
    <cellStyle name="Comma 2 2 2 3" xfId="563" xr:uid="{00DCB2DA-16FB-4D95-A47C-721E714337B3}"/>
    <cellStyle name="Comma 2 2 2 3 2" xfId="564" xr:uid="{5F98B3C2-4D94-4AB1-BC05-659A639BE5BE}"/>
    <cellStyle name="Comma 2 2 2 3 2 2" xfId="3169" xr:uid="{2BBC1CDC-4D8D-4CAD-8DEE-C930223D25BE}"/>
    <cellStyle name="Comma 2 2 2 3 3" xfId="10419" xr:uid="{CCB1C00F-12AF-4245-9BC4-5987B6D3BF6F}"/>
    <cellStyle name="Comma 2 2 2 3 4" xfId="2721" xr:uid="{0FCE887D-6142-4DC3-ABB3-21E348F8A2CB}"/>
    <cellStyle name="Comma 2 2 2 4" xfId="565" xr:uid="{49C8415D-CDA4-4B77-9ED0-3D1A1113B7CE}"/>
    <cellStyle name="Comma 2 2 2 4 2" xfId="4504" xr:uid="{6EA64CA4-F85B-4D37-B548-9B40E3DCC202}"/>
    <cellStyle name="Comma 2 2 2 4 2 2" xfId="7522" xr:uid="{3D4EA653-E66E-4AA3-9F6B-330993CA1535}"/>
    <cellStyle name="Comma 2 2 2 4 2 2 2" xfId="16325" xr:uid="{CA0BC63C-3D35-4568-84F1-64EFC6124D18}"/>
    <cellStyle name="Comma 2 2 2 4 2 3" xfId="13309" xr:uid="{5052C448-7CE7-4D46-B5A8-E86783AA52B2}"/>
    <cellStyle name="Comma 2 2 2 4 3" xfId="5996" xr:uid="{3AA806F9-835D-406C-9B73-4DE509DAEBAE}"/>
    <cellStyle name="Comma 2 2 2 4 3 2" xfId="14800" xr:uid="{4FBF2234-5431-4599-855A-8993966058A4}"/>
    <cellStyle name="Comma 2 2 2 4 4" xfId="9014" xr:uid="{B9565785-BD8E-4122-9341-DC8ADB7624C6}"/>
    <cellStyle name="Comma 2 2 2 4 4 2" xfId="17817" xr:uid="{3C93855D-9A6A-4A6E-89D6-9590C2894776}"/>
    <cellStyle name="Comma 2 2 2 4 5" xfId="11799" xr:uid="{D60ED119-636B-44B1-84C7-9630F4BDEDEA}"/>
    <cellStyle name="Comma 2 2 2 4 6" xfId="2859" xr:uid="{68FD3A4E-2CB7-46A6-9FBD-F80458BF0177}"/>
    <cellStyle name="Comma 2 2 2 5" xfId="566" xr:uid="{015C5C5D-6BF7-4701-B56A-39AA5D64A98F}"/>
    <cellStyle name="Comma 2 2 2 5 2" xfId="4799" xr:uid="{5DCFC0A4-AF70-470D-AF76-8407D23FD478}"/>
    <cellStyle name="Comma 2 2 2 5 2 2" xfId="7820" xr:uid="{A85E9624-04C2-40A0-8250-CD994EFEFCBB}"/>
    <cellStyle name="Comma 2 2 2 5 2 2 2" xfId="16623" xr:uid="{2A487BBA-73FA-462A-820E-C25154254F8C}"/>
    <cellStyle name="Comma 2 2 2 5 2 3" xfId="13604" xr:uid="{420FB816-417B-45D4-9AFC-6C021B580A05}"/>
    <cellStyle name="Comma 2 2 2 5 3" xfId="6294" xr:uid="{9B4BC02D-EB31-45EC-84E5-DC0C5EEEE88B}"/>
    <cellStyle name="Comma 2 2 2 5 3 2" xfId="15098" xr:uid="{36C0AD86-77F8-4042-A715-69B70D92806F}"/>
    <cellStyle name="Comma 2 2 2 5 4" xfId="9312" xr:uid="{8B9D587A-BFBC-49B7-B6F2-589AB72B4E9D}"/>
    <cellStyle name="Comma 2 2 2 5 4 2" xfId="18115" xr:uid="{BCF5F575-5985-4F23-9489-B87FCDADEA45}"/>
    <cellStyle name="Comma 2 2 2 5 5" xfId="12087" xr:uid="{30B5EF0E-A309-42F7-8EEC-511DF3CF9614}"/>
    <cellStyle name="Comma 2 2 2 5 6" xfId="3279" xr:uid="{A6DABC8D-7CD5-4894-8425-B7F2B94C6299}"/>
    <cellStyle name="Comma 2 2 2 6" xfId="3572" xr:uid="{2701A28F-52E0-4B62-ABEB-55CD4E01B17D}"/>
    <cellStyle name="Comma 2 2 2 6 2" xfId="5095" xr:uid="{F413F7CA-3EA8-404C-BD15-D8BA913797FC}"/>
    <cellStyle name="Comma 2 2 2 6 2 2" xfId="8116" xr:uid="{2E86F967-F0B3-4C67-9E6E-443E1BFC4D8A}"/>
    <cellStyle name="Comma 2 2 2 6 2 2 2" xfId="16919" xr:uid="{B45CB3F5-414D-43DE-B5A9-1C616B8863BB}"/>
    <cellStyle name="Comma 2 2 2 6 2 3" xfId="13900" xr:uid="{4DCDACA4-8F73-44A0-A0AF-1464770FC009}"/>
    <cellStyle name="Comma 2 2 2 6 3" xfId="6590" xr:uid="{FCF4DE84-1D6B-4ADB-A036-B9D0BC6E670E}"/>
    <cellStyle name="Comma 2 2 2 6 3 2" xfId="15394" xr:uid="{094995D0-8075-401A-9BA1-8A380FA3AFE5}"/>
    <cellStyle name="Comma 2 2 2 6 4" xfId="9608" xr:uid="{1A7DBB60-81A2-4984-9AF4-F2157EC2C746}"/>
    <cellStyle name="Comma 2 2 2 6 4 2" xfId="18411" xr:uid="{B34E0B23-2011-4FD1-A89D-08571345E922}"/>
    <cellStyle name="Comma 2 2 2 6 5" xfId="12380" xr:uid="{5B96DC12-04DD-4509-A106-E32CB5C175F8}"/>
    <cellStyle name="Comma 2 2 2 7" xfId="3884" xr:uid="{71387E1D-43F9-4798-983C-98DCFDE0CD35}"/>
    <cellStyle name="Comma 2 2 2 7 2" xfId="5407" xr:uid="{ADC01803-F612-45ED-8BC9-BBE7BB8770B3}"/>
    <cellStyle name="Comma 2 2 2 7 2 2" xfId="8428" xr:uid="{B5D92C41-66B7-4D22-8317-3F28D6C0A864}"/>
    <cellStyle name="Comma 2 2 2 7 2 2 2" xfId="17231" xr:uid="{C22EB789-70E3-4551-98B1-18A898E18CE7}"/>
    <cellStyle name="Comma 2 2 2 7 2 3" xfId="14212" xr:uid="{BE4C6B09-21F0-481A-AC2C-A3D3845BD295}"/>
    <cellStyle name="Comma 2 2 2 7 3" xfId="6902" xr:uid="{1453BFE5-F80E-4C98-AB4D-8BD45567CD55}"/>
    <cellStyle name="Comma 2 2 2 7 3 2" xfId="15706" xr:uid="{6D0566ED-27C8-4BBD-A961-5681D9AFA4A1}"/>
    <cellStyle name="Comma 2 2 2 7 4" xfId="9920" xr:uid="{7348C773-2B29-4C6E-977C-57EC1C520265}"/>
    <cellStyle name="Comma 2 2 2 7 4 2" xfId="18723" xr:uid="{97469EFD-A3E2-408B-9856-783DDB8974E3}"/>
    <cellStyle name="Comma 2 2 2 7 5" xfId="12691" xr:uid="{6EE38B8A-4954-4D79-ACBC-E91F8D018A8D}"/>
    <cellStyle name="Comma 2 2 2 8" xfId="4211" xr:uid="{199900C3-E646-4211-92A4-3A11C5D3F2CF}"/>
    <cellStyle name="Comma 2 2 2 8 2" xfId="7229" xr:uid="{A264E4A7-9C11-40AE-BBD8-182C4F065AC8}"/>
    <cellStyle name="Comma 2 2 2 8 2 2" xfId="16032" xr:uid="{CBA23C5C-EF07-4DD7-95E6-51F1D16A5423}"/>
    <cellStyle name="Comma 2 2 2 8 3" xfId="13017" xr:uid="{8256B742-2968-42F5-B31E-DE06383B5FFB}"/>
    <cellStyle name="Comma 2 2 2 9" xfId="5714" xr:uid="{8F5BC305-0D38-44A4-A23F-9F64857E26DB}"/>
    <cellStyle name="Comma 2 2 2 9 2" xfId="14518" xr:uid="{A8637517-C395-4C5A-8792-9E5A52FDA7F9}"/>
    <cellStyle name="Comma 2 2 3" xfId="1113" xr:uid="{495126F4-29EE-4446-8488-3FCFA099C7DA}"/>
    <cellStyle name="Comma 2 2 3 2" xfId="1312" xr:uid="{44CD449C-3A8D-4B9B-AD5E-E5284B5015CC}"/>
    <cellStyle name="Comma 2 2 4" xfId="1290" xr:uid="{0B640919-DAC1-4766-84EE-CA8B029D991A}"/>
    <cellStyle name="Comma 2 2 4 10" xfId="19413" xr:uid="{21CBD16F-CA2D-4405-BD5C-6F0598B0AF06}"/>
    <cellStyle name="Comma 2 2 4 2" xfId="3106" xr:uid="{353AEC83-87BD-4D06-8A3D-815D8D2A4139}"/>
    <cellStyle name="Comma 2 2 4 2 2" xfId="4675" xr:uid="{29B479DF-960F-4FDC-B5EF-486E1760345A}"/>
    <cellStyle name="Comma 2 2 4 2 2 2" xfId="7693" xr:uid="{0ADA14B2-4808-40EB-9294-E9C8860BF324}"/>
    <cellStyle name="Comma 2 2 4 2 2 2 2" xfId="16496" xr:uid="{9CCA1391-A03F-4463-9302-55B1160622E2}"/>
    <cellStyle name="Comma 2 2 4 2 2 3" xfId="13480" xr:uid="{D92DC0C2-9A66-4FE8-892B-8F6774054AC8}"/>
    <cellStyle name="Comma 2 2 4 2 3" xfId="6167" xr:uid="{E62218E0-9881-430C-BC81-27F3EDE7635F}"/>
    <cellStyle name="Comma 2 2 4 2 3 2" xfId="14971" xr:uid="{65B6165B-FA2F-44BB-8F9B-295AC81F23D7}"/>
    <cellStyle name="Comma 2 2 4 2 4" xfId="9185" xr:uid="{68DD1030-40A1-4FB8-968E-31C3DC36F37F}"/>
    <cellStyle name="Comma 2 2 4 2 4 2" xfId="17988" xr:uid="{69DF4B21-1C1A-457A-B776-0299AE1CC414}"/>
    <cellStyle name="Comma 2 2 4 2 5" xfId="11966" xr:uid="{1E4353F3-DF51-4AA3-8DD2-9386FDCE95A2}"/>
    <cellStyle name="Comma 2 2 4 3" xfId="3448" xr:uid="{BD1C9C69-44B5-4AB6-A240-7F1C757E019E}"/>
    <cellStyle name="Comma 2 2 4 3 2" xfId="4968" xr:uid="{E448FEA4-0E02-45AB-953E-710C6D1DD6F1}"/>
    <cellStyle name="Comma 2 2 4 3 2 2" xfId="7989" xr:uid="{A84E42AF-A1B7-4A6C-8D7C-54C3DD6FAC79}"/>
    <cellStyle name="Comma 2 2 4 3 2 2 2" xfId="16792" xr:uid="{8DFB11A4-498E-42A0-B24B-A010050B615A}"/>
    <cellStyle name="Comma 2 2 4 3 2 3" xfId="13773" xr:uid="{6583F12D-C872-4956-8895-68029EF85E86}"/>
    <cellStyle name="Comma 2 2 4 3 3" xfId="6463" xr:uid="{6446C00F-F972-4F5A-8D2B-875EB78E455D}"/>
    <cellStyle name="Comma 2 2 4 3 3 2" xfId="15267" xr:uid="{7BE6D407-5F22-4EA5-A398-F64D8BA7DEAE}"/>
    <cellStyle name="Comma 2 2 4 3 4" xfId="9481" xr:uid="{D1D5C476-0573-433C-A137-228720A90F2A}"/>
    <cellStyle name="Comma 2 2 4 3 4 2" xfId="18284" xr:uid="{3BE0C01F-DB2D-436A-ADA0-7AF770C81E24}"/>
    <cellStyle name="Comma 2 2 4 3 5" xfId="12256" xr:uid="{3DA506AC-1954-4C2B-8D11-18CD4CABD55D}"/>
    <cellStyle name="Comma 2 2 4 4" xfId="3743" xr:uid="{782656B9-6CD4-447C-8DD5-C507B47F8234}"/>
    <cellStyle name="Comma 2 2 4 4 2" xfId="5266" xr:uid="{8A3D6DE8-D51A-4C37-859B-CE7131BF47BD}"/>
    <cellStyle name="Comma 2 2 4 4 2 2" xfId="8287" xr:uid="{717D9F3F-134A-4FCF-B64A-D1361D127930}"/>
    <cellStyle name="Comma 2 2 4 4 2 2 2" xfId="17090" xr:uid="{2B0ED487-277E-4855-B1A2-1B3C1AE696DD}"/>
    <cellStyle name="Comma 2 2 4 4 2 3" xfId="14071" xr:uid="{753E29DC-EB52-433C-AAD1-DA6B74598DF8}"/>
    <cellStyle name="Comma 2 2 4 4 3" xfId="6761" xr:uid="{9A6BA528-FE9A-463C-87CF-94F38817F8FA}"/>
    <cellStyle name="Comma 2 2 4 4 3 2" xfId="15565" xr:uid="{89D08A85-220E-46F4-BDCE-DE024DFF2CB2}"/>
    <cellStyle name="Comma 2 2 4 4 4" xfId="9779" xr:uid="{80D03CBC-1A5F-4871-93D4-1FC6E6DB5114}"/>
    <cellStyle name="Comma 2 2 4 4 4 2" xfId="18582" xr:uid="{D3566C23-5115-47AA-B237-38BE4CCDF60C}"/>
    <cellStyle name="Comma 2 2 4 4 5" xfId="12551" xr:uid="{FAEB8A5C-CDAF-441F-9D1F-490F37E97835}"/>
    <cellStyle name="Comma 2 2 4 5" xfId="4053" xr:uid="{A7A87068-BD7A-42FB-AE7D-A1E2E6FDD29A}"/>
    <cellStyle name="Comma 2 2 4 5 2" xfId="5576" xr:uid="{22FA80F9-BED8-49ED-920D-E87507B0ABB3}"/>
    <cellStyle name="Comma 2 2 4 5 2 2" xfId="8597" xr:uid="{E295B16E-1D2B-4E25-95D8-5AA4863CFAA8}"/>
    <cellStyle name="Comma 2 2 4 5 2 2 2" xfId="17400" xr:uid="{1402B299-69FC-4D85-84ED-772A67F7ECE9}"/>
    <cellStyle name="Comma 2 2 4 5 2 3" xfId="14381" xr:uid="{37765ED0-3C9E-46ED-8943-13B1070EC676}"/>
    <cellStyle name="Comma 2 2 4 5 3" xfId="7071" xr:uid="{E8FD9704-A231-4504-AA0B-9306F6309A9B}"/>
    <cellStyle name="Comma 2 2 4 5 3 2" xfId="15875" xr:uid="{070B6D91-5AFA-4FD0-BBCD-42BF948F106F}"/>
    <cellStyle name="Comma 2 2 4 5 4" xfId="10089" xr:uid="{A2DDE66E-09E9-42DF-8410-563C7CDDB255}"/>
    <cellStyle name="Comma 2 2 4 5 4 2" xfId="18892" xr:uid="{AD187CF4-D253-4159-A799-B0593B5FE828}"/>
    <cellStyle name="Comma 2 2 4 5 5" xfId="12860" xr:uid="{BAE1DE4D-8DD3-4A9F-9AFB-AB358DF2FC78}"/>
    <cellStyle name="Comma 2 2 4 6" xfId="4380" xr:uid="{8626AFAF-1955-4258-9295-FDBA001F3625}"/>
    <cellStyle name="Comma 2 2 4 6 2" xfId="7398" xr:uid="{1E9FC7B1-BBF8-4409-8D35-E0DD84B8C278}"/>
    <cellStyle name="Comma 2 2 4 6 2 2" xfId="16201" xr:uid="{15BCDA21-59CE-4070-AB3C-866FCB5041BA}"/>
    <cellStyle name="Comma 2 2 4 6 3" xfId="13186" xr:uid="{ADD5CE36-54DE-4E45-9617-C0F736672229}"/>
    <cellStyle name="Comma 2 2 4 7" xfId="5871" xr:uid="{C7DA45E0-2F84-488D-9A49-862D106A698E}"/>
    <cellStyle name="Comma 2 2 4 7 2" xfId="14675" xr:uid="{E47CCFB5-32AA-4813-84FD-8CEFF9516964}"/>
    <cellStyle name="Comma 2 2 4 8" xfId="8890" xr:uid="{43A44EE2-AD40-452C-B102-67597F26B5A4}"/>
    <cellStyle name="Comma 2 2 4 8 2" xfId="17693" xr:uid="{CCD58746-2026-495D-B230-9CC81E176267}"/>
    <cellStyle name="Comma 2 2 4 9" xfId="2581" xr:uid="{02BBC24C-54C4-45C6-B8CE-275CBC8FB33B}"/>
    <cellStyle name="Comma 2 2 4 9 2" xfId="11686" xr:uid="{B96A34F7-926A-472B-A83D-F43CB215B29C}"/>
    <cellStyle name="Comma 2 2 5" xfId="1304" xr:uid="{6A06ADB9-CEFC-480A-A912-A5E9C2C5823A}"/>
    <cellStyle name="Comma 2 2 5 2" xfId="4490" xr:uid="{707E8AAE-4EFB-43DD-9E47-FD190BD5E241}"/>
    <cellStyle name="Comma 2 2 5 2 2" xfId="7508" xr:uid="{5C5985E1-F8DB-4836-B875-DDB59116FE44}"/>
    <cellStyle name="Comma 2 2 5 2 2 2" xfId="16311" xr:uid="{B9AFB5F9-6E24-430A-9C31-9EF1F81E734D}"/>
    <cellStyle name="Comma 2 2 5 2 3" xfId="13295" xr:uid="{F72FA74D-1D36-47FB-A22E-8EADBC69C6BD}"/>
    <cellStyle name="Comma 2 2 5 3" xfId="5982" xr:uid="{70034F78-5E50-4821-B708-2BD690069702}"/>
    <cellStyle name="Comma 2 2 5 3 2" xfId="14786" xr:uid="{961CDEB9-2295-4CB6-8D45-381587293B28}"/>
    <cellStyle name="Comma 2 2 5 4" xfId="9000" xr:uid="{8F880537-F090-4356-A0E0-7F4C6B00B941}"/>
    <cellStyle name="Comma 2 2 5 4 2" xfId="17803" xr:uid="{60EE829D-AE27-4B89-A194-04CB001465B6}"/>
    <cellStyle name="Comma 2 2 5 5" xfId="2835" xr:uid="{6D31BA8A-7E0C-48F3-BC7A-BEE23097638C}"/>
    <cellStyle name="Comma 2 2 5 5 2" xfId="11786" xr:uid="{AAF2A2A6-EFE4-4535-9DB0-27DDFD2D5F58}"/>
    <cellStyle name="Comma 2 2 6" xfId="2096" xr:uid="{95D2AACA-9D23-4909-BA3F-DAE81BECD557}"/>
    <cellStyle name="Comma 2 2 6 2" xfId="4785" xr:uid="{DB602CB7-44EC-488F-9D2A-23D9758F4947}"/>
    <cellStyle name="Comma 2 2 6 2 2" xfId="7806" xr:uid="{D2783D36-A1C9-40ED-84BE-849D76B55327}"/>
    <cellStyle name="Comma 2 2 6 2 2 2" xfId="16609" xr:uid="{7D640587-8AC6-4AEF-9F06-371259EA4B82}"/>
    <cellStyle name="Comma 2 2 6 2 3" xfId="10452" xr:uid="{A1AF085F-CF0B-4572-9D37-62814A9DA2F1}"/>
    <cellStyle name="Comma 2 2 6 2 3 2" xfId="13590" xr:uid="{A98D47D2-859C-4348-BF4E-6CAE507EA615}"/>
    <cellStyle name="Comma 2 2 6 3" xfId="6280" xr:uid="{2D4E9F01-7D27-4C80-8667-7F97B2F8AA0C}"/>
    <cellStyle name="Comma 2 2 6 3 2" xfId="15084" xr:uid="{EABCDF34-1166-4FE8-8E92-D25653CEA28E}"/>
    <cellStyle name="Comma 2 2 6 4" xfId="9298" xr:uid="{9CAFC730-1670-4DEA-B27C-1E5266244F38}"/>
    <cellStyle name="Comma 2 2 6 4 2" xfId="18101" xr:uid="{47FC53B8-7387-4768-874C-A308499D1EF3}"/>
    <cellStyle name="Comma 2 2 6 5" xfId="3265" xr:uid="{3669C804-2570-4577-940D-E7839CF715C2}"/>
    <cellStyle name="Comma 2 2 6 5 2" xfId="12073" xr:uid="{1816D480-BAE3-471B-A120-9BD9DBE227B8}"/>
    <cellStyle name="Comma 2 2 7" xfId="2077" xr:uid="{6BE0981C-2EAF-4C1C-A7CA-184F47ACFAFD}"/>
    <cellStyle name="Comma 2 2 7 2" xfId="5079" xr:uid="{BF2A457E-8347-4F46-B10D-D5381BDFA09C}"/>
    <cellStyle name="Comma 2 2 7 2 2" xfId="8100" xr:uid="{78F926B8-E638-4D72-BDEB-CFB4468CDC71}"/>
    <cellStyle name="Comma 2 2 7 2 2 2" xfId="16903" xr:uid="{FDE12B51-05BE-4284-A07F-72436E58D286}"/>
    <cellStyle name="Comma 2 2 7 2 3" xfId="13884" xr:uid="{0F6E9751-C61C-4D26-A128-EEDA95BA9163}"/>
    <cellStyle name="Comma 2 2 7 3" xfId="6574" xr:uid="{23087DCB-4492-4C85-8961-7FEDFDF9E1FA}"/>
    <cellStyle name="Comma 2 2 7 3 2" xfId="15378" xr:uid="{45DFDB3D-F9CA-4DA6-81F4-6D8C856CBECF}"/>
    <cellStyle name="Comma 2 2 7 4" xfId="9592" xr:uid="{B4D037E9-4FAB-4306-A48F-30C5B8EF6013}"/>
    <cellStyle name="Comma 2 2 7 4 2" xfId="18395" xr:uid="{8E62BA1C-4127-4F80-8D9D-FA6F2C1551EE}"/>
    <cellStyle name="Comma 2 2 7 5" xfId="3556" xr:uid="{8624382C-B90E-4681-A3D8-2626A79E096A}"/>
    <cellStyle name="Comma 2 2 7 5 2" xfId="12364" xr:uid="{6D0DB9E1-20CC-4320-9FA8-4700816E59D7}"/>
    <cellStyle name="Comma 2 2 8" xfId="1961" xr:uid="{B14EB61E-D6B6-487F-A9D7-AB41C952F526}"/>
    <cellStyle name="Comma 2 2 8 2" xfId="5393" xr:uid="{382ADD9D-8609-4515-AB09-B5117396A5E2}"/>
    <cellStyle name="Comma 2 2 8 2 2" xfId="8414" xr:uid="{281F8844-1F35-4CC6-A646-9B5661B491D6}"/>
    <cellStyle name="Comma 2 2 8 2 2 2" xfId="17217" xr:uid="{390A4E34-7A6E-4D62-AF6D-7F9655C0DB39}"/>
    <cellStyle name="Comma 2 2 8 2 3" xfId="14198" xr:uid="{388A535F-F65F-4AA0-82D5-E3D56EB4B484}"/>
    <cellStyle name="Comma 2 2 8 3" xfId="6888" xr:uid="{1384799A-742F-4E1A-9BF4-882496977431}"/>
    <cellStyle name="Comma 2 2 8 3 2" xfId="15692" xr:uid="{D62ECF4A-1E42-49A3-81A2-03066A6958B6}"/>
    <cellStyle name="Comma 2 2 8 4" xfId="9906" xr:uid="{6170952A-AC3F-4FC1-86BC-C0EF51778FFC}"/>
    <cellStyle name="Comma 2 2 8 4 2" xfId="18709" xr:uid="{B507E77D-8F6C-4DFA-A835-AA3B8F5633C6}"/>
    <cellStyle name="Comma 2 2 8 5" xfId="3870" xr:uid="{E1E80B70-277B-4BB6-9B30-9B477218D5C8}"/>
    <cellStyle name="Comma 2 2 8 6" xfId="12677" xr:uid="{174D5D44-329A-4F8D-A7CD-F5E142E3F9C2}"/>
    <cellStyle name="Comma 2 2 8 7" xfId="11247" xr:uid="{1885B385-B06C-4033-98FF-113C4BC30B18}"/>
    <cellStyle name="Comma 2 2 9" xfId="4197" xr:uid="{794797B8-B492-45D4-8F3E-5E4CCAAB52A8}"/>
    <cellStyle name="Comma 2 2 9 2" xfId="7215" xr:uid="{2681D6A2-23E4-4993-94E9-81519FD78E4C}"/>
    <cellStyle name="Comma 2 2 9 2 2" xfId="16018" xr:uid="{16FA7C79-5D9E-46C8-AF76-3F7283306BD9}"/>
    <cellStyle name="Comma 2 2 9 3" xfId="13003" xr:uid="{0D444772-CF83-4913-826D-8A84A8176379}"/>
    <cellStyle name="Comma 2 3" xfId="567" xr:uid="{D5836296-92E4-42F5-B9D8-231DF1A13DD2}"/>
    <cellStyle name="Comma 2 3 10" xfId="1136" xr:uid="{2F9A28CC-5F48-43D0-8824-1B2ED48B55C0}"/>
    <cellStyle name="Comma 2 3 2" xfId="568" xr:uid="{C9FF770C-C038-4162-8A37-893DF1027F6C}"/>
    <cellStyle name="Comma 2 3 2 10" xfId="11713" xr:uid="{E22222A5-614B-48D2-B6D0-3BB7EFB80BB5}"/>
    <cellStyle name="Comma 2 3 2 11" xfId="11016" xr:uid="{3167B09E-8D3B-440E-9228-5B2174A5C3BC}"/>
    <cellStyle name="Comma 2 3 2 12" xfId="19418" xr:uid="{9DCAECC4-0CF8-4CFA-A592-1A562ED10F81}"/>
    <cellStyle name="Comma 2 3 2 13" xfId="2713" xr:uid="{52991EFE-E18E-4A72-A5B7-B7E800B66411}"/>
    <cellStyle name="Comma 2 3 2 2" xfId="569" xr:uid="{868AD0AE-0518-4545-83EF-1BF90B6DA905}"/>
    <cellStyle name="Comma 2 3 2 2 2" xfId="4704" xr:uid="{89698833-964E-4522-9338-4CF56634C91D}"/>
    <cellStyle name="Comma 2 3 2 2 2 2" xfId="7724" xr:uid="{0B79921C-5E45-4059-BAC1-1499AFE3AD8B}"/>
    <cellStyle name="Comma 2 3 2 2 2 2 2" xfId="16527" xr:uid="{E0C7F33E-B2B4-4897-A893-1A1D64F5B92A}"/>
    <cellStyle name="Comma 2 3 2 2 2 3" xfId="13509" xr:uid="{5B8DDF33-B74D-4D50-AD6C-8732EBA06569}"/>
    <cellStyle name="Comma 2 3 2 2 3" xfId="6198" xr:uid="{3AB46CDC-F334-4D99-AA40-AA1F28D01856}"/>
    <cellStyle name="Comma 2 3 2 2 3 2" xfId="15002" xr:uid="{99ADB9B0-1BC3-4F1D-A9B5-21E0B26375AC}"/>
    <cellStyle name="Comma 2 3 2 2 4" xfId="9216" xr:uid="{F878B30D-EC36-488C-B583-4FB90EC5B407}"/>
    <cellStyle name="Comma 2 3 2 2 4 2" xfId="18019" xr:uid="{A34E030F-5DFA-4D8F-BFC2-ACE2D13957C0}"/>
    <cellStyle name="Comma 2 3 2 2 5" xfId="11994" xr:uid="{818FA11A-D7A6-4D3F-B6A4-E821A916A3F3}"/>
    <cellStyle name="Comma 2 3 2 2 6" xfId="3163" xr:uid="{295C0B0D-AD3F-440C-B956-50D0F60FF6DA}"/>
    <cellStyle name="Comma 2 3 2 3" xfId="570" xr:uid="{7CCD1EA1-CEC7-4642-AACF-F8BD79A0E71E}"/>
    <cellStyle name="Comma 2 3 2 3 2" xfId="571" xr:uid="{E32751B4-20A7-41CE-937C-778E3B89C84F}"/>
    <cellStyle name="Comma 2 3 2 3 2 2" xfId="8020" xr:uid="{BAFA528C-91C1-4E61-8FA8-6B2301E4D0D4}"/>
    <cellStyle name="Comma 2 3 2 3 2 2 2" xfId="16823" xr:uid="{26715E72-D0F5-40A4-BC22-41365060420D}"/>
    <cellStyle name="Comma 2 3 2 3 2 3" xfId="13804" xr:uid="{32879000-3A5C-43F9-AB72-F0D9E4029CAF}"/>
    <cellStyle name="Comma 2 3 2 3 2 4" xfId="4999" xr:uid="{E0D0B981-201F-42BB-AC1E-D196CE7BD0EE}"/>
    <cellStyle name="Comma 2 3 2 3 3" xfId="6494" xr:uid="{48D532B3-11F8-43E0-B29A-5FBDB8C3BA8A}"/>
    <cellStyle name="Comma 2 3 2 3 3 2" xfId="15298" xr:uid="{A2CEC0E0-5962-44E2-A8EF-3FC8A9D2ECF1}"/>
    <cellStyle name="Comma 2 3 2 3 4" xfId="9512" xr:uid="{FBC95F12-5DF8-4949-87C1-8FDDFBBEC5D0}"/>
    <cellStyle name="Comma 2 3 2 3 4 2" xfId="18315" xr:uid="{35D82672-108B-4A7F-B86F-0433D09356C7}"/>
    <cellStyle name="Comma 2 3 2 3 5" xfId="12285" xr:uid="{D5FEA6DE-0805-4AA5-8973-812474DA4522}"/>
    <cellStyle name="Comma 2 3 2 3 6" xfId="3477" xr:uid="{3D0F6A0F-25BB-46B6-BD94-FA1AE24E8366}"/>
    <cellStyle name="Comma 2 3 2 4" xfId="3779" xr:uid="{60CEC7D4-21A5-4E23-B1CA-45A97454D84F}"/>
    <cellStyle name="Comma 2 3 2 4 2" xfId="5302" xr:uid="{458AD162-F1CC-4A75-A686-F7CC6CFF070E}"/>
    <cellStyle name="Comma 2 3 2 4 2 2" xfId="8323" xr:uid="{6BEC8418-1F52-4085-9F66-B62C506F9A96}"/>
    <cellStyle name="Comma 2 3 2 4 2 2 2" xfId="17126" xr:uid="{7BBF7F72-F627-4D00-B39B-E6C974754085}"/>
    <cellStyle name="Comma 2 3 2 4 2 3" xfId="14107" xr:uid="{B232C62D-D287-4CB9-A0AF-C76F9999D690}"/>
    <cellStyle name="Comma 2 3 2 4 3" xfId="6797" xr:uid="{56704ACC-5837-4931-95C5-07CD1DAF244D}"/>
    <cellStyle name="Comma 2 3 2 4 3 2" xfId="15601" xr:uid="{62E8F033-0CD8-455F-957E-14288E94728A}"/>
    <cellStyle name="Comma 2 3 2 4 4" xfId="9815" xr:uid="{EDB3FF91-4288-40D3-B406-8A857DAC348A}"/>
    <cellStyle name="Comma 2 3 2 4 4 2" xfId="18618" xr:uid="{B03C4ADB-222E-4035-B9AA-9B57B91D6BC4}"/>
    <cellStyle name="Comma 2 3 2 4 5" xfId="12587" xr:uid="{7ED9645D-2711-4CBB-A424-A6A6AFD4CA13}"/>
    <cellStyle name="Comma 2 3 2 5" xfId="4084" xr:uid="{0DF60E94-A345-4F96-82C7-8D397DFECD4F}"/>
    <cellStyle name="Comma 2 3 2 5 2" xfId="5607" xr:uid="{F0AE02EF-5FDA-4482-8FF8-6A48F6116816}"/>
    <cellStyle name="Comma 2 3 2 5 2 2" xfId="8628" xr:uid="{E82C3F0E-EDF3-433D-BEF7-D3AFD1CE5940}"/>
    <cellStyle name="Comma 2 3 2 5 2 2 2" xfId="17431" xr:uid="{5B13CA21-656F-4F80-B418-A40B6850734F}"/>
    <cellStyle name="Comma 2 3 2 5 2 3" xfId="14412" xr:uid="{77DC6EF4-211F-4C9B-ABD1-342A017E1F7F}"/>
    <cellStyle name="Comma 2 3 2 5 3" xfId="7102" xr:uid="{DA2C92A4-F504-4DAA-A5C3-D52B9788CA80}"/>
    <cellStyle name="Comma 2 3 2 5 3 2" xfId="15906" xr:uid="{96D9C1B6-9CDE-46D9-939A-6EB499EDB561}"/>
    <cellStyle name="Comma 2 3 2 5 4" xfId="10120" xr:uid="{45F1026D-10EE-4FF6-B21E-58B7FF07A10E}"/>
    <cellStyle name="Comma 2 3 2 5 4 2" xfId="18923" xr:uid="{C2B594CC-6A4A-4B3E-830A-5104322C23DE}"/>
    <cellStyle name="Comma 2 3 2 5 5" xfId="12891" xr:uid="{CF9B1061-DE2E-4CCE-816C-3944BCB7F23B}"/>
    <cellStyle name="Comma 2 3 2 6" xfId="4411" xr:uid="{770DAA8B-9862-4D4D-8DF6-63F2E5B18B54}"/>
    <cellStyle name="Comma 2 3 2 6 2" xfId="7429" xr:uid="{6CE67283-2554-4C24-8BC6-01F6B9B85768}"/>
    <cellStyle name="Comma 2 3 2 6 2 2" xfId="16232" xr:uid="{D7657886-A052-41AA-81EA-680A6AFD2820}"/>
    <cellStyle name="Comma 2 3 2 6 3" xfId="13217" xr:uid="{988375CC-33F8-48DE-A1FE-FABECBDB1422}"/>
    <cellStyle name="Comma 2 3 2 7" xfId="5902" xr:uid="{8F77B0BC-71B8-45F8-9517-61116525D4ED}"/>
    <cellStyle name="Comma 2 3 2 7 2" xfId="14706" xr:uid="{E28E81BA-DD9A-46BC-9611-695D9E0C3F7E}"/>
    <cellStyle name="Comma 2 3 2 8" xfId="8921" xr:uid="{5959E087-8083-4DE5-9F61-967CDF56FBA9}"/>
    <cellStyle name="Comma 2 3 2 8 2" xfId="17724" xr:uid="{66E9761F-2DF4-454D-B044-737F245E3897}"/>
    <cellStyle name="Comma 2 3 2 9" xfId="10316" xr:uid="{F628BDBD-D138-41EC-9303-39EC08BA1351}"/>
    <cellStyle name="Comma 2 3 2 9 2" xfId="11235" xr:uid="{84A92A6D-7963-4343-9632-B4630630CC50}"/>
    <cellStyle name="Comma 2 3 3" xfId="2748" xr:uid="{049A74C1-E848-4E19-8162-278FD2648A01}"/>
    <cellStyle name="Comma 2 3 3 2" xfId="3196" xr:uid="{BA8B241A-8101-4206-B120-762CE3F970C8}"/>
    <cellStyle name="Comma 2 3 3 2 2" xfId="4719" xr:uid="{F01AB9B0-047B-4F8C-B027-96DAF92900A2}"/>
    <cellStyle name="Comma 2 3 3 2 2 2" xfId="7739" xr:uid="{406CBA57-1A71-4FDA-A5DB-C92753C1B6D1}"/>
    <cellStyle name="Comma 2 3 3 2 2 2 2" xfId="16542" xr:uid="{19E2F069-313D-44A7-BE83-30B2C903ABFD}"/>
    <cellStyle name="Comma 2 3 3 2 2 3" xfId="13524" xr:uid="{ABE085DF-05DC-4F97-9E69-2D42938F03C1}"/>
    <cellStyle name="Comma 2 3 3 2 3" xfId="6213" xr:uid="{0EF15FD4-314D-4D79-AB62-051A3632C974}"/>
    <cellStyle name="Comma 2 3 3 2 3 2" xfId="15017" xr:uid="{1F611626-F855-4525-97CA-159A4EC24274}"/>
    <cellStyle name="Comma 2 3 3 2 4" xfId="9231" xr:uid="{378639A3-BD2E-406B-9E14-054500347E5B}"/>
    <cellStyle name="Comma 2 3 3 2 4 2" xfId="18034" xr:uid="{158DC138-90B5-4A62-99D3-CE80722CB62F}"/>
    <cellStyle name="Comma 2 3 3 2 5" xfId="10502" xr:uid="{6EF72A1D-6411-461F-A489-19E9A67E4DD6}"/>
    <cellStyle name="Comma 2 3 3 2 5 2" xfId="12009" xr:uid="{08548D3D-80BF-45C7-94D3-F4D9A1CC434E}"/>
    <cellStyle name="Comma 2 3 3 3" xfId="3492" xr:uid="{71018A4B-BCCE-469D-8917-42DA8B9F026A}"/>
    <cellStyle name="Comma 2 3 3 3 2" xfId="5014" xr:uid="{4CE83A77-0005-47A7-A7C8-26E9741BB915}"/>
    <cellStyle name="Comma 2 3 3 3 2 2" xfId="8035" xr:uid="{3B7E09BE-BB02-4D7D-A76E-D5C9FEE77534}"/>
    <cellStyle name="Comma 2 3 3 3 2 2 2" xfId="16838" xr:uid="{6341B588-811E-4F38-9E85-F166704481CB}"/>
    <cellStyle name="Comma 2 3 3 3 2 3" xfId="13819" xr:uid="{5C9DB5BF-EFFA-42D9-A3A9-7480D8159B9E}"/>
    <cellStyle name="Comma 2 3 3 3 3" xfId="6509" xr:uid="{B72606E7-238E-4D3C-99E1-9602BBB65865}"/>
    <cellStyle name="Comma 2 3 3 3 3 2" xfId="15313" xr:uid="{0C934798-F433-485E-8991-F0D2157FD781}"/>
    <cellStyle name="Comma 2 3 3 3 4" xfId="9527" xr:uid="{4F4FEED6-16E2-4D41-9368-989512773DE8}"/>
    <cellStyle name="Comma 2 3 3 3 4 2" xfId="18330" xr:uid="{EABBA5B0-3ABA-484C-9E76-01C71E07B219}"/>
    <cellStyle name="Comma 2 3 3 3 5" xfId="10552" xr:uid="{6670371C-C16A-4AA7-9F42-C21AED52728B}"/>
    <cellStyle name="Comma 2 3 3 3 5 2" xfId="12300" xr:uid="{1BEDBF13-E9FA-46B6-815A-1CD6A612FAA6}"/>
    <cellStyle name="Comma 2 3 3 4" xfId="3794" xr:uid="{0F456AFA-03B8-47BB-A0A6-BD86FCE79CB4}"/>
    <cellStyle name="Comma 2 3 3 4 2" xfId="5317" xr:uid="{1D692E32-AE21-4D08-B9BC-10A50401AD8A}"/>
    <cellStyle name="Comma 2 3 3 4 2 2" xfId="8338" xr:uid="{0F3DA35C-4B7D-4D7E-AA42-1EDB52672DA7}"/>
    <cellStyle name="Comma 2 3 3 4 2 2 2" xfId="17141" xr:uid="{5CAB591B-E727-4E6D-838B-02D31989F74A}"/>
    <cellStyle name="Comma 2 3 3 4 2 3" xfId="14122" xr:uid="{5039A4B0-9147-4D26-AF35-12E633FA029E}"/>
    <cellStyle name="Comma 2 3 3 4 3" xfId="6812" xr:uid="{CE179EE3-EAD6-498B-9FB9-537AB7B43AB8}"/>
    <cellStyle name="Comma 2 3 3 4 3 2" xfId="15616" xr:uid="{E2EAFF16-B13E-4407-9000-3C686D0BACDD}"/>
    <cellStyle name="Comma 2 3 3 4 4" xfId="9830" xr:uid="{7C2624DB-5DEB-47AA-99BC-E7A14E6B50DF}"/>
    <cellStyle name="Comma 2 3 3 4 4 2" xfId="18633" xr:uid="{B638C8DF-7E53-48F4-B045-B8A4E194B5E4}"/>
    <cellStyle name="Comma 2 3 3 4 5" xfId="12602" xr:uid="{51DEB23A-EA0B-41F5-8079-2A14DAF54C36}"/>
    <cellStyle name="Comma 2 3 3 5" xfId="4099" xr:uid="{EB03BC9E-DF89-449E-BDEE-C82AA693CB11}"/>
    <cellStyle name="Comma 2 3 3 5 2" xfId="5622" xr:uid="{5A22FD7B-FCBF-4ADD-A941-9A292F696901}"/>
    <cellStyle name="Comma 2 3 3 5 2 2" xfId="8643" xr:uid="{0A911E64-965B-4DCF-B23D-8B6C85F8020C}"/>
    <cellStyle name="Comma 2 3 3 5 2 2 2" xfId="17446" xr:uid="{C8B48C6F-C1D8-45D8-A1E1-301631A3E411}"/>
    <cellStyle name="Comma 2 3 3 5 2 3" xfId="14427" xr:uid="{B32B1726-015A-4F94-97A7-A009240C0361}"/>
    <cellStyle name="Comma 2 3 3 5 3" xfId="7117" xr:uid="{573DDEAA-7CA5-4A7C-A0F0-7A8CBBFA1863}"/>
    <cellStyle name="Comma 2 3 3 5 3 2" xfId="15921" xr:uid="{984F666B-880F-46ED-95FF-7E34435A75F8}"/>
    <cellStyle name="Comma 2 3 3 5 4" xfId="10135" xr:uid="{456DAE92-78FE-4C78-B2CE-EBC50CE1B21D}"/>
    <cellStyle name="Comma 2 3 3 5 4 2" xfId="18938" xr:uid="{B9368D90-9505-42E5-A02F-BF4FD0677DE0}"/>
    <cellStyle name="Comma 2 3 3 5 5" xfId="12906" xr:uid="{7A3A50BF-518F-4063-922E-61FB0667B569}"/>
    <cellStyle name="Comma 2 3 3 6" xfId="4426" xr:uid="{2275F00D-3F66-4932-8E3A-B6603CA9AC4E}"/>
    <cellStyle name="Comma 2 3 3 6 2" xfId="7444" xr:uid="{9285098F-6EF9-463A-82E1-6177F9FE58B1}"/>
    <cellStyle name="Comma 2 3 3 6 2 2" xfId="16247" xr:uid="{D3BEB4E8-7B8F-4985-8A09-5472F87FA8FF}"/>
    <cellStyle name="Comma 2 3 3 6 3" xfId="13232" xr:uid="{FA4C9C2A-EB2C-444D-8DB8-8DB3E50356C2}"/>
    <cellStyle name="Comma 2 3 3 7" xfId="5917" xr:uid="{DEC4C726-FEAF-4177-94A1-64DAB450DD17}"/>
    <cellStyle name="Comma 2 3 3 7 2" xfId="14721" xr:uid="{5F992B12-32D2-4517-B2B0-87CE5B2C2D72}"/>
    <cellStyle name="Comma 2 3 3 8" xfId="8936" xr:uid="{0CB3F0F2-11DF-4EA9-8283-241902E381EB}"/>
    <cellStyle name="Comma 2 3 3 8 2" xfId="17739" xr:uid="{B5C2A1B0-791E-48B3-A36A-07F64E2FD76C}"/>
    <cellStyle name="Comma 2 3 3 9" xfId="10315" xr:uid="{EA18EDAF-EB55-4E30-B2EE-4589C86B074D}"/>
    <cellStyle name="Comma 2 3 3 9 2" xfId="11727" xr:uid="{4FF9F294-01B4-421F-96F3-47E418778291}"/>
    <cellStyle name="Comma 2 3 4" xfId="2779" xr:uid="{43BF31AF-1146-4550-8CFA-F438788EF131}"/>
    <cellStyle name="Comma 2 3 4 2" xfId="3230" xr:uid="{5790F1B4-D650-49CB-ABB9-6BA695E3BBBE}"/>
    <cellStyle name="Comma 2 3 4 2 2" xfId="4752" xr:uid="{981F0E6C-EFB7-42B6-B638-52B496148FFE}"/>
    <cellStyle name="Comma 2 3 4 2 2 2" xfId="7772" xr:uid="{CEC6AF24-44F1-40CB-8E59-2CCB454C5098}"/>
    <cellStyle name="Comma 2 3 4 2 2 2 2" xfId="16575" xr:uid="{CB89122E-E857-4900-B3E0-D51CAAF8C489}"/>
    <cellStyle name="Comma 2 3 4 2 2 3" xfId="13557" xr:uid="{F99C5DDF-8F88-47F1-8A66-0112426B260F}"/>
    <cellStyle name="Comma 2 3 4 2 3" xfId="6246" xr:uid="{B0D0912D-D6C9-4504-99B2-445A44AE96A5}"/>
    <cellStyle name="Comma 2 3 4 2 3 2" xfId="15050" xr:uid="{6B4FE758-F760-4C8B-8D11-22CBBF65627A}"/>
    <cellStyle name="Comma 2 3 4 2 4" xfId="9264" xr:uid="{37E78214-3D5F-4782-8FFB-56EBF55323E4}"/>
    <cellStyle name="Comma 2 3 4 2 4 2" xfId="18067" xr:uid="{5452A59C-54C7-49CB-98F2-A863035528E4}"/>
    <cellStyle name="Comma 2 3 4 2 5" xfId="12040" xr:uid="{61AD460D-C626-48DF-BBD0-F7296D0F0B5F}"/>
    <cellStyle name="Comma 2 3 4 3" xfId="3525" xr:uid="{D256BBF2-46AC-4AC5-BE3D-E4373C93AE64}"/>
    <cellStyle name="Comma 2 3 4 3 2" xfId="5047" xr:uid="{A29F9A21-6D14-4A9F-851C-61BD4B8EECD6}"/>
    <cellStyle name="Comma 2 3 4 3 2 2" xfId="8068" xr:uid="{3A05B489-3352-46B6-AA4C-BABF5EC0255C}"/>
    <cellStyle name="Comma 2 3 4 3 2 2 2" xfId="16871" xr:uid="{F2504A6C-CB05-49F8-9A33-D397F3FABCB4}"/>
    <cellStyle name="Comma 2 3 4 3 2 3" xfId="13852" xr:uid="{244C2771-3E96-4168-86EB-2DD08C6DE70F}"/>
    <cellStyle name="Comma 2 3 4 3 3" xfId="6542" xr:uid="{2E177FF7-FA6A-4B8E-AC91-1D9D29C32D56}"/>
    <cellStyle name="Comma 2 3 4 3 3 2" xfId="15346" xr:uid="{61B383F4-799A-4F52-B06A-FACACC995B2C}"/>
    <cellStyle name="Comma 2 3 4 3 4" xfId="9560" xr:uid="{99B9907E-4F8F-4D68-A909-CEFCA9D688B8}"/>
    <cellStyle name="Comma 2 3 4 3 4 2" xfId="18363" xr:uid="{452D41F8-A24F-42C8-BFF0-104530B72F28}"/>
    <cellStyle name="Comma 2 3 4 3 5" xfId="12333" xr:uid="{B896461E-C6D4-491A-B0C2-1FFCC8D29201}"/>
    <cellStyle name="Comma 2 3 4 4" xfId="3827" xr:uid="{76009A5C-A9B4-4940-ACC3-CB58D52FDE71}"/>
    <cellStyle name="Comma 2 3 4 4 2" xfId="5350" xr:uid="{A0621F18-71ED-4D81-A25B-498096D3A6E3}"/>
    <cellStyle name="Comma 2 3 4 4 2 2" xfId="8371" xr:uid="{6EF32806-DEA0-4003-9FA4-10A9F69A9A47}"/>
    <cellStyle name="Comma 2 3 4 4 2 2 2" xfId="17174" xr:uid="{51301F2C-3E0C-4CB1-92C5-80F43290FBEA}"/>
    <cellStyle name="Comma 2 3 4 4 2 3" xfId="14155" xr:uid="{740454CB-0F26-4625-B33C-35067DCBB555}"/>
    <cellStyle name="Comma 2 3 4 4 3" xfId="6845" xr:uid="{90E7C821-151E-42F8-98B0-B476E8BA1DC3}"/>
    <cellStyle name="Comma 2 3 4 4 3 2" xfId="15649" xr:uid="{D11BEA94-A30A-4FE3-A292-F98901588EC0}"/>
    <cellStyle name="Comma 2 3 4 4 4" xfId="9863" xr:uid="{FA7DDE72-4CFD-4359-B2C9-C6A0D8DEF630}"/>
    <cellStyle name="Comma 2 3 4 4 4 2" xfId="18666" xr:uid="{8C959671-DB93-4A88-A34A-F660EF261FA4}"/>
    <cellStyle name="Comma 2 3 4 4 5" xfId="12635" xr:uid="{BF58A372-904C-4A39-8205-9E5EB75A153F}"/>
    <cellStyle name="Comma 2 3 4 5" xfId="4132" xr:uid="{10E4343E-B3E3-4C87-BA35-3F4484B59245}"/>
    <cellStyle name="Comma 2 3 4 5 2" xfId="5655" xr:uid="{A7D566CC-2D07-4AC6-8975-57D3CD81C2EF}"/>
    <cellStyle name="Comma 2 3 4 5 2 2" xfId="8676" xr:uid="{B1CB9309-8DAB-44F2-970B-7C9DB6106EEB}"/>
    <cellStyle name="Comma 2 3 4 5 2 2 2" xfId="17479" xr:uid="{6ECECE0D-F916-436A-8C30-1C71DF5EB900}"/>
    <cellStyle name="Comma 2 3 4 5 2 3" xfId="14460" xr:uid="{06F4F07F-87B5-4AE1-9578-A69DBC903996}"/>
    <cellStyle name="Comma 2 3 4 5 3" xfId="7150" xr:uid="{D9AAD2B7-77A8-4D0A-981C-1EBF5CC0C537}"/>
    <cellStyle name="Comma 2 3 4 5 3 2" xfId="15954" xr:uid="{D72E3994-8C79-4C2C-BFD5-965DFDECF419}"/>
    <cellStyle name="Comma 2 3 4 5 4" xfId="10168" xr:uid="{D009A377-81D4-44B9-8AA4-B6A267C81AEF}"/>
    <cellStyle name="Comma 2 3 4 5 4 2" xfId="18971" xr:uid="{B60DC636-8CAA-4DCD-A84E-C4B2C4A693C1}"/>
    <cellStyle name="Comma 2 3 4 5 5" xfId="12939" xr:uid="{C30D6066-130F-434D-BC64-0D539BE5E114}"/>
    <cellStyle name="Comma 2 3 4 6" xfId="4459" xr:uid="{C41FF4D6-D2C4-4704-BB49-96A61CF47A23}"/>
    <cellStyle name="Comma 2 3 4 6 2" xfId="7477" xr:uid="{C614DA8A-D7B9-4E77-BD40-16D5B12F1CF6}"/>
    <cellStyle name="Comma 2 3 4 6 2 2" xfId="16280" xr:uid="{06AD4E92-FF98-4760-A928-FE33E370F973}"/>
    <cellStyle name="Comma 2 3 4 6 3" xfId="13265" xr:uid="{F1FF1F43-FDEE-40AB-AE16-9CA43320DBC6}"/>
    <cellStyle name="Comma 2 3 4 7" xfId="5950" xr:uid="{4F0D38F9-98EA-498B-A3B3-B8A01C0DC4A1}"/>
    <cellStyle name="Comma 2 3 4 7 2" xfId="14754" xr:uid="{CF3CF56A-A7FD-47FA-8C07-9CDCA9C9CDFB}"/>
    <cellStyle name="Comma 2 3 4 8" xfId="8969" xr:uid="{E5A9C95E-20C1-4F1A-BD71-09BEAB10801B}"/>
    <cellStyle name="Comma 2 3 4 8 2" xfId="17772" xr:uid="{B497997A-5BDC-4B74-8C42-4B3C6B71CC7A}"/>
    <cellStyle name="Comma 2 3 4 9" xfId="10471" xr:uid="{A269BE8D-317E-4781-AAD6-7ACC30D1CC0E}"/>
    <cellStyle name="Comma 2 3 4 9 2" xfId="11756" xr:uid="{5631E4B2-77A0-48E4-AE20-F05A5D0B4E4E}"/>
    <cellStyle name="Comma 2 3 5" xfId="2795" xr:uid="{56526DB1-27F7-4EB6-B631-455CB8D717DC}"/>
    <cellStyle name="Comma 2 3 5 2" xfId="3246" xr:uid="{EC9F8D89-EE2B-4827-B118-86E54CC7EB66}"/>
    <cellStyle name="Comma 2 3 5 2 2" xfId="4768" xr:uid="{ABE83523-B427-4E57-B34C-E1F0CE757807}"/>
    <cellStyle name="Comma 2 3 5 2 2 2" xfId="7788" xr:uid="{08ECCEC9-8959-4FB6-A8DA-9A2383A0A95E}"/>
    <cellStyle name="Comma 2 3 5 2 2 2 2" xfId="16591" xr:uid="{CB88DAD6-CF80-4F1C-9807-1732FD589323}"/>
    <cellStyle name="Comma 2 3 5 2 2 3" xfId="13573" xr:uid="{2025ECEE-C370-4433-9F98-37FC5A1F9F6C}"/>
    <cellStyle name="Comma 2 3 5 2 3" xfId="6262" xr:uid="{C0355376-5BFD-4B0C-BAFE-2267BA29AADC}"/>
    <cellStyle name="Comma 2 3 5 2 3 2" xfId="15066" xr:uid="{3F5F9B8F-0557-4993-B2FD-CEAF2DE61D68}"/>
    <cellStyle name="Comma 2 3 5 2 4" xfId="9280" xr:uid="{DD84B0AC-71CE-4C84-8B56-A6C394DBEE0E}"/>
    <cellStyle name="Comma 2 3 5 2 4 2" xfId="18083" xr:uid="{D57D6FA2-09E2-4F47-9552-772ACF815433}"/>
    <cellStyle name="Comma 2 3 5 2 5" xfId="12056" xr:uid="{389836E8-467F-42D3-8171-EBE186A5B55A}"/>
    <cellStyle name="Comma 2 3 5 3" xfId="3541" xr:uid="{26610675-28B8-4852-9D2C-A89E6E2DFF52}"/>
    <cellStyle name="Comma 2 3 5 3 2" xfId="5063" xr:uid="{0C7C7399-AD4B-48DD-9EFF-573970AAAB32}"/>
    <cellStyle name="Comma 2 3 5 3 2 2" xfId="8084" xr:uid="{136C545F-CFE9-4630-8FE2-CAF887D72EBA}"/>
    <cellStyle name="Comma 2 3 5 3 2 2 2" xfId="16887" xr:uid="{AFA280B4-4514-45B7-8DA6-AA631DA76C1E}"/>
    <cellStyle name="Comma 2 3 5 3 2 3" xfId="13868" xr:uid="{3FFFB0C5-59BA-409F-8138-CC045383C3D9}"/>
    <cellStyle name="Comma 2 3 5 3 3" xfId="6558" xr:uid="{978F8935-9DF1-4991-BBCF-BC2D3682DD62}"/>
    <cellStyle name="Comma 2 3 5 3 3 2" xfId="15362" xr:uid="{46BEC9C9-D414-48CF-9373-5631E0AD70E4}"/>
    <cellStyle name="Comma 2 3 5 3 4" xfId="9576" xr:uid="{DC47DD06-116F-4FBF-B1DD-A9278985E6BB}"/>
    <cellStyle name="Comma 2 3 5 3 4 2" xfId="18379" xr:uid="{48E63646-339A-4871-91C9-0C6740907B17}"/>
    <cellStyle name="Comma 2 3 5 3 5" xfId="12349" xr:uid="{57CE6742-0FCA-4CFC-80E7-E71213FA0167}"/>
    <cellStyle name="Comma 2 3 5 4" xfId="3843" xr:uid="{8D201E3C-D683-4122-A3C4-7DDF75017921}"/>
    <cellStyle name="Comma 2 3 5 4 2" xfId="5366" xr:uid="{76AA5461-D5E1-4FB2-9A61-88B604E519BF}"/>
    <cellStyle name="Comma 2 3 5 4 2 2" xfId="8387" xr:uid="{5F790B0D-3711-494F-902E-CC79E6E2EAF5}"/>
    <cellStyle name="Comma 2 3 5 4 2 2 2" xfId="17190" xr:uid="{BC336582-20EC-4761-B2CD-6EFDB77ED204}"/>
    <cellStyle name="Comma 2 3 5 4 2 3" xfId="14171" xr:uid="{2503451B-7F83-4149-9488-F0891AC3E01F}"/>
    <cellStyle name="Comma 2 3 5 4 3" xfId="6861" xr:uid="{CEBD893B-61B2-4212-8089-89ACEA8C693F}"/>
    <cellStyle name="Comma 2 3 5 4 3 2" xfId="15665" xr:uid="{D7246E30-B791-4E3F-820A-3DA878DC6161}"/>
    <cellStyle name="Comma 2 3 5 4 4" xfId="9879" xr:uid="{11FE2469-B0A3-4B11-90A0-A4163E03503A}"/>
    <cellStyle name="Comma 2 3 5 4 4 2" xfId="18682" xr:uid="{5E3521CC-8FDD-4E21-ADEA-3D6B47CA1AF2}"/>
    <cellStyle name="Comma 2 3 5 4 5" xfId="12651" xr:uid="{41688305-5B9A-4168-B264-731F2491034A}"/>
    <cellStyle name="Comma 2 3 5 5" xfId="4148" xr:uid="{0C9F83DC-3346-49FF-BCC5-68785FCE8D62}"/>
    <cellStyle name="Comma 2 3 5 5 2" xfId="5671" xr:uid="{74361266-B21C-47BA-95E8-24BF9BA5677C}"/>
    <cellStyle name="Comma 2 3 5 5 2 2" xfId="8692" xr:uid="{867F78DB-41E3-4C86-BD30-65429359823E}"/>
    <cellStyle name="Comma 2 3 5 5 2 2 2" xfId="17495" xr:uid="{5AF473BB-F081-4168-AE09-045E0FE1401A}"/>
    <cellStyle name="Comma 2 3 5 5 2 3" xfId="14476" xr:uid="{09607378-610A-4B3B-A102-109B4F7685FE}"/>
    <cellStyle name="Comma 2 3 5 5 3" xfId="7166" xr:uid="{115C7721-45B2-43EB-9FFB-BA7A9C1A8D70}"/>
    <cellStyle name="Comma 2 3 5 5 3 2" xfId="15970" xr:uid="{A9375D0D-EBF8-4661-A424-DAD77AF0EFE3}"/>
    <cellStyle name="Comma 2 3 5 5 4" xfId="10184" xr:uid="{8CA2CDF9-2465-4033-BF1A-FA77E27BBFC4}"/>
    <cellStyle name="Comma 2 3 5 5 4 2" xfId="18987" xr:uid="{C49B506A-DD15-4113-96C4-3507B9C631F5}"/>
    <cellStyle name="Comma 2 3 5 5 5" xfId="12955" xr:uid="{AF9FE36F-EA25-4A91-B23C-833156A4E0D2}"/>
    <cellStyle name="Comma 2 3 5 6" xfId="4475" xr:uid="{67F08908-ED1C-4CD0-BB33-96A59CB7501E}"/>
    <cellStyle name="Comma 2 3 5 6 2" xfId="7493" xr:uid="{56110046-D5D1-4DB5-A7B2-F5D343B7B42E}"/>
    <cellStyle name="Comma 2 3 5 6 2 2" xfId="16296" xr:uid="{712FA6AB-6F32-4E5E-AECE-684E4986A8D1}"/>
    <cellStyle name="Comma 2 3 5 6 3" xfId="13281" xr:uid="{7EB34257-707B-4B4D-A0A4-B5C3FD655A12}"/>
    <cellStyle name="Comma 2 3 5 7" xfId="5966" xr:uid="{F346BA83-3D7E-463B-854D-B9258BA396F7}"/>
    <cellStyle name="Comma 2 3 5 7 2" xfId="14770" xr:uid="{CBB1C4C8-57E5-49CC-BE98-A1F767FAA52A}"/>
    <cellStyle name="Comma 2 3 5 8" xfId="8985" xr:uid="{B6A85236-856E-4AF1-8474-ACFE4E7F54D9}"/>
    <cellStyle name="Comma 2 3 5 8 2" xfId="17788" xr:uid="{B872B781-7DA8-4680-AE8F-468B6FF6C454}"/>
    <cellStyle name="Comma 2 3 5 9" xfId="10519" xr:uid="{36598D30-EB15-4DE6-9973-35D06496BA11}"/>
    <cellStyle name="Comma 2 3 5 9 2" xfId="11772" xr:uid="{38C5C570-37E1-4302-AA00-338210BFFCC4}"/>
    <cellStyle name="Comma 2 3 6" xfId="4179" xr:uid="{E876D33D-638C-4245-9EF6-3AD6D79B8F86}"/>
    <cellStyle name="Comma 2 3 6 2" xfId="7197" xr:uid="{80C8FADC-624A-4EF5-AC77-A661FABF3465}"/>
    <cellStyle name="Comma 2 3 6 2 2" xfId="16000" xr:uid="{2DBC5595-E6B1-4F0F-95D3-7B67CE06981F}"/>
    <cellStyle name="Comma 2 3 6 3" xfId="12985" xr:uid="{D32A4185-EA8C-43D5-84F0-2F109AD96D16}"/>
    <cellStyle name="Comma 2 3 7" xfId="2292" xr:uid="{4561BF00-A3ED-4F1A-BA68-BCC10FC98640}"/>
    <cellStyle name="Comma 2 3 8" xfId="10703" xr:uid="{A6647AA0-8393-4B74-ABBD-54037C9767E4}"/>
    <cellStyle name="Comma 2 3 9" xfId="19392" xr:uid="{3182AC7B-8053-4A91-9F79-F00598F34A7C}"/>
    <cellStyle name="Comma 2 4" xfId="572" xr:uid="{32682376-CD17-42A5-AABC-5A8ED89D412D}"/>
    <cellStyle name="Comma 2 4 10" xfId="8714" xr:uid="{58725B15-3802-4377-8BA1-156AAD60D2ED}"/>
    <cellStyle name="Comma 2 4 10 2" xfId="17517" xr:uid="{3AED1BB6-3CF8-4A21-BBFB-F9046EE29B98}"/>
    <cellStyle name="Comma 2 4 11" xfId="2326" xr:uid="{669615BF-A099-48A7-966D-35C5EAF45FC3}"/>
    <cellStyle name="Comma 2 4 11 2" xfId="11573" xr:uid="{C19BB78B-EA50-4F86-BEA9-C42F23316493}"/>
    <cellStyle name="Comma 2 4 12" xfId="19410" xr:uid="{21C4CB63-AC52-4CE5-BD32-D9EDD06059A6}"/>
    <cellStyle name="Comma 2 4 13" xfId="1200" xr:uid="{08C0036C-3FF5-4E71-96A2-329240F8CAD5}"/>
    <cellStyle name="Comma 2 4 2" xfId="573" xr:uid="{C905CED8-5DB1-47F9-B4CF-A746F8D65BDA}"/>
    <cellStyle name="Comma 2 4 2 10" xfId="1333" xr:uid="{9B018D84-319F-4961-B401-B218E0DF98F0}"/>
    <cellStyle name="Comma 2 4 2 2" xfId="574" xr:uid="{CE022F2C-A5CD-438E-9F33-6C9AFC0CF95A}"/>
    <cellStyle name="Comma 2 4 2 2 2" xfId="4686" xr:uid="{59AD5127-9C8F-4323-A7A9-EB50ACEB338C}"/>
    <cellStyle name="Comma 2 4 2 2 2 2" xfId="7704" xr:uid="{40FE7A6B-86E2-4A1E-9A7D-5C2ECC67BD61}"/>
    <cellStyle name="Comma 2 4 2 2 2 2 2" xfId="16507" xr:uid="{FD40740D-CB05-4BCD-AF3B-5B8B3B07BFB5}"/>
    <cellStyle name="Comma 2 4 2 2 2 3" xfId="13491" xr:uid="{600D224F-39BC-4A1B-A760-C048BB0A5794}"/>
    <cellStyle name="Comma 2 4 2 2 3" xfId="6178" xr:uid="{91E12DA3-3A3D-4D6F-A44A-CB35CBB4B3FA}"/>
    <cellStyle name="Comma 2 4 2 2 3 2" xfId="14982" xr:uid="{DC93218A-F80F-416B-98BE-4C64C987E3B7}"/>
    <cellStyle name="Comma 2 4 2 2 4" xfId="9196" xr:uid="{76F29FF8-D328-41F5-8239-6CE3AB4CC193}"/>
    <cellStyle name="Comma 2 4 2 2 4 2" xfId="17999" xr:uid="{4C309E6E-8FEE-4B56-A27D-36B4D4757DE1}"/>
    <cellStyle name="Comma 2 4 2 2 5" xfId="11977" xr:uid="{17CD6342-8014-4F78-8C9B-BF2E48737284}"/>
    <cellStyle name="Comma 2 4 2 2 6" xfId="3119" xr:uid="{82CA91BC-3A7C-471E-97D8-CE42492477DB}"/>
    <cellStyle name="Comma 2 4 2 3" xfId="3459" xr:uid="{7EDE37D9-164B-4263-8449-7ED8DB7332E2}"/>
    <cellStyle name="Comma 2 4 2 3 2" xfId="4979" xr:uid="{2C816CEA-4DDB-4FA8-9A86-C2BB7591B14C}"/>
    <cellStyle name="Comma 2 4 2 3 2 2" xfId="8000" xr:uid="{6530294A-2F3E-49EC-951F-91AB715AB916}"/>
    <cellStyle name="Comma 2 4 2 3 2 2 2" xfId="16803" xr:uid="{14A25BBF-6380-4281-902E-2DE3DB36320B}"/>
    <cellStyle name="Comma 2 4 2 3 2 3" xfId="13784" xr:uid="{E7C04500-EFCD-4D4A-8F08-19E2B23FE8FD}"/>
    <cellStyle name="Comma 2 4 2 3 3" xfId="6474" xr:uid="{6F2A03D3-7231-4620-84C3-83C0730FE612}"/>
    <cellStyle name="Comma 2 4 2 3 3 2" xfId="15278" xr:uid="{99670572-DA3C-4312-8771-1E253FF62778}"/>
    <cellStyle name="Comma 2 4 2 3 4" xfId="9492" xr:uid="{00A01F64-6337-4F24-B8F5-1F1C7BCE2365}"/>
    <cellStyle name="Comma 2 4 2 3 4 2" xfId="18295" xr:uid="{4C6AB281-8444-473F-AAC8-2A716F32FE35}"/>
    <cellStyle name="Comma 2 4 2 3 5" xfId="12267" xr:uid="{A9B2ABDD-7C42-421D-8C2E-0D37732AC33C}"/>
    <cellStyle name="Comma 2 4 2 4" xfId="3754" xr:uid="{13EE2333-D9B1-448C-BB90-8FA4D999BB95}"/>
    <cellStyle name="Comma 2 4 2 4 2" xfId="5277" xr:uid="{B675368D-6D45-4C3F-B2D8-27E2842765E3}"/>
    <cellStyle name="Comma 2 4 2 4 2 2" xfId="8298" xr:uid="{80141702-A115-41A2-BDE3-876D5532E563}"/>
    <cellStyle name="Comma 2 4 2 4 2 2 2" xfId="17101" xr:uid="{D6A6AC66-F21A-4B70-A5BF-651D72D0F4CE}"/>
    <cellStyle name="Comma 2 4 2 4 2 3" xfId="14082" xr:uid="{12A62999-A3C5-45D1-B2A7-81E6AEE84389}"/>
    <cellStyle name="Comma 2 4 2 4 3" xfId="6772" xr:uid="{41BD669A-B2BA-43A2-91EB-C74BDDFC74BD}"/>
    <cellStyle name="Comma 2 4 2 4 3 2" xfId="15576" xr:uid="{9AA1C782-287D-4722-AECA-FBF030159586}"/>
    <cellStyle name="Comma 2 4 2 4 4" xfId="9790" xr:uid="{4FBF4320-80E9-4ECA-A43F-1B0C2505490A}"/>
    <cellStyle name="Comma 2 4 2 4 4 2" xfId="18593" xr:uid="{CCBFDEE4-CDF0-4FF3-8355-6F9D56426C3A}"/>
    <cellStyle name="Comma 2 4 2 4 5" xfId="12562" xr:uid="{11BBF592-28A0-4979-BEF0-664741EEB2DB}"/>
    <cellStyle name="Comma 2 4 2 5" xfId="4064" xr:uid="{49D52221-1261-42B1-A405-C520F4BE641D}"/>
    <cellStyle name="Comma 2 4 2 5 2" xfId="5587" xr:uid="{CAF8489E-F27E-477C-B6E2-B2EA4A62B651}"/>
    <cellStyle name="Comma 2 4 2 5 2 2" xfId="8608" xr:uid="{823964B3-0CFA-4646-BB8E-5F1B6AC3F3C6}"/>
    <cellStyle name="Comma 2 4 2 5 2 2 2" xfId="17411" xr:uid="{D56856F4-0465-4C7B-8014-40EE48ECE3D3}"/>
    <cellStyle name="Comma 2 4 2 5 2 3" xfId="14392" xr:uid="{7BC5DDD7-0749-40C6-BC87-3ECEF8F653CC}"/>
    <cellStyle name="Comma 2 4 2 5 3" xfId="7082" xr:uid="{E572B4D9-C5B9-4975-A482-96233260FA62}"/>
    <cellStyle name="Comma 2 4 2 5 3 2" xfId="15886" xr:uid="{09798A71-BD37-40A3-AB9C-57F5DA1052AE}"/>
    <cellStyle name="Comma 2 4 2 5 4" xfId="10100" xr:uid="{2BD54718-1F38-4089-B455-A3DFA5603578}"/>
    <cellStyle name="Comma 2 4 2 5 4 2" xfId="18903" xr:uid="{6D6A0FEB-2816-40F8-A10F-0DC4C07FB804}"/>
    <cellStyle name="Comma 2 4 2 5 5" xfId="12871" xr:uid="{A907CF8B-8782-4B63-A454-326AD4512273}"/>
    <cellStyle name="Comma 2 4 2 6" xfId="4391" xr:uid="{E807C06B-43DC-4A00-84BC-208E46CCCC59}"/>
    <cellStyle name="Comma 2 4 2 6 2" xfId="7409" xr:uid="{313E397D-57CD-41B0-B00A-01AF4D8CC9AF}"/>
    <cellStyle name="Comma 2 4 2 6 2 2" xfId="16212" xr:uid="{FC857B16-6ADE-4718-BD1D-649DDFE3EC22}"/>
    <cellStyle name="Comma 2 4 2 6 3" xfId="13197" xr:uid="{DAFB4181-3AFA-457F-BF05-2A5B469E68DE}"/>
    <cellStyle name="Comma 2 4 2 7" xfId="5882" xr:uid="{8CEB8775-4FCB-4E36-960F-B243E7A5412F}"/>
    <cellStyle name="Comma 2 4 2 7 2" xfId="14686" xr:uid="{4C50A12E-A3A6-436C-BCCF-0CFB03CC4A50}"/>
    <cellStyle name="Comma 2 4 2 8" xfId="8901" xr:uid="{B6673D36-0BAF-4BA1-ABAE-EF0C92BD8F47}"/>
    <cellStyle name="Comma 2 4 2 8 2" xfId="17704" xr:uid="{735161EE-A68B-4469-B4CA-A651116EAC3E}"/>
    <cellStyle name="Comma 2 4 2 9" xfId="2593" xr:uid="{D04C444A-176B-41CF-B668-1E4FE1B94B38}"/>
    <cellStyle name="Comma 2 4 3" xfId="575" xr:uid="{D98F50E7-2F34-4F17-B1EA-B721F8EA0B72}"/>
    <cellStyle name="Comma 2 4 3 2" xfId="576" xr:uid="{3796252C-1054-4AE4-8E58-9290DAF8842A}"/>
    <cellStyle name="Comma 2 4 3 2 2" xfId="3149" xr:uid="{802EC604-0184-4947-8E69-87E8C9BDBC1E}"/>
    <cellStyle name="Comma 2 4 3 3" xfId="2699" xr:uid="{16AFDB05-6149-408C-997F-8E4244CAEF35}"/>
    <cellStyle name="Comma 2 4 4" xfId="577" xr:uid="{1CCF9010-917F-4467-AF40-31EC859BC004}"/>
    <cellStyle name="Comma 2 4 4 2" xfId="578" xr:uid="{1D6999D9-284E-48A1-8C07-46950C9EB86D}"/>
    <cellStyle name="Comma 2 4 4 2 2" xfId="7515" xr:uid="{DDDC719E-C20C-46AE-A16A-1986867F5AE7}"/>
    <cellStyle name="Comma 2 4 4 2 2 2" xfId="16318" xr:uid="{1132B036-029A-486E-87C8-0D1ACDF8F70C}"/>
    <cellStyle name="Comma 2 4 4 2 3" xfId="13302" xr:uid="{ECFB9967-E25F-48CC-B963-BA932E53216B}"/>
    <cellStyle name="Comma 2 4 4 2 4" xfId="4497" xr:uid="{744ED59A-B3A2-41FD-9239-7A895851C925}"/>
    <cellStyle name="Comma 2 4 4 3" xfId="5989" xr:uid="{DA0234EC-C7F2-47B5-B268-4B6C3B65593B}"/>
    <cellStyle name="Comma 2 4 4 3 2" xfId="14793" xr:uid="{1C9ED78B-94F4-4D68-BC2F-8771F83BDA90}"/>
    <cellStyle name="Comma 2 4 4 4" xfId="9007" xr:uid="{A654D1F1-61F3-42B5-9C01-98E94DBBD7EB}"/>
    <cellStyle name="Comma 2 4 4 4 2" xfId="17810" xr:uid="{669A902A-B092-4800-9181-83A87FB16D46}"/>
    <cellStyle name="Comma 2 4 4 5" xfId="11792" xr:uid="{B7E325A7-F919-42DE-881B-EE15B5233042}"/>
    <cellStyle name="Comma 2 4 4 6" xfId="2851" xr:uid="{3AF6ECB3-5ED7-4A6E-AD38-2220805E406C}"/>
    <cellStyle name="Comma 2 4 5" xfId="579" xr:uid="{6C5F79FF-6622-4F1B-A976-B322D88252D9}"/>
    <cellStyle name="Comma 2 4 5 2" xfId="4792" xr:uid="{6E1B5904-707B-4DF3-99FA-76DAA3E88268}"/>
    <cellStyle name="Comma 2 4 5 2 2" xfId="7813" xr:uid="{9279A8D0-1C13-40C0-89CA-6FD54EC4FEB4}"/>
    <cellStyle name="Comma 2 4 5 2 2 2" xfId="16616" xr:uid="{7C53B82F-5168-4810-A2AD-88E255F1CDCE}"/>
    <cellStyle name="Comma 2 4 5 2 3" xfId="13597" xr:uid="{130E31FB-7D77-47B6-9A20-D2719C293FB7}"/>
    <cellStyle name="Comma 2 4 5 3" xfId="6287" xr:uid="{3CE32431-0E12-44B5-AA1A-28E94B3FB316}"/>
    <cellStyle name="Comma 2 4 5 3 2" xfId="15091" xr:uid="{AB983F02-CA10-4144-BF8D-F16D0052E502}"/>
    <cellStyle name="Comma 2 4 5 4" xfId="9305" xr:uid="{A2546EF1-53B8-44AD-9133-826699062F1C}"/>
    <cellStyle name="Comma 2 4 5 4 2" xfId="18108" xr:uid="{3B022986-2278-4C32-AE14-AF82B763F862}"/>
    <cellStyle name="Comma 2 4 5 5" xfId="12080" xr:uid="{4B35F639-C8F9-4354-A801-BEB6A15A2CA9}"/>
    <cellStyle name="Comma 2 4 5 6" xfId="3272" xr:uid="{6202FAE9-6048-49AD-9B16-E51BE8DCFA9C}"/>
    <cellStyle name="Comma 2 4 6" xfId="580" xr:uid="{878C6536-34C9-4999-9166-7341F3FAECA4}"/>
    <cellStyle name="Comma 2 4 6 2" xfId="5088" xr:uid="{C3EA6FAA-3BE0-4410-B4E6-A9E5B92E221D}"/>
    <cellStyle name="Comma 2 4 6 2 2" xfId="8109" xr:uid="{6EBBE769-EF11-40F0-9308-42A9EAAE772A}"/>
    <cellStyle name="Comma 2 4 6 2 2 2" xfId="16912" xr:uid="{55566F48-FD31-4636-B7A7-0F4269BB272F}"/>
    <cellStyle name="Comma 2 4 6 2 3" xfId="13893" xr:uid="{D9788C47-A212-4990-9C8C-9159936D463D}"/>
    <cellStyle name="Comma 2 4 6 3" xfId="6583" xr:uid="{1D960A87-8BE5-472B-84E0-001294F7196D}"/>
    <cellStyle name="Comma 2 4 6 3 2" xfId="15387" xr:uid="{DFC6DACE-2AB9-4000-9652-603FB1E75857}"/>
    <cellStyle name="Comma 2 4 6 4" xfId="9601" xr:uid="{3EC190AA-EA6D-4566-8C29-3CDBD8D1BC12}"/>
    <cellStyle name="Comma 2 4 6 4 2" xfId="18404" xr:uid="{9436FDF0-F9E3-427C-9F19-87514BDE0514}"/>
    <cellStyle name="Comma 2 4 6 5" xfId="12373" xr:uid="{55C36193-3F73-4DBF-BE20-6D25AE0C3BD6}"/>
    <cellStyle name="Comma 2 4 6 6" xfId="3565" xr:uid="{90DE8EE3-BD52-46C3-9F0D-89F0CFFA474F}"/>
    <cellStyle name="Comma 2 4 7" xfId="3877" xr:uid="{3701363B-F654-41EA-91D9-10509AECAB85}"/>
    <cellStyle name="Comma 2 4 7 2" xfId="5400" xr:uid="{36DAF727-E761-4B17-917F-A9CB88BD1222}"/>
    <cellStyle name="Comma 2 4 7 2 2" xfId="8421" xr:uid="{8469F9D0-409F-4B17-B62B-772D5B1EC4F1}"/>
    <cellStyle name="Comma 2 4 7 2 2 2" xfId="17224" xr:uid="{92295832-B035-4C74-85B4-1893095560C2}"/>
    <cellStyle name="Comma 2 4 7 2 3" xfId="14205" xr:uid="{E6C60960-A20E-41CF-ADD4-EA40A9A46A56}"/>
    <cellStyle name="Comma 2 4 7 3" xfId="6895" xr:uid="{AADA50C7-C527-4CCF-B242-92801366A3F1}"/>
    <cellStyle name="Comma 2 4 7 3 2" xfId="15699" xr:uid="{2034467E-8557-4162-857D-0A9D447B06B0}"/>
    <cellStyle name="Comma 2 4 7 4" xfId="9913" xr:uid="{D06CC507-5544-44A8-890D-6DB393C291CE}"/>
    <cellStyle name="Comma 2 4 7 4 2" xfId="18716" xr:uid="{1977CE44-77AB-4B92-BA03-D1B9EB29A676}"/>
    <cellStyle name="Comma 2 4 7 5" xfId="12684" xr:uid="{3E0117D6-B275-424D-AE70-139235494D66}"/>
    <cellStyle name="Comma 2 4 8" xfId="4204" xr:uid="{40FC8D6A-9D7E-4C2C-BCBA-919F1AB64840}"/>
    <cellStyle name="Comma 2 4 8 2" xfId="7222" xr:uid="{6D9CE353-1BFB-45EE-8365-96C4055B1386}"/>
    <cellStyle name="Comma 2 4 8 2 2" xfId="16025" xr:uid="{5EF07FC3-00FD-4DE9-96BD-C614B1A80916}"/>
    <cellStyle name="Comma 2 4 8 3" xfId="13010" xr:uid="{E5744913-5353-4910-A57A-A804E0DC0471}"/>
    <cellStyle name="Comma 2 4 9" xfId="5707" xr:uid="{62A39830-E3A1-4184-925F-F7F76C136FFE}"/>
    <cellStyle name="Comma 2 4 9 2" xfId="14511" xr:uid="{26785F10-66A3-49F9-AE63-CA297BB85ECE}"/>
    <cellStyle name="Comma 2 5" xfId="581" xr:uid="{CA6F51B9-C39B-4ECF-913E-3135D9255650}"/>
    <cellStyle name="Comma 2 5 2" xfId="2605" xr:uid="{707F50DF-1FC0-48B2-BC21-98D526B90471}"/>
    <cellStyle name="Comma 2 5 2 2" xfId="3138" xr:uid="{33DEC24F-81A3-4366-9F44-92BEFF220325}"/>
    <cellStyle name="Comma 2 5 2 2 2" xfId="4696" xr:uid="{E7F0686B-E31F-4019-B70A-097831722858}"/>
    <cellStyle name="Comma 2 5 2 2 2 2" xfId="7715" xr:uid="{61199E90-274F-4447-9D1A-3D09E6E801C0}"/>
    <cellStyle name="Comma 2 5 2 2 2 2 2" xfId="16518" xr:uid="{8B260811-E86C-426B-BB81-CA2CCCF3CF01}"/>
    <cellStyle name="Comma 2 5 2 2 2 3" xfId="13501" xr:uid="{355B148B-B251-4E0C-8E74-DA836CAB725F}"/>
    <cellStyle name="Comma 2 5 2 2 3" xfId="6189" xr:uid="{D13A6874-6799-4B4D-B0FD-4727D8BDD26A}"/>
    <cellStyle name="Comma 2 5 2 2 3 2" xfId="14993" xr:uid="{88D917D2-EAD9-4622-81C5-58C554AA3416}"/>
    <cellStyle name="Comma 2 5 2 2 4" xfId="9207" xr:uid="{3EDABA38-6489-4E9C-882E-6910AD18B4B6}"/>
    <cellStyle name="Comma 2 5 2 2 4 2" xfId="18010" xr:uid="{8C6AC9DE-42EC-48AF-BF08-29762838698C}"/>
    <cellStyle name="Comma 2 5 2 2 5" xfId="11986" xr:uid="{B0164E06-EE65-465E-9365-96B21A748BD7}"/>
    <cellStyle name="Comma 2 5 2 3" xfId="3469" xr:uid="{57341759-A33A-49F3-8013-CF3F94790BAB}"/>
    <cellStyle name="Comma 2 5 2 3 2" xfId="4990" xr:uid="{E2BA538F-4588-4473-BD47-2651D74B88B2}"/>
    <cellStyle name="Comma 2 5 2 3 2 2" xfId="8011" xr:uid="{CEB59738-4A87-4874-BD81-38B890E72CD5}"/>
    <cellStyle name="Comma 2 5 2 3 2 2 2" xfId="16814" xr:uid="{19CFB459-AA5A-44BE-BFE1-A0D3610B3219}"/>
    <cellStyle name="Comma 2 5 2 3 2 3" xfId="13795" xr:uid="{9BD67C49-4F55-41D0-AA6A-6F0D37C6324B}"/>
    <cellStyle name="Comma 2 5 2 3 3" xfId="6485" xr:uid="{1D57A839-FA6E-4FE1-9CBD-245EB191A71E}"/>
    <cellStyle name="Comma 2 5 2 3 3 2" xfId="15289" xr:uid="{E7782468-1781-41E0-B6D7-0878C447754D}"/>
    <cellStyle name="Comma 2 5 2 3 4" xfId="9503" xr:uid="{37FBE1A6-EF37-41F0-990C-EFF4F799FC8C}"/>
    <cellStyle name="Comma 2 5 2 3 4 2" xfId="18306" xr:uid="{98EEE865-7262-4B6C-BC51-E6127A65A253}"/>
    <cellStyle name="Comma 2 5 2 3 5" xfId="12277" xr:uid="{8E2FBC2B-721C-4901-890A-BD03C0F91DDA}"/>
    <cellStyle name="Comma 2 5 2 4" xfId="3765" xr:uid="{8BE24AA7-BFB3-4DA4-9F31-8BC89DA1B3C6}"/>
    <cellStyle name="Comma 2 5 2 4 2" xfId="5288" xr:uid="{B3548679-AA38-4CA6-8895-060550F4BB19}"/>
    <cellStyle name="Comma 2 5 2 4 2 2" xfId="8309" xr:uid="{C84E14DA-E8A2-4359-87D8-2A1A5404AEE5}"/>
    <cellStyle name="Comma 2 5 2 4 2 2 2" xfId="17112" xr:uid="{AB5D5746-5174-4C8A-ADDF-0FCD92607C71}"/>
    <cellStyle name="Comma 2 5 2 4 2 3" xfId="14093" xr:uid="{17C7F241-7099-445F-913A-316066E24A5D}"/>
    <cellStyle name="Comma 2 5 2 4 3" xfId="6783" xr:uid="{ABACEE46-1325-4979-83DA-14FA30A6144D}"/>
    <cellStyle name="Comma 2 5 2 4 3 2" xfId="15587" xr:uid="{5F030454-BD81-4D61-81AB-14592A8C2319}"/>
    <cellStyle name="Comma 2 5 2 4 4" xfId="9801" xr:uid="{0BE063BB-CF63-42AB-B54D-B9DB8117913C}"/>
    <cellStyle name="Comma 2 5 2 4 4 2" xfId="18604" xr:uid="{ED2BE24C-53D8-43EA-96ED-65936DA111F8}"/>
    <cellStyle name="Comma 2 5 2 4 5" xfId="12573" xr:uid="{37A08AB9-BE41-403F-ABAC-1E2088AA28B0}"/>
    <cellStyle name="Comma 2 5 2 5" xfId="4075" xr:uid="{ABDD2452-CFE0-4641-82B5-BC217BDF401D}"/>
    <cellStyle name="Comma 2 5 2 5 2" xfId="5598" xr:uid="{CA643988-7010-4E2F-85C5-9645F5AD056D}"/>
    <cellStyle name="Comma 2 5 2 5 2 2" xfId="8619" xr:uid="{8FB05CB3-D07D-412D-A35A-6E10FE6D444B}"/>
    <cellStyle name="Comma 2 5 2 5 2 2 2" xfId="17422" xr:uid="{660B2EA1-2E0F-4C68-A217-DE54D8F27D15}"/>
    <cellStyle name="Comma 2 5 2 5 2 3" xfId="14403" xr:uid="{12B1CBCB-C1ED-46F5-A239-D97661A97A7A}"/>
    <cellStyle name="Comma 2 5 2 5 3" xfId="7093" xr:uid="{4BA30267-861B-48A2-8582-364A86B453B5}"/>
    <cellStyle name="Comma 2 5 2 5 3 2" xfId="15897" xr:uid="{FD8FB560-19B5-4140-BBF5-267528A4330F}"/>
    <cellStyle name="Comma 2 5 2 5 4" xfId="10111" xr:uid="{B4C71650-B321-4195-BDEE-B59CDDDC2A28}"/>
    <cellStyle name="Comma 2 5 2 5 4 2" xfId="18914" xr:uid="{DBE7512D-9532-46F8-9997-DF61A2B96D77}"/>
    <cellStyle name="Comma 2 5 2 5 5" xfId="12882" xr:uid="{F2987981-ADC1-4FBE-BE80-6ECC36184C41}"/>
    <cellStyle name="Comma 2 5 2 6" xfId="4402" xr:uid="{F2C65DBE-5094-4CF3-A06A-40493A633D5B}"/>
    <cellStyle name="Comma 2 5 2 6 2" xfId="7420" xr:uid="{2E77EE04-69DF-4A75-A428-19A1837BA304}"/>
    <cellStyle name="Comma 2 5 2 6 2 2" xfId="16223" xr:uid="{A46BFE89-F6CB-4813-BDB8-2E3DDD7064D5}"/>
    <cellStyle name="Comma 2 5 2 6 3" xfId="13208" xr:uid="{5CF5B501-319B-4254-869D-E6FABE22CCA7}"/>
    <cellStyle name="Comma 2 5 2 7" xfId="5893" xr:uid="{E153E0F3-69C9-41BE-BD3D-D86209F75089}"/>
    <cellStyle name="Comma 2 5 2 7 2" xfId="14697" xr:uid="{8FD0FE78-F44E-415F-BDAF-9AA98543095C}"/>
    <cellStyle name="Comma 2 5 2 8" xfId="8912" xr:uid="{D91F1D10-41EE-415E-9780-4BAE163A1B30}"/>
    <cellStyle name="Comma 2 5 2 8 2" xfId="17715" xr:uid="{9D12FCFB-7666-4A2D-9882-82CD82C6F79B}"/>
    <cellStyle name="Comma 2 5 2 9" xfId="11704" xr:uid="{91B7F859-068B-4D03-8507-CD8494BD636E}"/>
    <cellStyle name="Comma 2 5 3" xfId="2736" xr:uid="{CA6293CC-D60B-4374-B87B-3D017F38B5CC}"/>
    <cellStyle name="Comma 2 5 3 2" xfId="3184" xr:uid="{6E24BE6F-D12E-4B54-A3A4-97E59D850733}"/>
    <cellStyle name="Comma 2 5 3 2 2" xfId="4710" xr:uid="{8912976C-EE16-4B0B-80D9-A99231A87E15}"/>
    <cellStyle name="Comma 2 5 3 2 2 2" xfId="7730" xr:uid="{949A1E74-8DE8-44AA-8CC5-0365419F6E67}"/>
    <cellStyle name="Comma 2 5 3 2 2 2 2" xfId="16533" xr:uid="{1740F0D4-FD07-447A-ADB5-745D04DA5D64}"/>
    <cellStyle name="Comma 2 5 3 2 2 3" xfId="13515" xr:uid="{484EE60E-11C3-4584-A60F-E6F45E984393}"/>
    <cellStyle name="Comma 2 5 3 2 3" xfId="6204" xr:uid="{55211D7C-26D1-4DEB-AF74-B4890847CF55}"/>
    <cellStyle name="Comma 2 5 3 2 3 2" xfId="15008" xr:uid="{B001700E-4962-4F86-B299-2A46B8A4B9D1}"/>
    <cellStyle name="Comma 2 5 3 2 4" xfId="9222" xr:uid="{ACAF8DFF-4072-4A03-853C-0386217601FD}"/>
    <cellStyle name="Comma 2 5 3 2 4 2" xfId="18025" xr:uid="{58F8C6E7-F44B-4BF5-99E4-87D67B862D3C}"/>
    <cellStyle name="Comma 2 5 3 2 5" xfId="12000" xr:uid="{AD37943F-93BB-4E50-A564-FB03C9134768}"/>
    <cellStyle name="Comma 2 5 3 3" xfId="3483" xr:uid="{CFDC1195-7F07-43DF-B12E-216DFBB5E671}"/>
    <cellStyle name="Comma 2 5 3 3 2" xfId="5005" xr:uid="{196595EA-FC72-4BA8-908C-8DB4F06D6F48}"/>
    <cellStyle name="Comma 2 5 3 3 2 2" xfId="8026" xr:uid="{CC77F3C7-6D0E-4487-822C-0C0C9962D519}"/>
    <cellStyle name="Comma 2 5 3 3 2 2 2" xfId="16829" xr:uid="{7624FE2A-443E-496F-9944-6EC4BE61BAE2}"/>
    <cellStyle name="Comma 2 5 3 3 2 3" xfId="13810" xr:uid="{A60F1169-95D6-4A56-94F0-975D6C73E9D6}"/>
    <cellStyle name="Comma 2 5 3 3 3" xfId="6500" xr:uid="{416FBD99-B205-4470-9EE8-4DAB25831E68}"/>
    <cellStyle name="Comma 2 5 3 3 3 2" xfId="15304" xr:uid="{E35307B5-748C-4285-9140-6C182839EB5B}"/>
    <cellStyle name="Comma 2 5 3 3 4" xfId="9518" xr:uid="{9430A653-3BD7-4A7D-BBED-6B91A3705B01}"/>
    <cellStyle name="Comma 2 5 3 3 4 2" xfId="18321" xr:uid="{5CFF6051-E917-420D-88AA-53839AEC53CD}"/>
    <cellStyle name="Comma 2 5 3 3 5" xfId="12291" xr:uid="{B387CF4D-274A-48D8-B2FB-51F2316D8831}"/>
    <cellStyle name="Comma 2 5 3 4" xfId="3785" xr:uid="{5E1B2235-5234-452F-BD09-1BF46EE75E31}"/>
    <cellStyle name="Comma 2 5 3 4 2" xfId="5308" xr:uid="{62DE9A78-8EEC-495F-8DF8-2236E4FC654D}"/>
    <cellStyle name="Comma 2 5 3 4 2 2" xfId="8329" xr:uid="{46022CFB-FD32-4E37-81D9-F96E7C23E9C9}"/>
    <cellStyle name="Comma 2 5 3 4 2 2 2" xfId="17132" xr:uid="{F77841B2-4CA8-43FF-B6DE-873200B297A7}"/>
    <cellStyle name="Comma 2 5 3 4 2 3" xfId="14113" xr:uid="{DA011EDF-5012-4433-9FD8-7987455F4C69}"/>
    <cellStyle name="Comma 2 5 3 4 3" xfId="6803" xr:uid="{7D3291E7-6B4A-4910-8BC8-F7F500A87E74}"/>
    <cellStyle name="Comma 2 5 3 4 3 2" xfId="15607" xr:uid="{48817F63-326F-415E-8BA6-1DF3ED2AD322}"/>
    <cellStyle name="Comma 2 5 3 4 4" xfId="9821" xr:uid="{5BCB2CCD-0ABD-4E53-A5E2-FEC05706695C}"/>
    <cellStyle name="Comma 2 5 3 4 4 2" xfId="18624" xr:uid="{1D737F1D-ECC8-4063-8F84-FC9563B3DE69}"/>
    <cellStyle name="Comma 2 5 3 4 5" xfId="12593" xr:uid="{A62DEFC0-6C9F-4CBD-B578-9841C40654D7}"/>
    <cellStyle name="Comma 2 5 3 5" xfId="4090" xr:uid="{22025327-1C51-400F-95CB-361D7EFBCAD9}"/>
    <cellStyle name="Comma 2 5 3 5 2" xfId="5613" xr:uid="{82A06038-5D49-453D-A64E-B3B71A2EFDED}"/>
    <cellStyle name="Comma 2 5 3 5 2 2" xfId="8634" xr:uid="{D6B624F5-D1C3-4713-92BB-1F6138A4868A}"/>
    <cellStyle name="Comma 2 5 3 5 2 2 2" xfId="17437" xr:uid="{D8437E6D-6F71-4581-BFD4-0715DF187D7F}"/>
    <cellStyle name="Comma 2 5 3 5 2 3" xfId="14418" xr:uid="{CCE4E55B-CC10-42B1-BA5C-3172DBB7CE8B}"/>
    <cellStyle name="Comma 2 5 3 5 3" xfId="7108" xr:uid="{9720DFE1-0A13-49FB-8454-50213235CE70}"/>
    <cellStyle name="Comma 2 5 3 5 3 2" xfId="15912" xr:uid="{D4B51C72-FBB2-4F51-8B97-1F6DAD0F08F4}"/>
    <cellStyle name="Comma 2 5 3 5 4" xfId="10126" xr:uid="{6C4BF614-A717-4D40-A61A-32DC00513B01}"/>
    <cellStyle name="Comma 2 5 3 5 4 2" xfId="18929" xr:uid="{9C4EB8AE-F8C0-4CC6-858D-3918E04F61F4}"/>
    <cellStyle name="Comma 2 5 3 5 5" xfId="12897" xr:uid="{B9FC8158-3F84-4E44-B9F1-4094496D894C}"/>
    <cellStyle name="Comma 2 5 3 6" xfId="4417" xr:uid="{D5CEC951-4C24-48F0-94A7-9428911F11CE}"/>
    <cellStyle name="Comma 2 5 3 6 2" xfId="7435" xr:uid="{4AF84A9D-799E-4297-8D64-3A1A0024E1C4}"/>
    <cellStyle name="Comma 2 5 3 6 2 2" xfId="16238" xr:uid="{74B2EFF0-46C2-4FFD-8D2D-41C776FA5D22}"/>
    <cellStyle name="Comma 2 5 3 6 3" xfId="13223" xr:uid="{53EED0BE-5FCA-4A42-B52C-7EB81125FEC4}"/>
    <cellStyle name="Comma 2 5 3 7" xfId="5908" xr:uid="{9083CB92-5DD1-4F1A-8CBF-71899A0F82AB}"/>
    <cellStyle name="Comma 2 5 3 7 2" xfId="14712" xr:uid="{DE44719F-B168-45B1-95E2-B203AC6EED4E}"/>
    <cellStyle name="Comma 2 5 3 8" xfId="8927" xr:uid="{4FAFBFCF-5332-4E35-B32A-0E46743FF672}"/>
    <cellStyle name="Comma 2 5 3 8 2" xfId="17730" xr:uid="{718C0AA2-B2B4-45EE-A6CA-B6627E13421E}"/>
    <cellStyle name="Comma 2 5 3 9" xfId="11719" xr:uid="{6564C3D3-C295-4519-9AC7-5D6BD95CC427}"/>
    <cellStyle name="Comma 2 5 4" xfId="2764" xr:uid="{0271DA01-C740-40F3-9BB9-693BD04AAEE0}"/>
    <cellStyle name="Comma 2 5 4 2" xfId="3213" xr:uid="{7DAC39D3-292A-43E9-8D05-7C2FF94A7DB1}"/>
    <cellStyle name="Comma 2 5 4 2 2" xfId="4734" xr:uid="{FD951FD9-F57B-470E-8BF1-737FAF2E4B10}"/>
    <cellStyle name="Comma 2 5 4 2 2 2" xfId="7754" xr:uid="{C5DBD805-7818-4A91-9051-4CD4E28202C5}"/>
    <cellStyle name="Comma 2 5 4 2 2 2 2" xfId="16557" xr:uid="{070129EC-DFF2-400C-98A5-7E2669C3BE02}"/>
    <cellStyle name="Comma 2 5 4 2 2 3" xfId="13539" xr:uid="{1CF99EB6-CE87-46E3-83AF-9BAA12F6D21F}"/>
    <cellStyle name="Comma 2 5 4 2 3" xfId="6228" xr:uid="{1F4AFFC9-EDC9-439F-8CAC-9D5FA361397A}"/>
    <cellStyle name="Comma 2 5 4 2 3 2" xfId="15032" xr:uid="{B04F383B-12FD-4435-95FD-20C334298F25}"/>
    <cellStyle name="Comma 2 5 4 2 4" xfId="9246" xr:uid="{67B2E195-4B7F-4423-B982-BFBE66C4713D}"/>
    <cellStyle name="Comma 2 5 4 2 4 2" xfId="18049" xr:uid="{F3DB81F2-BCBD-4F06-BDC6-627C953BAEC6}"/>
    <cellStyle name="Comma 2 5 4 2 5" xfId="12023" xr:uid="{989F3D0A-599F-4F48-B97A-00E8C08D6804}"/>
    <cellStyle name="Comma 2 5 4 3" xfId="3507" xr:uid="{A49D29D5-B17D-4588-994C-BCFCFEF49AAE}"/>
    <cellStyle name="Comma 2 5 4 3 2" xfId="5029" xr:uid="{2213B3A3-BD2F-424B-BD29-CDD8C8B6F945}"/>
    <cellStyle name="Comma 2 5 4 3 2 2" xfId="8050" xr:uid="{68418CBC-90E5-49C3-9C86-123E82D12E8E}"/>
    <cellStyle name="Comma 2 5 4 3 2 2 2" xfId="16853" xr:uid="{F722DCE0-5C5D-4BB5-AC13-A61E28246B73}"/>
    <cellStyle name="Comma 2 5 4 3 2 3" xfId="13834" xr:uid="{804A9E66-3E8D-43FA-9E3E-822BF2B6430C}"/>
    <cellStyle name="Comma 2 5 4 3 3" xfId="6524" xr:uid="{1470BDB8-CC87-4CCA-A738-1DEA25EA4C37}"/>
    <cellStyle name="Comma 2 5 4 3 3 2" xfId="15328" xr:uid="{DCDF6267-6077-4C19-A712-CA606E9924DB}"/>
    <cellStyle name="Comma 2 5 4 3 4" xfId="9542" xr:uid="{6F420B2C-EAE4-4C50-BBEB-0A378F6AC208}"/>
    <cellStyle name="Comma 2 5 4 3 4 2" xfId="18345" xr:uid="{BB9B8E05-B22A-4B29-831C-0D156EBC03AA}"/>
    <cellStyle name="Comma 2 5 4 3 5" xfId="12315" xr:uid="{D875E4B8-6BB7-4CC2-B47C-A803834E9794}"/>
    <cellStyle name="Comma 2 5 4 4" xfId="3809" xr:uid="{D5EA842F-F5CD-4787-AE92-2F45FDD1028D}"/>
    <cellStyle name="Comma 2 5 4 4 2" xfId="5332" xr:uid="{1A28270E-2F3D-483C-ADD0-EEAD07EB8B75}"/>
    <cellStyle name="Comma 2 5 4 4 2 2" xfId="8353" xr:uid="{4AB211B4-C70E-433C-B35F-24BB745EA8EF}"/>
    <cellStyle name="Comma 2 5 4 4 2 2 2" xfId="17156" xr:uid="{612E7B50-234B-4F8D-8488-FD870774009B}"/>
    <cellStyle name="Comma 2 5 4 4 2 3" xfId="14137" xr:uid="{F2286C31-1EAE-4C94-A474-B69E8AF41F0A}"/>
    <cellStyle name="Comma 2 5 4 4 3" xfId="6827" xr:uid="{4BF25131-B170-4B6B-857D-527AB042B062}"/>
    <cellStyle name="Comma 2 5 4 4 3 2" xfId="15631" xr:uid="{E68B0DEB-E29B-4130-83FF-A0C270D7DB4D}"/>
    <cellStyle name="Comma 2 5 4 4 4" xfId="9845" xr:uid="{B3D945B5-5063-4DA4-BA80-2E8A23C5C83A}"/>
    <cellStyle name="Comma 2 5 4 4 4 2" xfId="18648" xr:uid="{CC59ADBC-D1BB-46E9-B210-6DABBACF6EA0}"/>
    <cellStyle name="Comma 2 5 4 4 5" xfId="12617" xr:uid="{0AFB6E74-02B9-4D58-A041-B88F71DAE4CB}"/>
    <cellStyle name="Comma 2 5 4 5" xfId="4114" xr:uid="{EA89CC7C-73E4-4A73-9403-2341C5B71974}"/>
    <cellStyle name="Comma 2 5 4 5 2" xfId="5637" xr:uid="{D2833ED7-B559-4C1E-9B73-6F72BD5C309D}"/>
    <cellStyle name="Comma 2 5 4 5 2 2" xfId="8658" xr:uid="{A4EE79A4-1A48-4ED5-B173-B2DFED3079E5}"/>
    <cellStyle name="Comma 2 5 4 5 2 2 2" xfId="17461" xr:uid="{1B782899-B72E-4428-905D-5510BCD0C2DF}"/>
    <cellStyle name="Comma 2 5 4 5 2 3" xfId="14442" xr:uid="{95EECE4D-9611-4E90-A48A-9DCB1506CB78}"/>
    <cellStyle name="Comma 2 5 4 5 3" xfId="7132" xr:uid="{C91E8099-88BE-401A-833F-14669349015E}"/>
    <cellStyle name="Comma 2 5 4 5 3 2" xfId="15936" xr:uid="{0A24FEF9-1FFD-4DCA-9A19-D69BC343DCDE}"/>
    <cellStyle name="Comma 2 5 4 5 4" xfId="10150" xr:uid="{CBACEFFD-33DC-4571-8301-E0179E5E79CF}"/>
    <cellStyle name="Comma 2 5 4 5 4 2" xfId="18953" xr:uid="{8DBB3C9D-1886-470A-8507-B6F51632956C}"/>
    <cellStyle name="Comma 2 5 4 5 5" xfId="12921" xr:uid="{BD2CCAD7-BE07-4365-818F-08D77D801DAD}"/>
    <cellStyle name="Comma 2 5 4 6" xfId="4441" xr:uid="{FDA45B69-D5E1-4EBF-ACAC-A6262EACE536}"/>
    <cellStyle name="Comma 2 5 4 6 2" xfId="7459" xr:uid="{CB209E82-2B20-49D2-8B5D-221090B8DDBC}"/>
    <cellStyle name="Comma 2 5 4 6 2 2" xfId="16262" xr:uid="{7F5F461F-C4D6-483A-8BCC-70E87336343F}"/>
    <cellStyle name="Comma 2 5 4 6 3" xfId="13247" xr:uid="{3053F4E2-CF5A-47E0-B59F-B417A6C1F39D}"/>
    <cellStyle name="Comma 2 5 4 7" xfId="5932" xr:uid="{6A2E9819-6838-4FEA-834C-D0ADE9B74DA9}"/>
    <cellStyle name="Comma 2 5 4 7 2" xfId="14736" xr:uid="{43C9B5B1-1F49-40D1-98E3-94A20240EE56}"/>
    <cellStyle name="Comma 2 5 4 8" xfId="8951" xr:uid="{09453C69-C64D-45F8-A901-381B14CDD618}"/>
    <cellStyle name="Comma 2 5 4 8 2" xfId="17754" xr:uid="{A2DA7AD0-D2CB-413D-A939-E6E4C8328BCD}"/>
    <cellStyle name="Comma 2 5 4 9" xfId="11741" xr:uid="{79C7E8F3-6125-4900-87A0-8E52C069AA2D}"/>
    <cellStyle name="Comma 2 5 5" xfId="2786" xr:uid="{C0FA5FD2-9245-456D-98C9-FF1F36AB50B0}"/>
    <cellStyle name="Comma 2 5 5 2" xfId="3237" xr:uid="{C39DDC95-E6CF-4F84-A2A1-F62CAF145235}"/>
    <cellStyle name="Comma 2 5 5 2 2" xfId="4759" xr:uid="{B21890F3-86E5-426C-8FDB-8EF489AEEA63}"/>
    <cellStyle name="Comma 2 5 5 2 2 2" xfId="7779" xr:uid="{695932F5-C6B8-4213-83FE-E776C95D3163}"/>
    <cellStyle name="Comma 2 5 5 2 2 2 2" xfId="16582" xr:uid="{748C0D8C-64F3-4229-A35F-C062B618AB0A}"/>
    <cellStyle name="Comma 2 5 5 2 2 3" xfId="13564" xr:uid="{73A9FFC1-2251-4233-AC36-86A022EFA32F}"/>
    <cellStyle name="Comma 2 5 5 2 3" xfId="6253" xr:uid="{4FD33935-A9C1-4AF1-874B-F7F790D0A7BD}"/>
    <cellStyle name="Comma 2 5 5 2 3 2" xfId="15057" xr:uid="{136CAEFA-1625-45ED-8312-2C6B250F245A}"/>
    <cellStyle name="Comma 2 5 5 2 4" xfId="9271" xr:uid="{ADDBD1DE-98E4-4BFF-B819-E799D7768390}"/>
    <cellStyle name="Comma 2 5 5 2 4 2" xfId="18074" xr:uid="{C5AFA3FC-6624-4D63-846B-13079BDF8674}"/>
    <cellStyle name="Comma 2 5 5 2 5" xfId="12047" xr:uid="{24050E62-5828-475E-A28B-6F21E44ED325}"/>
    <cellStyle name="Comma 2 5 5 3" xfId="3532" xr:uid="{B8E3A833-79FB-4F3D-8A4D-21F68F3B1FF6}"/>
    <cellStyle name="Comma 2 5 5 3 2" xfId="5054" xr:uid="{2108E7B3-32EE-45E8-B1C2-65AF75FC5739}"/>
    <cellStyle name="Comma 2 5 5 3 2 2" xfId="8075" xr:uid="{2CDACDF6-33C7-4561-A874-A1C0A9C0FFD1}"/>
    <cellStyle name="Comma 2 5 5 3 2 2 2" xfId="16878" xr:uid="{E874E13B-9FEB-4F10-A62F-F775B1F564E2}"/>
    <cellStyle name="Comma 2 5 5 3 2 3" xfId="13859" xr:uid="{8B48BB19-9EBF-46B0-9340-504E07A2FBF5}"/>
    <cellStyle name="Comma 2 5 5 3 3" xfId="6549" xr:uid="{BE39AB24-5D42-4AD7-A692-4040E8BFB139}"/>
    <cellStyle name="Comma 2 5 5 3 3 2" xfId="15353" xr:uid="{5D799A1C-78AF-4434-A706-3EB0B203CE83}"/>
    <cellStyle name="Comma 2 5 5 3 4" xfId="9567" xr:uid="{A9FF8C80-4EA3-4FB7-A3BB-4A4DFFDFEB83}"/>
    <cellStyle name="Comma 2 5 5 3 4 2" xfId="18370" xr:uid="{6391458E-97A8-45BD-8F80-00454006877D}"/>
    <cellStyle name="Comma 2 5 5 3 5" xfId="12340" xr:uid="{35BCC1A9-3FCB-4AEC-A20D-368E07484A88}"/>
    <cellStyle name="Comma 2 5 5 4" xfId="3834" xr:uid="{122E0C8E-CF21-40B5-9B96-89B8F646E5CA}"/>
    <cellStyle name="Comma 2 5 5 4 2" xfId="5357" xr:uid="{D1638359-0991-4467-938E-190604FAEFB2}"/>
    <cellStyle name="Comma 2 5 5 4 2 2" xfId="8378" xr:uid="{F36E33E6-6DA8-4958-9B38-C4CAFD37833A}"/>
    <cellStyle name="Comma 2 5 5 4 2 2 2" xfId="17181" xr:uid="{509BBCF9-8EAD-4745-A3D3-251DAFCD0F5B}"/>
    <cellStyle name="Comma 2 5 5 4 2 3" xfId="14162" xr:uid="{6F2E3588-D4B6-4989-BFC5-7EDD2B08792F}"/>
    <cellStyle name="Comma 2 5 5 4 3" xfId="6852" xr:uid="{14B739AE-DBE2-4CE7-8095-B9A37C8AD23D}"/>
    <cellStyle name="Comma 2 5 5 4 3 2" xfId="15656" xr:uid="{F25F2412-8C0F-45FB-9E2B-54C56D3CFB05}"/>
    <cellStyle name="Comma 2 5 5 4 4" xfId="9870" xr:uid="{EC620EA9-A08C-4FD6-B711-66E05AEEC2B1}"/>
    <cellStyle name="Comma 2 5 5 4 4 2" xfId="18673" xr:uid="{43942760-7FB6-4B3E-AFAA-110952D23F32}"/>
    <cellStyle name="Comma 2 5 5 4 5" xfId="12642" xr:uid="{8B8185AE-8BD8-4757-BFCE-4273DBC9D332}"/>
    <cellStyle name="Comma 2 5 5 5" xfId="4139" xr:uid="{93562A4F-5A77-4D9C-80C8-EC25C6FB8B3B}"/>
    <cellStyle name="Comma 2 5 5 5 2" xfId="5662" xr:uid="{18616B03-0C61-4861-BFBA-B30ACFCD752B}"/>
    <cellStyle name="Comma 2 5 5 5 2 2" xfId="8683" xr:uid="{0889259A-CFBE-4370-BF9E-F1DB8130D7A4}"/>
    <cellStyle name="Comma 2 5 5 5 2 2 2" xfId="17486" xr:uid="{FAEB16B6-C97B-41EF-9D24-3A48E00B656D}"/>
    <cellStyle name="Comma 2 5 5 5 2 3" xfId="14467" xr:uid="{64176011-2B10-4BF3-BD2E-65FFAF356AC6}"/>
    <cellStyle name="Comma 2 5 5 5 3" xfId="7157" xr:uid="{A0140F07-C236-4EBB-977B-70825558BE62}"/>
    <cellStyle name="Comma 2 5 5 5 3 2" xfId="15961" xr:uid="{537F9D26-FFAF-481F-A38E-EFBF4810FD1D}"/>
    <cellStyle name="Comma 2 5 5 5 4" xfId="10175" xr:uid="{7DE773A9-98DA-42FB-B0F7-25B8D7FFE6BC}"/>
    <cellStyle name="Comma 2 5 5 5 4 2" xfId="18978" xr:uid="{4B28697E-8858-4EDE-81DD-7F6F3A464DE0}"/>
    <cellStyle name="Comma 2 5 5 5 5" xfId="12946" xr:uid="{84632BFF-0CE5-4D8E-8E19-C7887BA4B860}"/>
    <cellStyle name="Comma 2 5 5 6" xfId="4466" xr:uid="{4ECC6D51-BD14-41E8-9AB1-B2B8E7AA0E29}"/>
    <cellStyle name="Comma 2 5 5 6 2" xfId="7484" xr:uid="{4543F775-8C76-4433-813E-312581F740D8}"/>
    <cellStyle name="Comma 2 5 5 6 2 2" xfId="16287" xr:uid="{329BC920-7F3E-441B-BC5E-7BAE5B043DCB}"/>
    <cellStyle name="Comma 2 5 5 6 3" xfId="13272" xr:uid="{0FFD9E68-8919-4B82-AFE7-AA2F4FC43137}"/>
    <cellStyle name="Comma 2 5 5 7" xfId="5957" xr:uid="{C0710C85-7D46-41B6-A64F-5AA3C7051F3F}"/>
    <cellStyle name="Comma 2 5 5 7 2" xfId="14761" xr:uid="{02A986D7-C0C6-4BA7-B8DF-E4C86667CF5C}"/>
    <cellStyle name="Comma 2 5 5 8" xfId="8976" xr:uid="{6F15DB1D-6EE6-46E1-84FB-E0A9A13ADB1F}"/>
    <cellStyle name="Comma 2 5 5 8 2" xfId="17779" xr:uid="{C7B68DE2-1D63-4C01-A174-BDBD45592186}"/>
    <cellStyle name="Comma 2 5 5 9" xfId="11763" xr:uid="{D3A3A07F-BA2F-42A2-8916-C90F726992EB}"/>
    <cellStyle name="Comma 2 5 6" xfId="2839" xr:uid="{10346475-6438-4724-AEA6-5F50B6029589}"/>
    <cellStyle name="Comma 2 5 7" xfId="4170" xr:uid="{645B5ECE-5E31-47D7-BEDD-F828B915C8D0}"/>
    <cellStyle name="Comma 2 5 7 2" xfId="7188" xr:uid="{28F09320-2733-46DF-8D1A-355DFB2943CC}"/>
    <cellStyle name="Comma 2 5 7 2 2" xfId="15991" xr:uid="{CDB95A21-9CC7-4E4B-A082-D45442FA90B7}"/>
    <cellStyle name="Comma 2 5 7 3" xfId="12976" xr:uid="{13F554AB-0601-4B8B-B6C3-9C4341DA5D36}"/>
    <cellStyle name="Comma 2 5 8" xfId="2317" xr:uid="{7F863E49-8B65-4C0D-AAA7-32EE46042557}"/>
    <cellStyle name="Comma 2 5 9" xfId="1235" xr:uid="{8B8CB8F3-3568-4AF4-BCA3-43F2009F1215}"/>
    <cellStyle name="Comma 2 6" xfId="1303" xr:uid="{19DEAD8F-0534-45F0-ABFA-3BE50ABEE868}"/>
    <cellStyle name="Comma 2 6 2" xfId="3107" xr:uid="{BF351873-3CE3-4EFC-8147-7939A0B45CF8}"/>
    <cellStyle name="Comma 2 6 2 2" xfId="4676" xr:uid="{CE3B73AF-25D8-47CB-8BC5-695BB4D9E680}"/>
    <cellStyle name="Comma 2 6 2 2 2" xfId="7694" xr:uid="{CB52FF7B-B2DC-44F2-89E5-6F595413118C}"/>
    <cellStyle name="Comma 2 6 2 2 2 2" xfId="16497" xr:uid="{7B49AC40-13AF-4993-843C-6E25F4EDCBB5}"/>
    <cellStyle name="Comma 2 6 2 2 3" xfId="13481" xr:uid="{95441326-716E-4CFE-8A3D-98985FACC581}"/>
    <cellStyle name="Comma 2 6 2 3" xfId="6168" xr:uid="{E3CC430A-D537-4BE4-8F83-3027E9DC95AC}"/>
    <cellStyle name="Comma 2 6 2 3 2" xfId="14972" xr:uid="{8A19426F-74D4-48EB-A5C6-9AEB7D5E4773}"/>
    <cellStyle name="Comma 2 6 2 4" xfId="9186" xr:uid="{E7F859A9-659D-48C6-A53C-5D0AFC6F90F8}"/>
    <cellStyle name="Comma 2 6 2 4 2" xfId="17989" xr:uid="{923EF8F5-2D50-4CB9-BE76-0A5825E2F76A}"/>
    <cellStyle name="Comma 2 6 2 5" xfId="11967" xr:uid="{79BA5A9F-6282-4826-A172-9F838F337B1D}"/>
    <cellStyle name="Comma 2 6 3" xfId="3449" xr:uid="{8D26947E-C9B5-4F5B-8AFB-B148D7DFC43C}"/>
    <cellStyle name="Comma 2 6 3 2" xfId="4969" xr:uid="{1D308CDF-1BC2-4992-AF52-C8EE2A738637}"/>
    <cellStyle name="Comma 2 6 3 2 2" xfId="7990" xr:uid="{06A4F784-4948-4C5C-A2F0-4EE2CEF43965}"/>
    <cellStyle name="Comma 2 6 3 2 2 2" xfId="16793" xr:uid="{C4901E57-41BA-488A-B33B-FBB6AA610CB9}"/>
    <cellStyle name="Comma 2 6 3 2 3" xfId="13774" xr:uid="{BD01BDAA-F438-4655-BBA1-645FC9E24BB4}"/>
    <cellStyle name="Comma 2 6 3 3" xfId="6464" xr:uid="{243F2624-9181-43DD-BB6D-BB403B9AC59A}"/>
    <cellStyle name="Comma 2 6 3 3 2" xfId="15268" xr:uid="{DAA64122-D598-4742-B3A9-8346C2EFAD98}"/>
    <cellStyle name="Comma 2 6 3 4" xfId="9482" xr:uid="{6F1173B4-AADA-48FB-BEE0-103810F39479}"/>
    <cellStyle name="Comma 2 6 3 4 2" xfId="18285" xr:uid="{0381E922-F2B7-4BC6-9B15-B1E3FAFCCBDC}"/>
    <cellStyle name="Comma 2 6 3 5" xfId="12257" xr:uid="{7E63A8C9-D4EC-4121-A281-C820FCC94EFD}"/>
    <cellStyle name="Comma 2 6 4" xfId="3744" xr:uid="{729979D0-FA72-417E-9588-6FAD643EE2FA}"/>
    <cellStyle name="Comma 2 6 4 2" xfId="5267" xr:uid="{2A9548CC-9BFC-4BB0-A4BA-2BF6D14E38B9}"/>
    <cellStyle name="Comma 2 6 4 2 2" xfId="8288" xr:uid="{E74B4AA6-9D21-4652-BEAA-F5429449B7C5}"/>
    <cellStyle name="Comma 2 6 4 2 2 2" xfId="17091" xr:uid="{F2D7CEA8-8641-4578-9561-3B95D1F9C28B}"/>
    <cellStyle name="Comma 2 6 4 2 3" xfId="14072" xr:uid="{EC23F452-E665-4D5D-B1CD-08CD4D16A74C}"/>
    <cellStyle name="Comma 2 6 4 3" xfId="6762" xr:uid="{94914413-9712-40C3-8094-F828FDF4E0BB}"/>
    <cellStyle name="Comma 2 6 4 3 2" xfId="15566" xr:uid="{E28F5AF5-BB28-41FD-9CE9-1444ACA1CB22}"/>
    <cellStyle name="Comma 2 6 4 4" xfId="9780" xr:uid="{5EA85D98-F87D-4EA0-9AF7-CA1FD84E0573}"/>
    <cellStyle name="Comma 2 6 4 4 2" xfId="18583" xr:uid="{50F74AF1-8076-4763-A103-1F860DF899DF}"/>
    <cellStyle name="Comma 2 6 4 5" xfId="12552" xr:uid="{D6426F89-BE6A-42E0-82B9-5D1ECD677C61}"/>
    <cellStyle name="Comma 2 6 5" xfId="4054" xr:uid="{CDF89F66-CB48-4EC1-A884-4115641427E2}"/>
    <cellStyle name="Comma 2 6 5 2" xfId="5577" xr:uid="{14104669-C992-4D09-A937-79CE22FDD9AB}"/>
    <cellStyle name="Comma 2 6 5 2 2" xfId="8598" xr:uid="{B6FC0DFF-E7F8-4D08-B25D-768343A11DAC}"/>
    <cellStyle name="Comma 2 6 5 2 2 2" xfId="17401" xr:uid="{4E47D904-C98D-4290-B073-ACAACCB3B5DA}"/>
    <cellStyle name="Comma 2 6 5 2 3" xfId="14382" xr:uid="{F234FE96-3E69-44A6-BF54-ED9F096CC628}"/>
    <cellStyle name="Comma 2 6 5 3" xfId="7072" xr:uid="{AD37C28E-633C-46FD-95CD-54415DA5D391}"/>
    <cellStyle name="Comma 2 6 5 3 2" xfId="15876" xr:uid="{E1259F36-A34B-434A-A4F3-7055D3E7F89B}"/>
    <cellStyle name="Comma 2 6 5 4" xfId="10090" xr:uid="{C443BB58-BDE8-4472-89C8-4F5F7DB193DD}"/>
    <cellStyle name="Comma 2 6 5 4 2" xfId="18893" xr:uid="{097B9F43-05BE-43FE-ADBE-6915A5865743}"/>
    <cellStyle name="Comma 2 6 5 5" xfId="12861" xr:uid="{C521CEAC-F2AA-4EB6-B156-1CAD1CD94C97}"/>
    <cellStyle name="Comma 2 6 6" xfId="4381" xr:uid="{DB81D2F2-FA54-4E1A-9BAF-1592787D9903}"/>
    <cellStyle name="Comma 2 6 6 2" xfId="7399" xr:uid="{8B593629-8A44-4C8D-B893-C3B3896E8E73}"/>
    <cellStyle name="Comma 2 6 6 2 2" xfId="16202" xr:uid="{560D37EA-E9E7-4813-9892-E4BC63AFAB7F}"/>
    <cellStyle name="Comma 2 6 6 3" xfId="13187" xr:uid="{7F546CCC-63A2-41A5-B271-64B411F8D37B}"/>
    <cellStyle name="Comma 2 6 7" xfId="5872" xr:uid="{9CBF4D27-45BF-4D62-974E-C91A68F7441F}"/>
    <cellStyle name="Comma 2 6 7 2" xfId="14676" xr:uid="{698157A2-DF13-4A9F-8674-643A7F2819C8}"/>
    <cellStyle name="Comma 2 6 8" xfId="8891" xr:uid="{E50B271F-8926-406C-B458-313227FDAE42}"/>
    <cellStyle name="Comma 2 6 8 2" xfId="17694" xr:uid="{A6F33D46-A293-4CDF-9FB8-92123AAD341B}"/>
    <cellStyle name="Comma 2 6 9" xfId="2582" xr:uid="{E382878C-F77D-490D-9D9F-6DA6E903A98E}"/>
    <cellStyle name="Comma 2 6 9 2" xfId="11687" xr:uid="{E5DC9EBF-81E6-4C2C-91BF-E269D801CAC5}"/>
    <cellStyle name="Comma 2 7" xfId="1415" xr:uid="{7CBA568E-A1EF-43D1-AA65-26F431E4540A}"/>
    <cellStyle name="Comma 2 7 2" xfId="1644" xr:uid="{B66283CA-260C-49AD-8C71-8929602075E0}"/>
    <cellStyle name="Comma 2 7 2 2" xfId="1730" xr:uid="{12277482-D715-4460-B092-6372778C4CBD}"/>
    <cellStyle name="Comma 2 7 2 2 2" xfId="7499" xr:uid="{FB6A2AA6-F8EF-4AD3-B72F-B17D10D64BE4}"/>
    <cellStyle name="Comma 2 7 2 2 2 2" xfId="16302" xr:uid="{24C05513-A23C-40EA-AAEF-C15276E6F799}"/>
    <cellStyle name="Comma 2 7 2 3" xfId="2173" xr:uid="{5C29CC48-F747-4B15-9697-9D95ED10F407}"/>
    <cellStyle name="Comma 2 7 2 4" xfId="4481" xr:uid="{1DC2D39C-67FD-4E93-BA64-52ED854F12FF}"/>
    <cellStyle name="Comma 2 7 2 4 2" xfId="13286" xr:uid="{6CFA8932-891B-4E52-B1F4-C5781AA206BE}"/>
    <cellStyle name="Comma 2 7 3" xfId="1575" xr:uid="{36A4CC98-8306-47EC-93BF-26CA4DFDC089}"/>
    <cellStyle name="Comma 2 7 3 2" xfId="5972" xr:uid="{99F1E800-859B-4DA5-A856-675579868641}"/>
    <cellStyle name="Comma 2 7 3 2 2" xfId="14776" xr:uid="{EADA3873-0B14-4D5E-BA49-A661CAA9A816}"/>
    <cellStyle name="Comma 2 7 4" xfId="2156" xr:uid="{8FEF162A-A34D-4A30-A2D6-8ECE18EC55C2}"/>
    <cellStyle name="Comma 2 7 4 2" xfId="8991" xr:uid="{244B4CD6-0BED-410D-AF2B-8C543F93C49F}"/>
    <cellStyle name="Comma 2 7 4 2 2" xfId="10524" xr:uid="{150EAE41-6F79-4E84-916C-77EB03F4E738}"/>
    <cellStyle name="Comma 2 7 4 2 2 2" xfId="17794" xr:uid="{4B9B1919-5E64-42D0-9021-E91B64521B60}"/>
    <cellStyle name="Comma 2 7 5" xfId="2804" xr:uid="{A9B35086-A606-4E93-BBD8-5419095AD777}"/>
    <cellStyle name="Comma 2 7 5 2" xfId="11778" xr:uid="{70D57A0F-8BB0-4771-BAF3-8B5A3AC24D80}"/>
    <cellStyle name="Comma 2 8" xfId="2070" xr:uid="{CC6F3A36-140B-4AD8-8712-F6CEE483FD17}"/>
    <cellStyle name="Comma 2 8 2" xfId="4776" xr:uid="{719E045D-C9F8-41D6-AE52-54EF8EA01619}"/>
    <cellStyle name="Comma 2 8 2 2" xfId="7796" xr:uid="{57AD8483-EAA5-4BF2-83E4-F12CA0E11056}"/>
    <cellStyle name="Comma 2 8 2 2 2" xfId="16599" xr:uid="{6EFE1FAF-F4A3-42A7-A66B-C4EB5557D745}"/>
    <cellStyle name="Comma 2 8 2 3" xfId="13581" xr:uid="{F2E462D4-453D-41BE-BE08-492A97820CD8}"/>
    <cellStyle name="Comma 2 8 3" xfId="6270" xr:uid="{195AF7BC-5367-439B-B3C4-94E6458B3C18}"/>
    <cellStyle name="Comma 2 8 3 2" xfId="15074" xr:uid="{2353D2D4-9718-43AE-BED1-9B81FC3C7121}"/>
    <cellStyle name="Comma 2 8 4" xfId="9288" xr:uid="{46C78A50-7B50-4399-AB31-FB3A3DBAF83A}"/>
    <cellStyle name="Comma 2 8 4 2" xfId="18091" xr:uid="{F9D9207A-F208-4BC6-A92E-0922B894ABDC}"/>
    <cellStyle name="Comma 2 8 5" xfId="3256" xr:uid="{3209FADE-9FB1-43F7-A4B0-CB60BA6683AC}"/>
    <cellStyle name="Comma 2 8 5 2" xfId="12064" xr:uid="{41F1F589-9992-4B05-9767-391F73CF44DC}"/>
    <cellStyle name="Comma 2 9" xfId="3546" xr:uid="{768CF17E-70F9-4844-A60D-DFF89514CA64}"/>
    <cellStyle name="Comma 2 9 2" xfId="5068" xr:uid="{156BF0E8-7A8A-40E5-B674-E8397846113C}"/>
    <cellStyle name="Comma 2 9 2 2" xfId="8089" xr:uid="{21D9AC77-8EA1-4CC7-B821-989E94FD2269}"/>
    <cellStyle name="Comma 2 9 2 2 2" xfId="16892" xr:uid="{A862EF4F-F182-4C7F-A475-90B4D9B52CE9}"/>
    <cellStyle name="Comma 2 9 2 3" xfId="13873" xr:uid="{9D6980B7-7848-4F3C-837A-E52C596EA270}"/>
    <cellStyle name="Comma 2 9 3" xfId="6563" xr:uid="{D2A950EE-7FCB-42B4-8D59-5C09F41F531E}"/>
    <cellStyle name="Comma 2 9 3 2" xfId="15367" xr:uid="{349AEA16-6CB7-4D7C-A01B-0DC3FC952DC3}"/>
    <cellStyle name="Comma 2 9 4" xfId="9581" xr:uid="{F2BFFDC1-BE7A-4E86-8607-6920EE01E883}"/>
    <cellStyle name="Comma 2 9 4 2" xfId="18384" xr:uid="{8796A657-9940-44E1-B533-EDC24FB16A07}"/>
    <cellStyle name="Comma 2 9 5" xfId="12354" xr:uid="{194401A2-3B13-4C52-AD6D-D819D906B681}"/>
    <cellStyle name="Comma 20" xfId="991" xr:uid="{00000000-0005-0000-0000-0000DF030000}"/>
    <cellStyle name="Comma 20 2" xfId="1978" xr:uid="{AFE06BCF-D55A-4BD0-A77F-6D90AC4B1F76}"/>
    <cellStyle name="Comma 20 3" xfId="19851" xr:uid="{9282CA14-8891-4AB7-AC8B-DCAE02BDD80E}"/>
    <cellStyle name="Comma 21" xfId="992" xr:uid="{00000000-0005-0000-0000-0000E0030000}"/>
    <cellStyle name="Comma 21 2" xfId="1988" xr:uid="{F4331A97-645A-432F-B079-0B8B3BF26513}"/>
    <cellStyle name="Comma 21 3" xfId="19852" xr:uid="{D6DEC8F6-F64A-4A0C-AB28-6E5DA647C5B2}"/>
    <cellStyle name="Comma 22" xfId="989" xr:uid="{00000000-0005-0000-0000-0000DD030000}"/>
    <cellStyle name="Comma 22 2" xfId="1990" xr:uid="{060D384D-3070-44D5-8879-72997A52F921}"/>
    <cellStyle name="Comma 22 3" xfId="19853" xr:uid="{FBBC5920-2CBE-4275-856D-5B84FB18E387}"/>
    <cellStyle name="Comma 23" xfId="986" xr:uid="{00000000-0005-0000-0000-0000DA030000}"/>
    <cellStyle name="Comma 23 2" xfId="1992" xr:uid="{F86F735B-03B8-408A-B228-1B967C0C1719}"/>
    <cellStyle name="Comma 23 3" xfId="19854" xr:uid="{8BB88554-7F1A-4116-8536-FBCDAB299402}"/>
    <cellStyle name="Comma 24" xfId="983" xr:uid="{00000000-0005-0000-0000-0000D7030000}"/>
    <cellStyle name="Comma 24 2" xfId="1994" xr:uid="{991AB46C-C4A2-498D-B37D-CB13C358B88B}"/>
    <cellStyle name="Comma 24 3" xfId="19855" xr:uid="{D2A61D37-50FF-4529-9E14-E08087B5806A}"/>
    <cellStyle name="Comma 25" xfId="980" xr:uid="{00000000-0005-0000-0000-0000D4030000}"/>
    <cellStyle name="Comma 25 2" xfId="1996" xr:uid="{71735CC1-1AD3-450E-95D4-2C749191298A}"/>
    <cellStyle name="Comma 25 3" xfId="19856" xr:uid="{45326F26-9B33-4F2A-9A46-C5FBB0A48D8B}"/>
    <cellStyle name="Comma 26" xfId="977" xr:uid="{00000000-0005-0000-0000-0000D1030000}"/>
    <cellStyle name="Comma 26 2" xfId="1998" xr:uid="{55A4C47D-8456-457E-8ACB-E09B5B0A6C17}"/>
    <cellStyle name="Comma 26 3" xfId="19857" xr:uid="{96A510BA-4F12-4C0A-A5AA-C4D6F2B53284}"/>
    <cellStyle name="Comma 27" xfId="978" xr:uid="{00000000-0005-0000-0000-0000D2030000}"/>
    <cellStyle name="Comma 27 2" xfId="2000" xr:uid="{6710B214-8839-47B5-9CBF-7774A1D5E279}"/>
    <cellStyle name="Comma 27 3" xfId="19858" xr:uid="{DED36F4B-31B7-46A5-BD87-F0E4579D6CCD}"/>
    <cellStyle name="Comma 28" xfId="981" xr:uid="{00000000-0005-0000-0000-0000D5030000}"/>
    <cellStyle name="Comma 28 2" xfId="2002" xr:uid="{4DBBBFB0-2BCA-4615-B02D-39C1DC2E3E59}"/>
    <cellStyle name="Comma 28 3" xfId="19859" xr:uid="{ACB57D77-4840-4BFC-B89E-5F3173765875}"/>
    <cellStyle name="Comma 29" xfId="984" xr:uid="{00000000-0005-0000-0000-0000D8030000}"/>
    <cellStyle name="Comma 29 2" xfId="2004" xr:uid="{602B2BA2-53BC-43F1-9818-F4C58AB15A0C}"/>
    <cellStyle name="Comma 29 3" xfId="19860" xr:uid="{28848A2D-905A-4B92-88E1-F8F3A1BBEE38}"/>
    <cellStyle name="Comma 3" xfId="582" xr:uid="{5C729F4B-5BA6-4B09-9B8A-C15C4775637D}"/>
    <cellStyle name="Comma 3 10" xfId="2810" xr:uid="{9B99DFCB-FEF6-4308-8340-1DD696630E40}"/>
    <cellStyle name="Comma 3 11" xfId="4169" xr:uid="{15DB838B-1022-4060-B4A5-D4249276B0C1}"/>
    <cellStyle name="Comma 3 11 2" xfId="7187" xr:uid="{095B8C4E-10EF-48FC-903B-C210FB7331E4}"/>
    <cellStyle name="Comma 3 11 2 2" xfId="15990" xr:uid="{D80846CF-4B71-4D53-BF6A-6270D6CFFE6C}"/>
    <cellStyle name="Comma 3 11 3" xfId="12975" xr:uid="{7F3920CE-B53D-45BC-93A4-444DEB250861}"/>
    <cellStyle name="Comma 3 12" xfId="1040" xr:uid="{452A2F15-1648-4E6C-A852-510AF56DE193}"/>
    <cellStyle name="Comma 3 13" xfId="19861" xr:uid="{2388E740-8390-4654-B384-40C86F46E85B}"/>
    <cellStyle name="Comma 3 2" xfId="583" xr:uid="{13B6BCED-E43C-40A2-849C-C720156220C2}"/>
    <cellStyle name="Comma 3 2 10" xfId="11290" xr:uid="{92A32828-3434-424E-9FC6-DCEAB4565173}"/>
    <cellStyle name="Comma 3 2 11" xfId="1117" xr:uid="{D2F80644-3395-4EFE-A65D-9328FB9547FA}"/>
    <cellStyle name="Comma 3 2 12" xfId="19862" xr:uid="{0E72260E-7E30-4EBB-ACFE-897A33DBD70D}"/>
    <cellStyle name="Comma 3 2 2" xfId="584" xr:uid="{1F603A25-CC4F-4BF5-8612-B8B0FE5636F5}"/>
    <cellStyle name="Comma 3 2 2 10" xfId="19399" xr:uid="{EEFA03B1-9649-4653-AF2A-40FB877568B7}"/>
    <cellStyle name="Comma 3 2 2 11" xfId="1316" xr:uid="{F537CED8-73E7-412A-B09E-3BDF4C17EA5C}"/>
    <cellStyle name="Comma 3 2 2 2" xfId="2097" xr:uid="{A13C1B5E-B930-41A7-BA0E-4BDC8ABFBD53}"/>
    <cellStyle name="Comma 3 2 2 2 2" xfId="4616" xr:uid="{C0639AF5-67A1-44CF-96EE-E441AA191C69}"/>
    <cellStyle name="Comma 3 2 2 2 2 2" xfId="7634" xr:uid="{C7DC893A-30A6-4381-A574-BDAC46BD875D}"/>
    <cellStyle name="Comma 3 2 2 2 2 2 2" xfId="16437" xr:uid="{EC839DA4-989B-4BFB-8655-A6A436959B4A}"/>
    <cellStyle name="Comma 3 2 2 2 2 3" xfId="13421" xr:uid="{14E6BB87-1507-42FF-88CD-B0CBEC28861F}"/>
    <cellStyle name="Comma 3 2 2 2 3" xfId="6108" xr:uid="{E4DE8AD2-E5BA-4C5C-93CF-90338EF7FA5C}"/>
    <cellStyle name="Comma 3 2 2 2 3 2" xfId="14912" xr:uid="{F6BAF73C-695E-47E8-BCA0-63D13CAEF02C}"/>
    <cellStyle name="Comma 3 2 2 2 4" xfId="9126" xr:uid="{83FCAFA8-A60C-4C29-B5DC-2C16D59598A7}"/>
    <cellStyle name="Comma 3 2 2 2 4 2" xfId="17929" xr:uid="{FE712065-9415-40D5-8D50-20D9C6AF26F3}"/>
    <cellStyle name="Comma 3 2 2 2 5" xfId="3048" xr:uid="{0E218BC7-3B86-44AE-A6A6-126507D038B8}"/>
    <cellStyle name="Comma 3 2 2 3" xfId="3389" xr:uid="{BF5DC5F9-77A1-4C60-BE8D-4BA0AECD5340}"/>
    <cellStyle name="Comma 3 2 2 3 2" xfId="4909" xr:uid="{CDBDA349-A739-45F4-B04A-6E8F7CBC598F}"/>
    <cellStyle name="Comma 3 2 2 3 2 2" xfId="7930" xr:uid="{1E6069D9-DD53-49FE-8BC4-5FD9D2178532}"/>
    <cellStyle name="Comma 3 2 2 3 2 2 2" xfId="16733" xr:uid="{F8890A39-D7CC-4193-AA7A-4D45C0AAA6B5}"/>
    <cellStyle name="Comma 3 2 2 3 2 3" xfId="13714" xr:uid="{A98DF84F-44B4-4C65-AA88-7628A6EDAEE1}"/>
    <cellStyle name="Comma 3 2 2 3 3" xfId="6404" xr:uid="{26784098-45CC-47BC-BB9F-24BE83D505E0}"/>
    <cellStyle name="Comma 3 2 2 3 3 2" xfId="15208" xr:uid="{FBCE88D9-D885-471B-BBD7-26B5E75464E1}"/>
    <cellStyle name="Comma 3 2 2 3 4" xfId="9422" xr:uid="{42111352-437A-41C4-8CCA-C496B8ABDC69}"/>
    <cellStyle name="Comma 3 2 2 3 4 2" xfId="18225" xr:uid="{7785215E-F352-4DE7-80B3-B1FBEC8944B1}"/>
    <cellStyle name="Comma 3 2 2 3 5" xfId="12197" xr:uid="{2B894CF5-89E7-4C80-88F7-715999969ACD}"/>
    <cellStyle name="Comma 3 2 2 4" xfId="3684" xr:uid="{F312A5A5-87A3-4E66-8D14-1944043F9F9F}"/>
    <cellStyle name="Comma 3 2 2 4 2" xfId="5207" xr:uid="{93769DE1-2527-4E82-BA07-108BC8FFF6B5}"/>
    <cellStyle name="Comma 3 2 2 4 2 2" xfId="8228" xr:uid="{A8DB2B98-94AA-4DA0-8949-4A43545D37AB}"/>
    <cellStyle name="Comma 3 2 2 4 2 2 2" xfId="17031" xr:uid="{D0F49478-3CB8-4CA0-A58C-4A0DAAD6E4FA}"/>
    <cellStyle name="Comma 3 2 2 4 2 3" xfId="14012" xr:uid="{3123DDFD-E8D4-4EF4-9822-B4EECE8292B3}"/>
    <cellStyle name="Comma 3 2 2 4 3" xfId="6702" xr:uid="{BE57F3E7-05F5-46C7-B618-94530FBF3841}"/>
    <cellStyle name="Comma 3 2 2 4 3 2" xfId="15506" xr:uid="{5B200324-999F-4241-8AD3-2D4E411457C5}"/>
    <cellStyle name="Comma 3 2 2 4 4" xfId="9720" xr:uid="{93D6D171-404D-4DA7-86BC-82E9FCB3C010}"/>
    <cellStyle name="Comma 3 2 2 4 4 2" xfId="18523" xr:uid="{94CD6440-B2DD-4873-A5F0-D53354A1F994}"/>
    <cellStyle name="Comma 3 2 2 4 5" xfId="12492" xr:uid="{19271811-7395-49A6-A3D2-DB543104DFD0}"/>
    <cellStyle name="Comma 3 2 2 5" xfId="3994" xr:uid="{8FDCCAE3-C07D-4B88-87B0-8C023A14A207}"/>
    <cellStyle name="Comma 3 2 2 5 2" xfId="5517" xr:uid="{5B93CEDC-B242-42D9-B90C-245A12B5FEB3}"/>
    <cellStyle name="Comma 3 2 2 5 2 2" xfId="8538" xr:uid="{675B132F-5F70-4B39-91F6-67681A4C963F}"/>
    <cellStyle name="Comma 3 2 2 5 2 2 2" xfId="17341" xr:uid="{25619DBF-7DB6-45EA-85CB-008B13F5BF7A}"/>
    <cellStyle name="Comma 3 2 2 5 2 3" xfId="14322" xr:uid="{44D32A90-7020-484A-81CC-4CEBE2607AA8}"/>
    <cellStyle name="Comma 3 2 2 5 3" xfId="7012" xr:uid="{96B72D18-93C3-49B7-8DCE-BAB45E5D5D1F}"/>
    <cellStyle name="Comma 3 2 2 5 3 2" xfId="15816" xr:uid="{80251EA5-8038-4E4D-9C40-66A1D1FAF948}"/>
    <cellStyle name="Comma 3 2 2 5 4" xfId="10030" xr:uid="{A308AEBF-26A6-4AF6-8086-DDB464654541}"/>
    <cellStyle name="Comma 3 2 2 5 4 2" xfId="18833" xr:uid="{85BD6AE2-E674-4F92-9E04-C12C0136E99E}"/>
    <cellStyle name="Comma 3 2 2 5 5" xfId="12801" xr:uid="{961B6AF4-4AB4-4282-8541-4DE96280FAB2}"/>
    <cellStyle name="Comma 3 2 2 6" xfId="4321" xr:uid="{DE6AB02F-E803-4C42-8A55-AFB45586AAA1}"/>
    <cellStyle name="Comma 3 2 2 6 2" xfId="7339" xr:uid="{DBC85756-5C0A-4427-AA58-FE5900C889ED}"/>
    <cellStyle name="Comma 3 2 2 6 2 2" xfId="16142" xr:uid="{F8324314-BE8D-4CEA-9E89-8C6B8A2A6FD8}"/>
    <cellStyle name="Comma 3 2 2 6 3" xfId="13127" xr:uid="{B9BC32ED-885E-4D77-8621-A75E9A3C9661}"/>
    <cellStyle name="Comma 3 2 2 7" xfId="5812" xr:uid="{81262F3F-1460-4718-A3F2-61B084B60F58}"/>
    <cellStyle name="Comma 3 2 2 7 2" xfId="14616" xr:uid="{6D6D8F2D-184F-4F1E-907A-18DDA9EECF4D}"/>
    <cellStyle name="Comma 3 2 2 8" xfId="8831" xr:uid="{EE9433E6-0813-462C-ABBA-693400B3B487}"/>
    <cellStyle name="Comma 3 2 2 8 2" xfId="17634" xr:uid="{2B6741AD-F250-41FB-AB1C-AD223033933D}"/>
    <cellStyle name="Comma 3 2 2 9" xfId="2523" xr:uid="{E5179C58-6CCC-4479-A2CA-3DCBFD9FE8B9}"/>
    <cellStyle name="Comma 3 2 2 9 2" xfId="11645" xr:uid="{3FE48AEE-9D39-4CB8-B9E9-5BFEDB9E38A9}"/>
    <cellStyle name="Comma 3 2 3" xfId="585" xr:uid="{CB3A5476-1FD0-42CB-939E-5D4F78EBBD93}"/>
    <cellStyle name="Comma 3 2 3 10" xfId="2078" xr:uid="{D83E4C12-3E6A-49A2-AE5D-CE4ECB2E6B58}"/>
    <cellStyle name="Comma 3 2 3 2" xfId="2923" xr:uid="{AF6FD670-2891-4EAE-BDA1-BDFFB4DE6E69}"/>
    <cellStyle name="Comma 3 2 3 2 2" xfId="4547" xr:uid="{2B970DFF-8AC1-4266-8DAC-DDDAE004E54B}"/>
    <cellStyle name="Comma 3 2 3 2 2 2" xfId="7565" xr:uid="{93136BBA-C8CC-4DA2-A49B-21557A0C7EF7}"/>
    <cellStyle name="Comma 3 2 3 2 2 2 2" xfId="16368" xr:uid="{B4A0ED8D-275D-4987-A219-5337F7654FEE}"/>
    <cellStyle name="Comma 3 2 3 2 2 3" xfId="13352" xr:uid="{0A73B8FA-624F-4F6F-9C11-82F14639656A}"/>
    <cellStyle name="Comma 3 2 3 2 3" xfId="6039" xr:uid="{76A00723-B480-44F5-BB6C-319E989D7128}"/>
    <cellStyle name="Comma 3 2 3 2 3 2" xfId="14843" xr:uid="{2562B9E6-5923-40F3-9DAC-AEB465F5F6F6}"/>
    <cellStyle name="Comma 3 2 3 2 4" xfId="9057" xr:uid="{1A94A8B3-7A2E-4E6E-83BF-CA76AD9A6167}"/>
    <cellStyle name="Comma 3 2 3 2 4 2" xfId="17860" xr:uid="{92C11DDF-EBDC-4271-887D-B3FF71CBE1C0}"/>
    <cellStyle name="Comma 3 2 3 2 5" xfId="11841" xr:uid="{459ECEEA-5061-4580-A366-90A12AEDCDA3}"/>
    <cellStyle name="Comma 3 2 3 3" xfId="3320" xr:uid="{AD545257-6D51-422D-9CD4-87191DA81780}"/>
    <cellStyle name="Comma 3 2 3 3 2" xfId="4840" xr:uid="{5D64208D-1B3B-481F-9A4D-AAACD243530E}"/>
    <cellStyle name="Comma 3 2 3 3 2 2" xfId="7861" xr:uid="{59C32C77-8746-4D06-A65B-9C729C9412CD}"/>
    <cellStyle name="Comma 3 2 3 3 2 2 2" xfId="16664" xr:uid="{3A7C0CA9-71B5-4951-B217-437004574CB3}"/>
    <cellStyle name="Comma 3 2 3 3 2 3" xfId="13645" xr:uid="{0DB06EC9-CE11-4F6D-8739-841AD2315B83}"/>
    <cellStyle name="Comma 3 2 3 3 3" xfId="6335" xr:uid="{378067D2-2F71-4FE1-A578-5448542C74C9}"/>
    <cellStyle name="Comma 3 2 3 3 3 2" xfId="15139" xr:uid="{27C8DE27-C112-414B-9DEB-489A3C4947D9}"/>
    <cellStyle name="Comma 3 2 3 3 4" xfId="9353" xr:uid="{138ACC2E-0331-4553-9A7D-FE2C691C9304}"/>
    <cellStyle name="Comma 3 2 3 3 4 2" xfId="18156" xr:uid="{9DED3619-F1AF-4EB7-BD25-9A370492EA07}"/>
    <cellStyle name="Comma 3 2 3 3 5" xfId="12128" xr:uid="{E996BA01-AF06-459A-8ACC-F8C075BFDBD4}"/>
    <cellStyle name="Comma 3 2 3 4" xfId="3614" xr:uid="{B1DE712F-0305-4CBB-9D4F-C9CDB8A0D27D}"/>
    <cellStyle name="Comma 3 2 3 4 2" xfId="5137" xr:uid="{44799D70-1B89-45F5-A4F1-5EC74C670EF1}"/>
    <cellStyle name="Comma 3 2 3 4 2 2" xfId="8158" xr:uid="{B3BE9C33-B9A8-4CCB-AF45-D0D5BAF65532}"/>
    <cellStyle name="Comma 3 2 3 4 2 2 2" xfId="16961" xr:uid="{CA2B87AA-8977-4097-907D-B6E257884CFC}"/>
    <cellStyle name="Comma 3 2 3 4 2 3" xfId="13942" xr:uid="{1CFB1301-E117-4B97-8F4D-A4FB36875DE6}"/>
    <cellStyle name="Comma 3 2 3 4 3" xfId="6632" xr:uid="{970C7EC4-6045-4044-A09D-396A9F3BFE14}"/>
    <cellStyle name="Comma 3 2 3 4 3 2" xfId="15436" xr:uid="{874A9021-9F6F-4DE6-9651-6C762C6949CF}"/>
    <cellStyle name="Comma 3 2 3 4 4" xfId="9650" xr:uid="{5B784EF1-E7CA-4D97-B013-390AE00BE9CF}"/>
    <cellStyle name="Comma 3 2 3 4 4 2" xfId="18453" xr:uid="{D46501E2-B8CB-4B24-91D9-FF92F7E440E7}"/>
    <cellStyle name="Comma 3 2 3 4 5" xfId="12422" xr:uid="{70EFA438-71A4-481B-BA38-33B5B750A600}"/>
    <cellStyle name="Comma 3 2 3 5" xfId="3925" xr:uid="{74C6ABC2-A227-41AD-9CD6-57459BE9317B}"/>
    <cellStyle name="Comma 3 2 3 5 2" xfId="5448" xr:uid="{65AD1E2D-7829-4F2E-91F2-2A9674488469}"/>
    <cellStyle name="Comma 3 2 3 5 2 2" xfId="8469" xr:uid="{C351DBF4-6C16-4154-A617-DDFC81CE785D}"/>
    <cellStyle name="Comma 3 2 3 5 2 2 2" xfId="17272" xr:uid="{BFD62415-5850-4491-A143-621D452AB5A2}"/>
    <cellStyle name="Comma 3 2 3 5 2 3" xfId="14253" xr:uid="{C9CEE9F7-5EA6-4FC3-A228-AB963942C2F0}"/>
    <cellStyle name="Comma 3 2 3 5 3" xfId="6943" xr:uid="{83681BED-5D04-4B66-A846-D5524FFBED48}"/>
    <cellStyle name="Comma 3 2 3 5 3 2" xfId="15747" xr:uid="{2DAB83EA-A74A-4750-BE37-2A36FB5D00F0}"/>
    <cellStyle name="Comma 3 2 3 5 4" xfId="9961" xr:uid="{7B05C0E0-FC47-43B2-A52F-010C54A220E5}"/>
    <cellStyle name="Comma 3 2 3 5 4 2" xfId="18764" xr:uid="{8D65C14D-307E-48A3-97CC-7C4DDDE5B57D}"/>
    <cellStyle name="Comma 3 2 3 5 5" xfId="12732" xr:uid="{CBA91FEA-F752-4002-9FD5-AA79080360DC}"/>
    <cellStyle name="Comma 3 2 3 6" xfId="4252" xr:uid="{0FD1C851-5A3A-4794-983E-3B1E355092D1}"/>
    <cellStyle name="Comma 3 2 3 6 2" xfId="7270" xr:uid="{86B07BCC-4DB9-404C-A0B8-EA1ADBB1AA1F}"/>
    <cellStyle name="Comma 3 2 3 6 2 2" xfId="16073" xr:uid="{5159C8AD-A5F7-4698-B237-C726AD605335}"/>
    <cellStyle name="Comma 3 2 3 6 3" xfId="13058" xr:uid="{FDE916DA-187E-4BC4-8F81-121CC76825FC}"/>
    <cellStyle name="Comma 3 2 3 7" xfId="5743" xr:uid="{FD97C773-A603-472F-BF6B-DDCFB36C2339}"/>
    <cellStyle name="Comma 3 2 3 7 2" xfId="14547" xr:uid="{06D96763-EDC7-4637-B942-5B8D0D5840EC}"/>
    <cellStyle name="Comma 3 2 3 8" xfId="8762" xr:uid="{A5374029-5352-40B1-8C14-3956EA9DAA46}"/>
    <cellStyle name="Comma 3 2 3 8 2" xfId="17565" xr:uid="{B117CB9B-CCAA-4E92-B2BE-20D4FA908055}"/>
    <cellStyle name="Comma 3 2 3 9" xfId="2412" xr:uid="{303D7CC4-F385-4DA4-A005-9BD313C6FCE2}"/>
    <cellStyle name="Comma 3 2 3 9 2" xfId="11592" xr:uid="{343C7F75-0450-4CA9-B9ED-2E29AAD46382}"/>
    <cellStyle name="Comma 3 2 4" xfId="1962" xr:uid="{FF798357-9E00-489F-A45D-985DA77C4FAF}"/>
    <cellStyle name="Comma 3 2 4 10" xfId="11711" xr:uid="{A928B568-D94E-4BC8-A562-B08732045E0D}"/>
    <cellStyle name="Comma 3 2 4 11" xfId="10757" xr:uid="{C3564E4F-A5DD-4CDC-9A50-FFDBF0ECBF6C}"/>
    <cellStyle name="Comma 3 2 4 2" xfId="3159" xr:uid="{6533B417-AC9B-4781-B973-497293086D13}"/>
    <cellStyle name="Comma 3 2 4 2 2" xfId="4702" xr:uid="{ABAC9F2F-00DB-4424-B603-0347ECFB0A1A}"/>
    <cellStyle name="Comma 3 2 4 2 2 2" xfId="7722" xr:uid="{79769595-0037-459D-9B3F-EFBF13B33D0C}"/>
    <cellStyle name="Comma 3 2 4 2 2 2 2" xfId="16525" xr:uid="{E52BC94D-6AFF-4F8B-B0FA-F2949B93EDAE}"/>
    <cellStyle name="Comma 3 2 4 2 2 3" xfId="13507" xr:uid="{92057F03-3BFC-4FF9-AC9C-85100A0A5D2B}"/>
    <cellStyle name="Comma 3 2 4 2 3" xfId="6196" xr:uid="{0A85392F-CFE3-4D91-8535-D1EEB9F5EC74}"/>
    <cellStyle name="Comma 3 2 4 2 3 2" xfId="15000" xr:uid="{40DE9062-6CA1-4315-8183-4C0EBB5F181B}"/>
    <cellStyle name="Comma 3 2 4 2 4" xfId="9214" xr:uid="{44C7EA8A-3A59-4E87-BDFB-EF1BAC49C3AA}"/>
    <cellStyle name="Comma 3 2 4 2 4 2" xfId="18017" xr:uid="{69488046-D839-4ECA-9FD1-E9C27948E814}"/>
    <cellStyle name="Comma 3 2 4 2 5" xfId="10392" xr:uid="{9D8C7CA6-0FC3-4D22-9D4A-7CBF053A711E}"/>
    <cellStyle name="Comma 3 2 4 2 5 2" xfId="11992" xr:uid="{DDD9233C-0A12-49DD-A783-028216121119}"/>
    <cellStyle name="Comma 3 2 4 3" xfId="3475" xr:uid="{447C64F3-9322-47D9-84C6-506AEFF154E2}"/>
    <cellStyle name="Comma 3 2 4 3 2" xfId="4997" xr:uid="{A284CE52-F536-438D-9F14-986967ACD7D0}"/>
    <cellStyle name="Comma 3 2 4 3 2 2" xfId="8018" xr:uid="{68AA336C-FD86-48E0-8C63-4D43AE260052}"/>
    <cellStyle name="Comma 3 2 4 3 2 2 2" xfId="16821" xr:uid="{CEAAED76-1651-4292-9E82-5AE4FC79B7A1}"/>
    <cellStyle name="Comma 3 2 4 3 2 3" xfId="13802" xr:uid="{93BD66D9-53DC-44FE-B0FA-1D9EAE4800EF}"/>
    <cellStyle name="Comma 3 2 4 3 3" xfId="6492" xr:uid="{04B92F9D-5B40-4165-8714-367EE4B22F18}"/>
    <cellStyle name="Comma 3 2 4 3 3 2" xfId="15296" xr:uid="{D758326D-9D31-4562-8B5A-2387629A8157}"/>
    <cellStyle name="Comma 3 2 4 3 4" xfId="9510" xr:uid="{E304186A-1268-4F49-A399-C5FD5B95CBA2}"/>
    <cellStyle name="Comma 3 2 4 3 4 2" xfId="18313" xr:uid="{F26F339F-1CEB-45FB-AFCD-3D8501FC0505}"/>
    <cellStyle name="Comma 3 2 4 3 5" xfId="12283" xr:uid="{791CDD0E-C592-4693-A40B-1F2BD893D6BD}"/>
    <cellStyle name="Comma 3 2 4 4" xfId="3777" xr:uid="{5DBED591-C3BF-4CE6-B6D0-D9EFE7FBF2E8}"/>
    <cellStyle name="Comma 3 2 4 4 2" xfId="5300" xr:uid="{A1F119C9-6D44-4343-A667-13D163BCFF4F}"/>
    <cellStyle name="Comma 3 2 4 4 2 2" xfId="8321" xr:uid="{01D1E670-931C-4E03-8722-5A01FA8BF1A9}"/>
    <cellStyle name="Comma 3 2 4 4 2 2 2" xfId="17124" xr:uid="{CE13F611-A0CA-4D51-871D-5163C5745723}"/>
    <cellStyle name="Comma 3 2 4 4 2 3" xfId="14105" xr:uid="{42FC9D8B-C0FB-4F13-A6DB-DC5C58DC0C09}"/>
    <cellStyle name="Comma 3 2 4 4 3" xfId="6795" xr:uid="{83E9D3C4-A8E8-4410-80B3-E888AE373973}"/>
    <cellStyle name="Comma 3 2 4 4 3 2" xfId="15599" xr:uid="{946D16EC-FFD9-4811-AF7E-9648748E4CE6}"/>
    <cellStyle name="Comma 3 2 4 4 4" xfId="9813" xr:uid="{84978720-4D8F-49A9-B7F6-05C14AF32EDE}"/>
    <cellStyle name="Comma 3 2 4 4 4 2" xfId="18616" xr:uid="{365B2228-FDD6-4A50-B9CB-DB87BDFC33AE}"/>
    <cellStyle name="Comma 3 2 4 4 5" xfId="12585" xr:uid="{76E3FC2B-D722-4A16-8F17-DFDDB0AD3931}"/>
    <cellStyle name="Comma 3 2 4 5" xfId="4082" xr:uid="{1860B637-36FE-4554-B9E1-3296320A4692}"/>
    <cellStyle name="Comma 3 2 4 5 2" xfId="5605" xr:uid="{2CA0E19D-4AC8-4A2C-BF7C-C9E978309CC8}"/>
    <cellStyle name="Comma 3 2 4 5 2 2" xfId="8626" xr:uid="{3A23AC6C-0A77-40B3-BF7C-14D92F52FDCE}"/>
    <cellStyle name="Comma 3 2 4 5 2 2 2" xfId="17429" xr:uid="{773B6CF2-AC73-4880-B93F-328B47B5EF4A}"/>
    <cellStyle name="Comma 3 2 4 5 2 3" xfId="14410" xr:uid="{0FE3BB23-28BB-4301-8A56-3F9D2B81DAA7}"/>
    <cellStyle name="Comma 3 2 4 5 3" xfId="7100" xr:uid="{11FB01F5-DC95-44C4-AE35-7171FAF2BC7B}"/>
    <cellStyle name="Comma 3 2 4 5 3 2" xfId="15904" xr:uid="{F5CC1950-0257-41D9-BA36-3341E40EC323}"/>
    <cellStyle name="Comma 3 2 4 5 4" xfId="10118" xr:uid="{9D908412-CA10-461A-9103-0C21FE619C9B}"/>
    <cellStyle name="Comma 3 2 4 5 4 2" xfId="18921" xr:uid="{58715D7E-EB0B-47AE-9855-216082908FCD}"/>
    <cellStyle name="Comma 3 2 4 5 5" xfId="12889" xr:uid="{EAB7A72E-B5F4-4631-BB2C-7C6D0349005D}"/>
    <cellStyle name="Comma 3 2 4 6" xfId="4409" xr:uid="{98BDA229-D0D7-451D-B513-4AB529225A2C}"/>
    <cellStyle name="Comma 3 2 4 6 2" xfId="7427" xr:uid="{22A06050-D382-459B-B65F-67FBDAA1BBE3}"/>
    <cellStyle name="Comma 3 2 4 6 2 2" xfId="16230" xr:uid="{504CE65C-0F68-4D10-954C-702BEDDADD30}"/>
    <cellStyle name="Comma 3 2 4 6 3" xfId="13215" xr:uid="{9113D1E5-65EF-4524-A0A4-D2E8C202BC67}"/>
    <cellStyle name="Comma 3 2 4 7" xfId="5900" xr:uid="{9FE35305-B723-401D-A256-99E7F43BD55B}"/>
    <cellStyle name="Comma 3 2 4 7 2" xfId="14704" xr:uid="{3EC6F5C6-BAB3-4320-AA5E-E9501CE956C7}"/>
    <cellStyle name="Comma 3 2 4 8" xfId="8919" xr:uid="{D108F90F-388F-402D-A041-78D4EEEBB0D3}"/>
    <cellStyle name="Comma 3 2 4 8 2" xfId="17722" xr:uid="{E8838650-5CF0-4407-9058-B4B7224755C6}"/>
    <cellStyle name="Comma 3 2 4 9" xfId="2708" xr:uid="{8C633190-068B-4F2D-BB11-5429A8827A62}"/>
    <cellStyle name="Comma 3 2 5" xfId="2746" xr:uid="{E3A58CBE-9AD6-4025-A150-3B84C366D503}"/>
    <cellStyle name="Comma 3 2 5 2" xfId="3194" xr:uid="{8E6537C2-B911-4607-85A1-C1DB6398C359}"/>
    <cellStyle name="Comma 3 2 5 2 2" xfId="4717" xr:uid="{FBE078B6-3A76-40AD-BE74-B096D11ED283}"/>
    <cellStyle name="Comma 3 2 5 2 2 2" xfId="7737" xr:uid="{AA778B35-8EA2-4BDF-BE51-D4A5ED189724}"/>
    <cellStyle name="Comma 3 2 5 2 2 2 2" xfId="16540" xr:uid="{B0EB4DE7-4CD1-49E0-98AD-02372A860526}"/>
    <cellStyle name="Comma 3 2 5 2 2 3" xfId="13522" xr:uid="{3A612BA4-3048-49F9-A25D-B2400E299DDB}"/>
    <cellStyle name="Comma 3 2 5 2 3" xfId="6211" xr:uid="{B0345B28-B8D6-400B-9EF1-2D5EAB2872E9}"/>
    <cellStyle name="Comma 3 2 5 2 3 2" xfId="15015" xr:uid="{DC49909A-EE9A-4DB5-BF26-25E1910CB8CA}"/>
    <cellStyle name="Comma 3 2 5 2 4" xfId="9229" xr:uid="{84F74C0E-BBF0-4B83-927B-E18D775A65A9}"/>
    <cellStyle name="Comma 3 2 5 2 4 2" xfId="18032" xr:uid="{67047893-C7BB-45BC-BFCF-B5AF4B98F47E}"/>
    <cellStyle name="Comma 3 2 5 2 5" xfId="12007" xr:uid="{1E0DD29B-0E1A-496E-9890-A116B6825248}"/>
    <cellStyle name="Comma 3 2 5 3" xfId="3490" xr:uid="{FD0B752B-534D-4ED7-8385-B26906E5F113}"/>
    <cellStyle name="Comma 3 2 5 3 2" xfId="5012" xr:uid="{7112F441-5743-42D4-869A-213C0A366E77}"/>
    <cellStyle name="Comma 3 2 5 3 2 2" xfId="8033" xr:uid="{491F5A5B-58E3-4243-BABA-D9FAE58CE7C9}"/>
    <cellStyle name="Comma 3 2 5 3 2 2 2" xfId="16836" xr:uid="{F05549F1-2042-4701-B389-7B2CFBE9467D}"/>
    <cellStyle name="Comma 3 2 5 3 2 3" xfId="13817" xr:uid="{86461EE4-FC74-476F-B9EA-6687D165D177}"/>
    <cellStyle name="Comma 3 2 5 3 3" xfId="6507" xr:uid="{56E9A0D0-4398-4460-9FF7-C75C1F6071FE}"/>
    <cellStyle name="Comma 3 2 5 3 3 2" xfId="15311" xr:uid="{2432C89A-A849-4788-B6F1-4311A9FAA6C4}"/>
    <cellStyle name="Comma 3 2 5 3 4" xfId="9525" xr:uid="{D957CE34-D8B7-4C13-B851-46ED368879D7}"/>
    <cellStyle name="Comma 3 2 5 3 4 2" xfId="18328" xr:uid="{3D6B15E9-AA4F-4E33-97D7-C9F2BE755546}"/>
    <cellStyle name="Comma 3 2 5 3 5" xfId="12298" xr:uid="{4516E547-9B8E-4672-BEAC-39949D908784}"/>
    <cellStyle name="Comma 3 2 5 4" xfId="3792" xr:uid="{DA7D0ABC-960B-410C-9211-967CD6DB1068}"/>
    <cellStyle name="Comma 3 2 5 4 2" xfId="5315" xr:uid="{D197BB2C-DE04-401D-B784-A538C702D6D1}"/>
    <cellStyle name="Comma 3 2 5 4 2 2" xfId="8336" xr:uid="{BE2A921F-2886-43BB-B11D-0722ECE7EED9}"/>
    <cellStyle name="Comma 3 2 5 4 2 2 2" xfId="17139" xr:uid="{36B5ACD5-0EB8-4C5D-BA62-7C8C966EE4A9}"/>
    <cellStyle name="Comma 3 2 5 4 2 3" xfId="14120" xr:uid="{E2DF741D-E905-40A7-8F25-FAC4011BC0A5}"/>
    <cellStyle name="Comma 3 2 5 4 3" xfId="6810" xr:uid="{47E7E738-2BCE-42F2-A2E6-6719711AF341}"/>
    <cellStyle name="Comma 3 2 5 4 3 2" xfId="15614" xr:uid="{17C965B7-EDAB-418C-ACCC-E1F81146479A}"/>
    <cellStyle name="Comma 3 2 5 4 4" xfId="9828" xr:uid="{9DD02386-A8C0-403C-97F2-86B976AC2308}"/>
    <cellStyle name="Comma 3 2 5 4 4 2" xfId="18631" xr:uid="{75BADEF4-FA93-4C49-9215-A4ED9F982073}"/>
    <cellStyle name="Comma 3 2 5 4 5" xfId="12600" xr:uid="{E685C6B5-5279-4343-961B-55AC26FC3827}"/>
    <cellStyle name="Comma 3 2 5 5" xfId="4097" xr:uid="{3DFAA4A1-DBE7-4258-AA05-BF49BF598F34}"/>
    <cellStyle name="Comma 3 2 5 5 2" xfId="5620" xr:uid="{B26EB09C-1170-4F08-969F-D1B55013A29E}"/>
    <cellStyle name="Comma 3 2 5 5 2 2" xfId="8641" xr:uid="{58AD8664-6EE7-406E-8F02-F37CB5D54CE4}"/>
    <cellStyle name="Comma 3 2 5 5 2 2 2" xfId="17444" xr:uid="{CF165ED9-F70D-4EB6-B087-E7BDB4D92A32}"/>
    <cellStyle name="Comma 3 2 5 5 2 3" xfId="14425" xr:uid="{A723F01C-39B8-4365-A54B-6E107CE727E9}"/>
    <cellStyle name="Comma 3 2 5 5 3" xfId="7115" xr:uid="{10DF7BED-26D9-4096-AA20-E41A1C75E5A2}"/>
    <cellStyle name="Comma 3 2 5 5 3 2" xfId="15919" xr:uid="{1AB23B00-D9CF-44BF-9F26-DE897353DCBB}"/>
    <cellStyle name="Comma 3 2 5 5 4" xfId="10133" xr:uid="{19697EE0-6846-47F8-92F8-6E352F8D4AB1}"/>
    <cellStyle name="Comma 3 2 5 5 4 2" xfId="18936" xr:uid="{A3660E0C-8E13-4CE7-875B-FEF96E07BD1C}"/>
    <cellStyle name="Comma 3 2 5 5 5" xfId="12904" xr:uid="{AB371432-4829-4C8C-8F20-6204A8490A0D}"/>
    <cellStyle name="Comma 3 2 5 6" xfId="4424" xr:uid="{2C0443C3-B082-4B65-AD4F-4D29F34AC4A3}"/>
    <cellStyle name="Comma 3 2 5 6 2" xfId="7442" xr:uid="{28FA347C-5DD0-4B6F-810D-BB67BE92AB8A}"/>
    <cellStyle name="Comma 3 2 5 6 2 2" xfId="16245" xr:uid="{86068E73-27B0-4A33-934E-0655F6D13C79}"/>
    <cellStyle name="Comma 3 2 5 6 3" xfId="13230" xr:uid="{B9A37D28-AC1B-4C3E-A94A-70E2662AADC2}"/>
    <cellStyle name="Comma 3 2 5 7" xfId="5915" xr:uid="{FDDD9F5B-A539-45AB-8FAF-29BB9ABEB5F2}"/>
    <cellStyle name="Comma 3 2 5 7 2" xfId="14719" xr:uid="{E3D9C771-449E-4FF4-ACD6-E6939ED6D443}"/>
    <cellStyle name="Comma 3 2 5 8" xfId="8934" xr:uid="{E46F77CE-8ACD-411D-BFB1-54BAD57B8413}"/>
    <cellStyle name="Comma 3 2 5 8 2" xfId="17737" xr:uid="{5583DE6F-2CD6-4F75-9656-2B0D0619F7C1}"/>
    <cellStyle name="Comma 3 2 5 9" xfId="11726" xr:uid="{B7279246-7586-47B8-B0C7-E19BE17D771D}"/>
    <cellStyle name="Comma 3 2 6" xfId="2777" xr:uid="{26D21F90-5EF4-4E79-A674-236D97A0314E}"/>
    <cellStyle name="Comma 3 2 6 2" xfId="3228" xr:uid="{BC7F2B7A-E753-4D5B-B9AE-634FAD48ACF5}"/>
    <cellStyle name="Comma 3 2 6 2 2" xfId="4750" xr:uid="{4BCC03A0-B9FD-4E9F-9C21-C29205B7B85E}"/>
    <cellStyle name="Comma 3 2 6 2 2 2" xfId="7770" xr:uid="{91CF0B80-9C0C-40EC-9A51-5BE5A8CACC40}"/>
    <cellStyle name="Comma 3 2 6 2 2 2 2" xfId="16573" xr:uid="{E436EC18-6530-460B-B352-6DE159A2F28B}"/>
    <cellStyle name="Comma 3 2 6 2 2 3" xfId="13555" xr:uid="{A30863DF-0582-480F-B90C-7DF925F66A7A}"/>
    <cellStyle name="Comma 3 2 6 2 3" xfId="6244" xr:uid="{64432E28-CAED-4CA1-92F0-1316B9D2509C}"/>
    <cellStyle name="Comma 3 2 6 2 3 2" xfId="15048" xr:uid="{3F5EE06D-BA5C-4C64-99C7-536DB9FCF32B}"/>
    <cellStyle name="Comma 3 2 6 2 4" xfId="9262" xr:uid="{0A231E9A-BB39-4EE0-A69B-DE9D1B7B1F60}"/>
    <cellStyle name="Comma 3 2 6 2 4 2" xfId="18065" xr:uid="{94D60953-7564-4286-8608-B31CAC87DE02}"/>
    <cellStyle name="Comma 3 2 6 2 5" xfId="12038" xr:uid="{A48CF5E0-140E-440C-9912-F9AF867305AB}"/>
    <cellStyle name="Comma 3 2 6 3" xfId="3523" xr:uid="{7B975564-92FE-47FD-B612-6C25AC14CABD}"/>
    <cellStyle name="Comma 3 2 6 3 2" xfId="5045" xr:uid="{18104F43-B7A1-420D-8C16-4E21A0442CFA}"/>
    <cellStyle name="Comma 3 2 6 3 2 2" xfId="8066" xr:uid="{5623329D-459F-429C-B218-63F0EB68CC9E}"/>
    <cellStyle name="Comma 3 2 6 3 2 2 2" xfId="16869" xr:uid="{0E8009BB-1864-4985-B7DF-36EC133AA5B2}"/>
    <cellStyle name="Comma 3 2 6 3 2 3" xfId="13850" xr:uid="{698FB8E7-E344-4B51-AA59-AFF644CA2813}"/>
    <cellStyle name="Comma 3 2 6 3 3" xfId="6540" xr:uid="{8F51FEF4-9D5A-4597-B37E-1F5C1C38F626}"/>
    <cellStyle name="Comma 3 2 6 3 3 2" xfId="15344" xr:uid="{F2AF2C05-9D02-4CCF-8B8D-A946361B0374}"/>
    <cellStyle name="Comma 3 2 6 3 4" xfId="9558" xr:uid="{F69CFE2D-4335-43C4-A107-D48426F5D7ED}"/>
    <cellStyle name="Comma 3 2 6 3 4 2" xfId="18361" xr:uid="{1F710904-7E90-498F-BFDF-6D7B91FE8323}"/>
    <cellStyle name="Comma 3 2 6 3 5" xfId="12331" xr:uid="{E25B89C0-2297-4C64-9D6B-BB9145B8B1D2}"/>
    <cellStyle name="Comma 3 2 6 4" xfId="3825" xr:uid="{510D9AE2-412C-4473-81EF-89EEC477E31A}"/>
    <cellStyle name="Comma 3 2 6 4 2" xfId="5348" xr:uid="{A0B3CDB6-AFF1-47F2-AFBA-7D2D453B47A5}"/>
    <cellStyle name="Comma 3 2 6 4 2 2" xfId="8369" xr:uid="{5ABB9A63-CDA9-47E9-A9A0-C9F8BFED665D}"/>
    <cellStyle name="Comma 3 2 6 4 2 2 2" xfId="17172" xr:uid="{AC8A2E46-2C07-4912-B9DE-B28E648076A7}"/>
    <cellStyle name="Comma 3 2 6 4 2 3" xfId="14153" xr:uid="{656F873D-3197-4F29-BE6C-A37306B4C32E}"/>
    <cellStyle name="Comma 3 2 6 4 3" xfId="6843" xr:uid="{F055DD45-B201-468B-80EF-A9B6860FE499}"/>
    <cellStyle name="Comma 3 2 6 4 3 2" xfId="15647" xr:uid="{3EFEEF54-DAB0-443D-808E-8AAC09111366}"/>
    <cellStyle name="Comma 3 2 6 4 4" xfId="9861" xr:uid="{E68C9771-1FD1-41B9-95B0-EBF6F390FD91}"/>
    <cellStyle name="Comma 3 2 6 4 4 2" xfId="18664" xr:uid="{F9728F96-63AB-4AA9-BAAE-904F96506862}"/>
    <cellStyle name="Comma 3 2 6 4 5" xfId="12633" xr:uid="{8B4AFAC0-3AAA-4914-9858-A5460A6EB535}"/>
    <cellStyle name="Comma 3 2 6 5" xfId="4130" xr:uid="{998AD944-022F-4B4E-8E4D-B630B8F0B9AB}"/>
    <cellStyle name="Comma 3 2 6 5 2" xfId="5653" xr:uid="{B7AA9EC8-2748-4FB1-AC28-FF515E51626F}"/>
    <cellStyle name="Comma 3 2 6 5 2 2" xfId="8674" xr:uid="{294EC964-8FE1-4D46-8476-8B5466D986B9}"/>
    <cellStyle name="Comma 3 2 6 5 2 2 2" xfId="17477" xr:uid="{1693FCDC-8042-4DE7-B40C-F8AB3AD459B7}"/>
    <cellStyle name="Comma 3 2 6 5 2 3" xfId="14458" xr:uid="{86C8E655-37D9-44D2-BF65-147452E5F273}"/>
    <cellStyle name="Comma 3 2 6 5 3" xfId="7148" xr:uid="{71340517-EC86-4FB1-91AE-967D57E1CEAD}"/>
    <cellStyle name="Comma 3 2 6 5 3 2" xfId="15952" xr:uid="{DF23F5AF-A9D5-4D8A-B1CE-B176494BEE1B}"/>
    <cellStyle name="Comma 3 2 6 5 4" xfId="10166" xr:uid="{CEE53865-BF0E-4D31-B3CE-8DA2CC02DC06}"/>
    <cellStyle name="Comma 3 2 6 5 4 2" xfId="18969" xr:uid="{A4C7A88B-221C-4436-812C-5A748124E9C8}"/>
    <cellStyle name="Comma 3 2 6 5 5" xfId="12937" xr:uid="{FAEB3FF1-51FE-42DF-B3A8-4CEC7D8AFF59}"/>
    <cellStyle name="Comma 3 2 6 6" xfId="4457" xr:uid="{C7762B4E-11B7-4264-AE20-8A4754639FDE}"/>
    <cellStyle name="Comma 3 2 6 6 2" xfId="7475" xr:uid="{0ED7CE1C-9FF8-4447-A05B-66B1FAA8F55B}"/>
    <cellStyle name="Comma 3 2 6 6 2 2" xfId="16278" xr:uid="{D7A4F551-EB3C-49B5-B24D-0C888D2AC5A7}"/>
    <cellStyle name="Comma 3 2 6 6 3" xfId="13263" xr:uid="{D7F91F37-57BC-411F-A5FE-3E2F3A043B7D}"/>
    <cellStyle name="Comma 3 2 6 7" xfId="5948" xr:uid="{27E8F9BE-25C7-448B-A3CC-0EF6BB0B0443}"/>
    <cellStyle name="Comma 3 2 6 7 2" xfId="14752" xr:uid="{DAADDE0A-EA00-4D0E-9B0F-4AEBC035FFAE}"/>
    <cellStyle name="Comma 3 2 6 8" xfId="8967" xr:uid="{98CA4AA8-F4F1-4F17-A855-A6AB8E11F4E6}"/>
    <cellStyle name="Comma 3 2 6 8 2" xfId="17770" xr:uid="{2F5D3D8B-6880-4964-9E6A-DC26D145888C}"/>
    <cellStyle name="Comma 3 2 6 9" xfId="11754" xr:uid="{E5DBC71D-5952-4E07-8098-E871E21A35BB}"/>
    <cellStyle name="Comma 3 2 7" xfId="2793" xr:uid="{10D35978-4019-460E-8DBA-BF93ECBA9B7E}"/>
    <cellStyle name="Comma 3 2 7 2" xfId="3244" xr:uid="{E5F49F1C-1076-474C-8C71-21D305F0636C}"/>
    <cellStyle name="Comma 3 2 7 2 2" xfId="4766" xr:uid="{22115D0C-9D81-448F-B40E-B20DEE10F2CF}"/>
    <cellStyle name="Comma 3 2 7 2 2 2" xfId="7786" xr:uid="{A75E8A39-8FE7-475E-AC15-990D5E8522AC}"/>
    <cellStyle name="Comma 3 2 7 2 2 2 2" xfId="16589" xr:uid="{F129BD03-F4CE-41AB-B686-7348F87A6E07}"/>
    <cellStyle name="Comma 3 2 7 2 2 3" xfId="13571" xr:uid="{048DB9AB-A363-4725-A9B9-B8AF13DF5D1E}"/>
    <cellStyle name="Comma 3 2 7 2 3" xfId="6260" xr:uid="{47DA1B8E-9144-4148-BF6B-FD95E87C23FA}"/>
    <cellStyle name="Comma 3 2 7 2 3 2" xfId="15064" xr:uid="{25653265-C387-4062-A9C0-86600DB97C12}"/>
    <cellStyle name="Comma 3 2 7 2 4" xfId="9278" xr:uid="{6712F4C5-917C-4118-A1FF-D506A0A2C95F}"/>
    <cellStyle name="Comma 3 2 7 2 4 2" xfId="18081" xr:uid="{9161965F-23FB-4D47-8E79-2C5B607C4861}"/>
    <cellStyle name="Comma 3 2 7 2 5" xfId="12054" xr:uid="{6707B747-42B3-4961-A1E8-4C75DDFA99C8}"/>
    <cellStyle name="Comma 3 2 7 3" xfId="3539" xr:uid="{9C09BC47-0C74-4570-9CA9-EF973E8A03F1}"/>
    <cellStyle name="Comma 3 2 7 3 2" xfId="5061" xr:uid="{CFB41829-F6D3-4C48-BA1A-92C81E326FFE}"/>
    <cellStyle name="Comma 3 2 7 3 2 2" xfId="8082" xr:uid="{ED96CC57-8805-436C-B001-C53FD86533A2}"/>
    <cellStyle name="Comma 3 2 7 3 2 2 2" xfId="16885" xr:uid="{817BCD72-42C9-498B-96CB-97439248F714}"/>
    <cellStyle name="Comma 3 2 7 3 2 3" xfId="13866" xr:uid="{9818C4DB-5FD5-4B86-91F5-1C91A19159C9}"/>
    <cellStyle name="Comma 3 2 7 3 3" xfId="6556" xr:uid="{F2A7B55D-36AE-468F-9E58-3A8C6A233CC7}"/>
    <cellStyle name="Comma 3 2 7 3 3 2" xfId="15360" xr:uid="{BF3A7D0A-706E-4A8A-9BB0-4C9A32AA2D1A}"/>
    <cellStyle name="Comma 3 2 7 3 4" xfId="9574" xr:uid="{8C5CDA66-05E8-48BB-BA8E-0839E433AE50}"/>
    <cellStyle name="Comma 3 2 7 3 4 2" xfId="18377" xr:uid="{A9267C05-BF50-4EF6-8B50-7D3A4F5B4DAA}"/>
    <cellStyle name="Comma 3 2 7 3 5" xfId="12347" xr:uid="{DB095504-F772-446A-88F8-99DC5755D44A}"/>
    <cellStyle name="Comma 3 2 7 4" xfId="3841" xr:uid="{8F287E7D-3D0B-4B72-A801-0792F30B6E3C}"/>
    <cellStyle name="Comma 3 2 7 4 2" xfId="5364" xr:uid="{9E0537AC-379B-4563-8CE2-1E869BF1C64E}"/>
    <cellStyle name="Comma 3 2 7 4 2 2" xfId="8385" xr:uid="{B9DE65BC-DD65-4121-8023-1AEDFD2BA0A2}"/>
    <cellStyle name="Comma 3 2 7 4 2 2 2" xfId="17188" xr:uid="{9CC66380-52C0-4F61-AC28-11CF75946112}"/>
    <cellStyle name="Comma 3 2 7 4 2 3" xfId="14169" xr:uid="{ECDC40AA-33D0-4410-B2F1-F58415EEFF21}"/>
    <cellStyle name="Comma 3 2 7 4 3" xfId="6859" xr:uid="{A56C9080-30C6-45D9-9681-B607A431227A}"/>
    <cellStyle name="Comma 3 2 7 4 3 2" xfId="15663" xr:uid="{DD6750D3-8157-4FDA-BA07-2024287035A6}"/>
    <cellStyle name="Comma 3 2 7 4 4" xfId="9877" xr:uid="{D1377D30-9623-4286-A86B-2E71DB1E41D8}"/>
    <cellStyle name="Comma 3 2 7 4 4 2" xfId="18680" xr:uid="{FF2A6B50-5AE2-468C-8E99-A5FA31A21F0C}"/>
    <cellStyle name="Comma 3 2 7 4 5" xfId="12649" xr:uid="{E814F6C0-CF01-4409-8F70-6CF0FCC22C38}"/>
    <cellStyle name="Comma 3 2 7 5" xfId="4146" xr:uid="{E13FC495-EC84-400B-AEB0-27776E111D5C}"/>
    <cellStyle name="Comma 3 2 7 5 2" xfId="5669" xr:uid="{70F5E92E-B920-4AB4-A9A9-7B7F76ADC02D}"/>
    <cellStyle name="Comma 3 2 7 5 2 2" xfId="8690" xr:uid="{72296F14-547D-496C-9768-B27B8D01C5D7}"/>
    <cellStyle name="Comma 3 2 7 5 2 2 2" xfId="17493" xr:uid="{EFC82C8D-E9CC-4F2E-B2E1-AB2B732C2AEB}"/>
    <cellStyle name="Comma 3 2 7 5 2 3" xfId="14474" xr:uid="{CC022208-D42A-4BC7-B570-45188EBF6695}"/>
    <cellStyle name="Comma 3 2 7 5 3" xfId="7164" xr:uid="{160634EB-AF3F-4B35-8826-C7276D47DF17}"/>
    <cellStyle name="Comma 3 2 7 5 3 2" xfId="15968" xr:uid="{18370C11-34C0-46F0-81A7-46F4718C8D16}"/>
    <cellStyle name="Comma 3 2 7 5 4" xfId="10182" xr:uid="{B841E16A-96B0-45ED-97E6-78AC534C1CA9}"/>
    <cellStyle name="Comma 3 2 7 5 4 2" xfId="18985" xr:uid="{754CDF44-F5B1-43A9-8FEC-3C11C8C0403E}"/>
    <cellStyle name="Comma 3 2 7 5 5" xfId="12953" xr:uid="{C753FC1F-40E4-4DEC-9AE0-E303DBEC84DA}"/>
    <cellStyle name="Comma 3 2 7 6" xfId="4473" xr:uid="{B9FACDE6-208F-4EED-BFAB-C7E9099CB105}"/>
    <cellStyle name="Comma 3 2 7 6 2" xfId="7491" xr:uid="{4B39FCB5-F875-4898-9C95-3A3E65B35BC4}"/>
    <cellStyle name="Comma 3 2 7 6 2 2" xfId="16294" xr:uid="{0E6447B9-9AD4-4747-808D-F313670F2A7C}"/>
    <cellStyle name="Comma 3 2 7 6 3" xfId="13279" xr:uid="{0776DC9F-54D9-45B7-950D-E381E0AC92C3}"/>
    <cellStyle name="Comma 3 2 7 7" xfId="5964" xr:uid="{535E45FF-040F-43E0-9AE8-7DEE2BCAE5F0}"/>
    <cellStyle name="Comma 3 2 7 7 2" xfId="14768" xr:uid="{ED98C7EB-CB44-4929-A687-DB600CEDB4E2}"/>
    <cellStyle name="Comma 3 2 7 8" xfId="8983" xr:uid="{7A41F263-0DF6-4F78-AC7A-01AB499669BD}"/>
    <cellStyle name="Comma 3 2 7 8 2" xfId="17786" xr:uid="{6E7EB2D7-6EEC-4779-B75B-E926781AB934}"/>
    <cellStyle name="Comma 3 2 7 9" xfId="11770" xr:uid="{9E8593EB-2637-46A2-A675-CA818DE5C083}"/>
    <cellStyle name="Comma 3 2 8" xfId="2856" xr:uid="{5DEF94A7-4F16-4BB7-AA3F-DC1A017BA2A3}"/>
    <cellStyle name="Comma 3 2 9" xfId="4177" xr:uid="{30C6C57F-6FF2-4A11-BC36-24AB383EB731}"/>
    <cellStyle name="Comma 3 2 9 2" xfId="7195" xr:uid="{0C11AF24-5881-423A-9C84-82CE8DF7F000}"/>
    <cellStyle name="Comma 3 2 9 2 2" xfId="15998" xr:uid="{3F2B3764-6B25-48AE-BC8F-EF0EB4FED632}"/>
    <cellStyle name="Comma 3 2 9 3" xfId="12983" xr:uid="{740D4A7B-7E65-4A4B-9808-34BBD241ADFD}"/>
    <cellStyle name="Comma 3 3" xfId="586" xr:uid="{0CE4A1E9-F3F3-438E-A772-B196508CF7AF}"/>
    <cellStyle name="Comma 3 3 10" xfId="2365" xr:uid="{41009C4F-F87B-4658-B5BE-F92F7FC4AEF5}"/>
    <cellStyle name="Comma 3 3 10 2" xfId="11590" xr:uid="{31581208-368E-4E51-BFF1-73EE03ED8D30}"/>
    <cellStyle name="Comma 3 3 11" xfId="19385" xr:uid="{6C43C9E9-E0D0-4610-B16D-270FD8598F32}"/>
    <cellStyle name="Comma 3 3 12" xfId="1118" xr:uid="{013EFF60-5ADD-4DF7-9196-A345C6E8514A}"/>
    <cellStyle name="Comma 3 3 2" xfId="2714" xr:uid="{95215301-0525-483F-9E5B-ADAE8D58CA17}"/>
    <cellStyle name="Comma 3 3 2 2" xfId="3164" xr:uid="{FA49472E-3817-4B32-A244-F037D9C3AD18}"/>
    <cellStyle name="Comma 3 3 3" xfId="2920" xr:uid="{4F2FC085-E962-4A03-9F65-391E4337CAE1}"/>
    <cellStyle name="Comma 3 3 3 2" xfId="4545" xr:uid="{5EF4D1F8-21CF-42E8-886B-FCD3CFEECBD0}"/>
    <cellStyle name="Comma 3 3 3 2 2" xfId="7563" xr:uid="{76935DFB-43F6-4346-B249-D913D25ADD93}"/>
    <cellStyle name="Comma 3 3 3 2 2 2" xfId="16366" xr:uid="{357D0E87-B12B-49BD-957E-E662F4D8C7E9}"/>
    <cellStyle name="Comma 3 3 3 2 3" xfId="13350" xr:uid="{44FD6240-1B51-4A43-A44F-EB85E6AA5F06}"/>
    <cellStyle name="Comma 3 3 3 3" xfId="6037" xr:uid="{40B7CB90-A003-4182-B648-2360E4F7863A}"/>
    <cellStyle name="Comma 3 3 3 3 2" xfId="14841" xr:uid="{DBBE39B4-A93A-4A6F-BC74-1325641211B6}"/>
    <cellStyle name="Comma 3 3 3 4" xfId="9055" xr:uid="{29BE2092-49BE-4FD8-846F-9B2A474C7840}"/>
    <cellStyle name="Comma 3 3 3 4 2" xfId="17858" xr:uid="{79BB652C-FB93-45D7-9384-A8C0D60FFADA}"/>
    <cellStyle name="Comma 3 3 3 5" xfId="11839" xr:uid="{4FF0E369-D90F-4627-BD3B-DEC244BD9B9C}"/>
    <cellStyle name="Comma 3 3 4" xfId="3319" xr:uid="{BDAB0892-689F-4E14-A673-72C15BF54040}"/>
    <cellStyle name="Comma 3 3 4 2" xfId="4839" xr:uid="{D1BCCAB5-C76C-45D0-8800-61F5A6577956}"/>
    <cellStyle name="Comma 3 3 4 2 2" xfId="7860" xr:uid="{C1BC5840-237B-4F20-BDF9-8C239A99F38F}"/>
    <cellStyle name="Comma 3 3 4 2 2 2" xfId="16663" xr:uid="{E6B6F676-C4C6-4715-A643-550C3C9983ED}"/>
    <cellStyle name="Comma 3 3 4 2 3" xfId="13644" xr:uid="{44E77884-014C-41F8-9198-F5EEA288E0B4}"/>
    <cellStyle name="Comma 3 3 4 3" xfId="6334" xr:uid="{D7E9D10B-9398-4BBD-A20A-5F323A551C62}"/>
    <cellStyle name="Comma 3 3 4 3 2" xfId="15138" xr:uid="{2F467C2B-363E-4544-9AC4-60FBDE6FB54F}"/>
    <cellStyle name="Comma 3 3 4 4" xfId="9352" xr:uid="{A7985A2D-8024-489A-B932-4EFF2C3E6176}"/>
    <cellStyle name="Comma 3 3 4 4 2" xfId="18155" xr:uid="{F7814904-99E7-44BA-863D-529BE839FB98}"/>
    <cellStyle name="Comma 3 3 4 5" xfId="12127" xr:uid="{6567AFF6-617F-4A87-B532-487B990BBE60}"/>
    <cellStyle name="Comma 3 3 5" xfId="3613" xr:uid="{166BB879-982E-48D0-A1AC-980A3F14774E}"/>
    <cellStyle name="Comma 3 3 5 2" xfId="5136" xr:uid="{96F87851-0BF7-4F9E-97C7-E6C4F42E7005}"/>
    <cellStyle name="Comma 3 3 5 2 2" xfId="8157" xr:uid="{9528D657-6732-4EC6-B08D-14ED3B85C4E2}"/>
    <cellStyle name="Comma 3 3 5 2 2 2" xfId="16960" xr:uid="{5F6F67BD-A4FB-445B-948C-E1CCD7E1ADEE}"/>
    <cellStyle name="Comma 3 3 5 2 3" xfId="13941" xr:uid="{40C6F72F-8C6F-4E50-9491-188AB522F7F5}"/>
    <cellStyle name="Comma 3 3 5 3" xfId="6631" xr:uid="{706BD187-7FAE-4CD1-9C88-35CB6E5AC93F}"/>
    <cellStyle name="Comma 3 3 5 3 2" xfId="15435" xr:uid="{68F8EE56-5911-4723-9079-53F835016038}"/>
    <cellStyle name="Comma 3 3 5 4" xfId="9649" xr:uid="{9B78D670-B502-4F6A-BA73-6DF3E77DA3EA}"/>
    <cellStyle name="Comma 3 3 5 4 2" xfId="18452" xr:uid="{1681B51D-6086-4F7E-8336-0294BC24470C}"/>
    <cellStyle name="Comma 3 3 5 5" xfId="12421" xr:uid="{397C5C42-C518-4A0C-B3AC-A90D95529360}"/>
    <cellStyle name="Comma 3 3 6" xfId="3924" xr:uid="{64099D19-3EEC-4565-A178-8C5AFD9F0D7B}"/>
    <cellStyle name="Comma 3 3 6 2" xfId="5447" xr:uid="{622B7FFD-7424-4253-ACE6-05EF1E6443E0}"/>
    <cellStyle name="Comma 3 3 6 2 2" xfId="8468" xr:uid="{74A42E05-BFD2-48CE-A829-D3403EA44A15}"/>
    <cellStyle name="Comma 3 3 6 2 2 2" xfId="17271" xr:uid="{5CFF9BE1-1501-46E9-A6A9-9EB6335CEFF4}"/>
    <cellStyle name="Comma 3 3 6 2 3" xfId="14252" xr:uid="{13F49C92-EB0D-4E47-B6AA-8E8E92CC489B}"/>
    <cellStyle name="Comma 3 3 6 3" xfId="6942" xr:uid="{E403C300-59CC-4B15-87B8-040ACFABF71A}"/>
    <cellStyle name="Comma 3 3 6 3 2" xfId="15746" xr:uid="{DF2CADC8-6E29-4C68-A589-48C4AEEAC01E}"/>
    <cellStyle name="Comma 3 3 6 4" xfId="9960" xr:uid="{C20EBDA8-85FB-40B3-B7C8-C24C8BEED22E}"/>
    <cellStyle name="Comma 3 3 6 4 2" xfId="18763" xr:uid="{083DFAAA-81D0-4770-9CEC-6AB43B1E0A04}"/>
    <cellStyle name="Comma 3 3 6 5" xfId="12731" xr:uid="{CD3A02CD-6AD8-4784-99A3-6293D2F9E0C7}"/>
    <cellStyle name="Comma 3 3 7" xfId="4251" xr:uid="{97589B76-52F5-4DA0-9527-7A309E289136}"/>
    <cellStyle name="Comma 3 3 7 2" xfId="7269" xr:uid="{A955D024-F81C-4E66-AE37-6C6A95FB4B09}"/>
    <cellStyle name="Comma 3 3 7 2 2" xfId="16072" xr:uid="{10D1D810-ED8A-490B-84A6-3D169205B8BB}"/>
    <cellStyle name="Comma 3 3 7 3" xfId="13057" xr:uid="{6BC6BF56-BBBD-4E9B-B187-52F2229FBB87}"/>
    <cellStyle name="Comma 3 3 8" xfId="5742" xr:uid="{3E16C501-7375-4BC2-8C19-1FD0C6C18CF2}"/>
    <cellStyle name="Comma 3 3 8 2" xfId="14546" xr:uid="{1512B961-048B-417A-9C51-337B269B7895}"/>
    <cellStyle name="Comma 3 3 9" xfId="8761" xr:uid="{73A7F556-351E-46D1-ABA0-A11FC34EA9B6}"/>
    <cellStyle name="Comma 3 3 9 2" xfId="17564" xr:uid="{FD7DD10C-73A8-40E8-83EC-0FA7BBCE1938}"/>
    <cellStyle name="Comma 3 4" xfId="587" xr:uid="{17A4AC75-242A-49AE-937B-5870927A98FA}"/>
    <cellStyle name="Comma 3 4 10" xfId="4174" xr:uid="{C9796774-A6CD-4496-8547-074BD4BD7A0C}"/>
    <cellStyle name="Comma 3 4 10 2" xfId="7192" xr:uid="{7EA414A5-E8FF-45B0-AA2D-5E0DDF4CF331}"/>
    <cellStyle name="Comma 3 4 10 2 2" xfId="15995" xr:uid="{E709C231-0896-4623-B6C2-9E68CC5EC78D}"/>
    <cellStyle name="Comma 3 4 10 3" xfId="12980" xr:uid="{2433444E-E270-4E7B-BACF-D26B6D8E2943}"/>
    <cellStyle name="Comma 3 4 11" xfId="4320" xr:uid="{4B984104-500C-453E-93F5-2DBF95F8AFBA}"/>
    <cellStyle name="Comma 3 4 11 2" xfId="7338" xr:uid="{6D441B5A-28C9-4E7B-8E12-FB8B50C29F36}"/>
    <cellStyle name="Comma 3 4 11 2 2" xfId="16141" xr:uid="{A106EE3A-9959-40F3-A65B-B385C29A68D5}"/>
    <cellStyle name="Comma 3 4 11 3" xfId="13126" xr:uid="{0FA71E0E-DCEA-451A-B220-1843BE41D100}"/>
    <cellStyle name="Comma 3 4 12" xfId="5811" xr:uid="{B7A458B0-6D38-4935-B455-66C1C272316D}"/>
    <cellStyle name="Comma 3 4 12 2" xfId="14615" xr:uid="{14CC4464-F74C-4C4E-8184-764EF07F8E70}"/>
    <cellStyle name="Comma 3 4 13" xfId="8830" xr:uid="{EF2E4655-6B93-4992-A180-FAA0A0BF67C6}"/>
    <cellStyle name="Comma 3 4 13 2" xfId="17633" xr:uid="{DA8DE8C6-CE25-4BEE-93A1-DF0E41BC23D8}"/>
    <cellStyle name="Comma 3 4 14" xfId="2522" xr:uid="{93BCD88A-F30F-463A-B0C2-190EED4E49E3}"/>
    <cellStyle name="Comma 3 4 14 2" xfId="11644" xr:uid="{A4CF6615-B09E-4FB0-93A6-80B34F22D4F0}"/>
    <cellStyle name="Comma 3 4 15" xfId="10630" xr:uid="{C55DB8DE-58CC-42CB-8EA2-31CB29A6CD32}"/>
    <cellStyle name="Comma 3 4 16" xfId="19396" xr:uid="{3627BF2C-8643-4C2F-B198-E480E4B7CD97}"/>
    <cellStyle name="Comma 3 4 17" xfId="1138" xr:uid="{A5FE2C37-61E1-4AE2-9BF4-DD02ACF3C3A6}"/>
    <cellStyle name="Comma 3 4 2" xfId="2706" xr:uid="{FA6C31EB-E19D-45D9-846F-9B9ED2E6D539}"/>
    <cellStyle name="Comma 3 4 2 10" xfId="11709" xr:uid="{D5EE0308-DA76-44B5-93AE-2BA8CC4F5C3F}"/>
    <cellStyle name="Comma 3 4 2 11" xfId="11223" xr:uid="{EB2A941D-2C6F-4D8E-BF6F-221991F0D178}"/>
    <cellStyle name="Comma 3 4 2 2" xfId="3157" xr:uid="{5153DB43-C7D5-43DC-98BA-C27F1114EB28}"/>
    <cellStyle name="Comma 3 4 2 2 2" xfId="4700" xr:uid="{89CB97C4-D55E-4592-BB14-6745EA30BF16}"/>
    <cellStyle name="Comma 3 4 2 2 2 2" xfId="7719" xr:uid="{00C338DD-8338-47D6-9DF2-448DF5B954CB}"/>
    <cellStyle name="Comma 3 4 2 2 2 2 2" xfId="16522" xr:uid="{F8338C24-7BC0-4713-B8BD-01AB6DBA9E78}"/>
    <cellStyle name="Comma 3 4 2 2 2 3" xfId="13505" xr:uid="{17C9C188-12D7-4B2A-B508-EA7C3042FBE5}"/>
    <cellStyle name="Comma 3 4 2 2 3" xfId="6193" xr:uid="{4C3C95F1-3C68-4CE4-ADF7-2ADEC04BCF7C}"/>
    <cellStyle name="Comma 3 4 2 2 3 2" xfId="14997" xr:uid="{5A32B2B9-A917-413F-8B36-C703B6DACBC6}"/>
    <cellStyle name="Comma 3 4 2 2 4" xfId="9211" xr:uid="{08F0D13E-AA55-4868-85DC-3E56E9683A7B}"/>
    <cellStyle name="Comma 3 4 2 2 4 2" xfId="18014" xr:uid="{2877EA16-3376-483E-BEA1-597C71651723}"/>
    <cellStyle name="Comma 3 4 2 2 5" xfId="11990" xr:uid="{9589A464-CF05-44F6-8243-C38A9B346980}"/>
    <cellStyle name="Comma 3 4 2 3" xfId="3473" xr:uid="{13E8F2CA-25EB-4A0F-AD77-5F665BB299EC}"/>
    <cellStyle name="Comma 3 4 2 3 2" xfId="4994" xr:uid="{CF6FDA4F-DAB9-4456-85EF-1751FA1C30CA}"/>
    <cellStyle name="Comma 3 4 2 3 2 2" xfId="8015" xr:uid="{B15B87B9-E2D3-44FD-B827-017C2AE5159B}"/>
    <cellStyle name="Comma 3 4 2 3 2 2 2" xfId="16818" xr:uid="{07F3A030-55E9-4A13-97D3-F9DB8BF7BA73}"/>
    <cellStyle name="Comma 3 4 2 3 2 3" xfId="13799" xr:uid="{49AECAFF-75A3-43C8-9B6B-F9CE55B10858}"/>
    <cellStyle name="Comma 3 4 2 3 3" xfId="6489" xr:uid="{EA72B3C5-A83D-4BA0-BC02-C8F85635CD86}"/>
    <cellStyle name="Comma 3 4 2 3 3 2" xfId="15293" xr:uid="{B899602C-4958-4208-8494-F02DFC800E7E}"/>
    <cellStyle name="Comma 3 4 2 3 4" xfId="9507" xr:uid="{8733FCA3-E2EF-4F04-9894-B2E27E4238A4}"/>
    <cellStyle name="Comma 3 4 2 3 4 2" xfId="18310" xr:uid="{3C43EAC0-498B-48B9-80B5-91B9C0DAA52F}"/>
    <cellStyle name="Comma 3 4 2 3 5" xfId="12281" xr:uid="{BCC2F6F3-B141-4818-8F55-D4BC9D64F13E}"/>
    <cellStyle name="Comma 3 4 2 4" xfId="3774" xr:uid="{568EE78F-0FD0-45EC-BDD1-461823E63DA7}"/>
    <cellStyle name="Comma 3 4 2 4 2" xfId="5297" xr:uid="{F7FF1CCD-F5EF-464B-AC8B-2EDD319C2026}"/>
    <cellStyle name="Comma 3 4 2 4 2 2" xfId="8318" xr:uid="{51E585DD-75A4-42E5-960C-4CA91B394B31}"/>
    <cellStyle name="Comma 3 4 2 4 2 2 2" xfId="17121" xr:uid="{538BB384-BE92-452D-9557-ABC15200720E}"/>
    <cellStyle name="Comma 3 4 2 4 2 3" xfId="14102" xr:uid="{8662E80D-23BB-4313-BC6C-76A31BDD0FB0}"/>
    <cellStyle name="Comma 3 4 2 4 3" xfId="6792" xr:uid="{E61409EA-FCB3-477D-A319-F9267C831EC6}"/>
    <cellStyle name="Comma 3 4 2 4 3 2" xfId="15596" xr:uid="{BBC430CF-5D88-4E29-AA19-F86098BDBCBA}"/>
    <cellStyle name="Comma 3 4 2 4 4" xfId="9810" xr:uid="{EF55B350-AE7C-4B26-BA4C-2B982412D965}"/>
    <cellStyle name="Comma 3 4 2 4 4 2" xfId="18613" xr:uid="{4CB324DE-F7D9-4121-A1DA-FBEFAD403920}"/>
    <cellStyle name="Comma 3 4 2 4 5" xfId="12582" xr:uid="{86043C24-1FC2-4B0D-BE65-C99AE10B9A38}"/>
    <cellStyle name="Comma 3 4 2 5" xfId="4079" xr:uid="{22EAC672-C93C-41AC-9789-9DF868DA666F}"/>
    <cellStyle name="Comma 3 4 2 5 2" xfId="5602" xr:uid="{BB2CB78E-CA8A-45DD-9249-86A7C73BB54A}"/>
    <cellStyle name="Comma 3 4 2 5 2 2" xfId="8623" xr:uid="{1B5401CF-2E5F-44E1-8C87-F659BF67F5B9}"/>
    <cellStyle name="Comma 3 4 2 5 2 2 2" xfId="17426" xr:uid="{FBB5F8DA-1BEB-460B-8265-A6429C1AC1B5}"/>
    <cellStyle name="Comma 3 4 2 5 2 3" xfId="14407" xr:uid="{CA4BDEBB-9467-4B85-A380-11FDA7BDFBC7}"/>
    <cellStyle name="Comma 3 4 2 5 3" xfId="7097" xr:uid="{417CA5AD-B66C-4516-A0FF-ED6757027F48}"/>
    <cellStyle name="Comma 3 4 2 5 3 2" xfId="15901" xr:uid="{78CB0D40-F604-476D-8B46-3730FBD9BC1D}"/>
    <cellStyle name="Comma 3 4 2 5 4" xfId="10115" xr:uid="{69859396-0733-439D-B181-BC7153BC891D}"/>
    <cellStyle name="Comma 3 4 2 5 4 2" xfId="18918" xr:uid="{6294DD22-2A79-41F8-BA1B-651C5F137B88}"/>
    <cellStyle name="Comma 3 4 2 5 5" xfId="12886" xr:uid="{331DAF5B-B640-4C10-8D31-DC0816B99CE1}"/>
    <cellStyle name="Comma 3 4 2 6" xfId="4406" xr:uid="{CFEC3091-294C-4583-9CFF-FBE2197BB926}"/>
    <cellStyle name="Comma 3 4 2 6 2" xfId="7424" xr:uid="{F4304FEB-00E4-4CFE-9802-062821FCFC1F}"/>
    <cellStyle name="Comma 3 4 2 6 2 2" xfId="16227" xr:uid="{DC7F2A88-C36E-46AE-85D4-243155726D36}"/>
    <cellStyle name="Comma 3 4 2 6 3" xfId="13212" xr:uid="{3F818066-0E35-422D-8BA8-791B48F749F8}"/>
    <cellStyle name="Comma 3 4 2 7" xfId="5897" xr:uid="{A6B5277E-9557-4C73-913A-5992EA862D25}"/>
    <cellStyle name="Comma 3 4 2 7 2" xfId="14701" xr:uid="{E3C50071-E5DC-4DE6-ADD4-E8886BBAB3E3}"/>
    <cellStyle name="Comma 3 4 2 8" xfId="8916" xr:uid="{C6A07E33-8FF6-4F74-86E8-2F62A2E4EBD2}"/>
    <cellStyle name="Comma 3 4 2 8 2" xfId="17719" xr:uid="{B9C3C074-68F8-433D-8461-95C58921F8F4}"/>
    <cellStyle name="Comma 3 4 2 9" xfId="10472" xr:uid="{F75E1A9C-837A-44DF-BE45-0212BE19E03D}"/>
    <cellStyle name="Comma 3 4 2 9 2" xfId="10907" xr:uid="{F6B2530C-00B5-48A5-8A6C-439C15E8CE40}"/>
    <cellStyle name="Comma 3 4 3" xfId="2743" xr:uid="{35113140-E6F4-4220-9C2D-71DE1B437684}"/>
    <cellStyle name="Comma 3 4 3 2" xfId="3191" xr:uid="{52F3DD94-C194-498C-B82C-B758D44DB0F6}"/>
    <cellStyle name="Comma 3 4 3 2 2" xfId="4714" xr:uid="{D12C019A-E6C0-4098-9B57-5C24DE5CAB2E}"/>
    <cellStyle name="Comma 3 4 3 2 2 2" xfId="7734" xr:uid="{2EEE97AC-644F-4824-AC8B-53E293378889}"/>
    <cellStyle name="Comma 3 4 3 2 2 2 2" xfId="16537" xr:uid="{3EEF7C03-2ECA-454A-A8C2-7198F951DAD8}"/>
    <cellStyle name="Comma 3 4 3 2 2 3" xfId="13519" xr:uid="{6C054F13-18C6-4CF3-9310-08FFA7779FCC}"/>
    <cellStyle name="Comma 3 4 3 2 3" xfId="6208" xr:uid="{B0236EFA-32CC-4A11-A292-86798FAA5387}"/>
    <cellStyle name="Comma 3 4 3 2 3 2" xfId="15012" xr:uid="{56E3F88C-CAD1-4C78-A229-5E5B2F4358AF}"/>
    <cellStyle name="Comma 3 4 3 2 4" xfId="9226" xr:uid="{EC9FD27B-40F2-4B2E-B926-61551BC3B536}"/>
    <cellStyle name="Comma 3 4 3 2 4 2" xfId="18029" xr:uid="{50EDCCAE-9DAC-4BB3-9828-8E61F3907923}"/>
    <cellStyle name="Comma 3 4 3 2 5" xfId="12004" xr:uid="{9E47BC52-152C-4CA8-855E-E889BB25508A}"/>
    <cellStyle name="Comma 3 4 3 3" xfId="3487" xr:uid="{BCD9D675-3BD1-45DD-B699-E0651FA2A54D}"/>
    <cellStyle name="Comma 3 4 3 3 2" xfId="5009" xr:uid="{B54BB857-0D86-4A13-8EFC-118BB2CAF5F8}"/>
    <cellStyle name="Comma 3 4 3 3 2 2" xfId="8030" xr:uid="{54A3876A-D263-4578-BEF8-E462142549EB}"/>
    <cellStyle name="Comma 3 4 3 3 2 2 2" xfId="16833" xr:uid="{1DE4BF01-B126-47BC-836A-019CC13A811C}"/>
    <cellStyle name="Comma 3 4 3 3 2 3" xfId="13814" xr:uid="{2640B0AF-D2B0-413C-BBFE-95945A7247A1}"/>
    <cellStyle name="Comma 3 4 3 3 3" xfId="6504" xr:uid="{A0D791D0-461A-4373-BD93-AC1D922F3CFD}"/>
    <cellStyle name="Comma 3 4 3 3 3 2" xfId="15308" xr:uid="{E46E1B83-ABF0-4295-B501-A24FC77C6BF6}"/>
    <cellStyle name="Comma 3 4 3 3 4" xfId="9522" xr:uid="{7E33017A-2175-474C-8702-70AE44FAE7D0}"/>
    <cellStyle name="Comma 3 4 3 3 4 2" xfId="18325" xr:uid="{437F4A7E-13F5-4BE4-AC7F-BF52A7A11012}"/>
    <cellStyle name="Comma 3 4 3 3 5" xfId="12295" xr:uid="{75E64F55-5BE4-4C54-8C34-45223AAC8DB5}"/>
    <cellStyle name="Comma 3 4 3 4" xfId="3789" xr:uid="{A1C6CDC4-82E5-4E17-B2B7-2662FD5DE53D}"/>
    <cellStyle name="Comma 3 4 3 4 2" xfId="5312" xr:uid="{7EEEE84B-DFC3-4358-A7D4-FBFA5381D60F}"/>
    <cellStyle name="Comma 3 4 3 4 2 2" xfId="8333" xr:uid="{29700DA1-B23B-4D6F-A9E4-02689BADC8CD}"/>
    <cellStyle name="Comma 3 4 3 4 2 2 2" xfId="17136" xr:uid="{8B1CA425-964B-467A-9A66-4EB7B864B994}"/>
    <cellStyle name="Comma 3 4 3 4 2 3" xfId="14117" xr:uid="{303903DF-975B-4FA6-A2C8-AC905BE7E844}"/>
    <cellStyle name="Comma 3 4 3 4 3" xfId="6807" xr:uid="{922AD2FA-39E8-444E-B426-F41E429E9383}"/>
    <cellStyle name="Comma 3 4 3 4 3 2" xfId="15611" xr:uid="{D8200EC7-55BD-4B06-856D-F085089C2744}"/>
    <cellStyle name="Comma 3 4 3 4 4" xfId="9825" xr:uid="{339B2137-6288-42CB-B9FA-0ADA5120EB91}"/>
    <cellStyle name="Comma 3 4 3 4 4 2" xfId="18628" xr:uid="{1E6DF62C-149B-4645-A5E7-6F4D3B8A3BEF}"/>
    <cellStyle name="Comma 3 4 3 4 5" xfId="12597" xr:uid="{A6779EF4-03E4-4448-9911-B5BA6101E8F0}"/>
    <cellStyle name="Comma 3 4 3 5" xfId="4094" xr:uid="{826883FF-D727-4FE3-831D-FAD7B2F3FEB8}"/>
    <cellStyle name="Comma 3 4 3 5 2" xfId="5617" xr:uid="{C69BE176-F30C-4EFC-A01D-B486D868C00D}"/>
    <cellStyle name="Comma 3 4 3 5 2 2" xfId="8638" xr:uid="{569409BF-2A64-4726-B113-1E8FC8351458}"/>
    <cellStyle name="Comma 3 4 3 5 2 2 2" xfId="17441" xr:uid="{BB0C339A-9DCD-409F-90EE-B01A7DAB7BC5}"/>
    <cellStyle name="Comma 3 4 3 5 2 3" xfId="14422" xr:uid="{FEC1383A-BFF0-40AE-B7E4-59E306EBA8C4}"/>
    <cellStyle name="Comma 3 4 3 5 3" xfId="7112" xr:uid="{3568B346-5C36-402A-9904-821CCB3B171D}"/>
    <cellStyle name="Comma 3 4 3 5 3 2" xfId="15916" xr:uid="{8F1114F5-D29B-48D1-9562-0907D88E7FC9}"/>
    <cellStyle name="Comma 3 4 3 5 4" xfId="10130" xr:uid="{C1500482-34D8-4FE5-A37D-DB45A26A9B65}"/>
    <cellStyle name="Comma 3 4 3 5 4 2" xfId="18933" xr:uid="{3C16E6BA-8BFD-4C22-94F8-EEDCE6E3D7B9}"/>
    <cellStyle name="Comma 3 4 3 5 5" xfId="12901" xr:uid="{749D619B-9297-4AF3-ADE2-4245350B4179}"/>
    <cellStyle name="Comma 3 4 3 6" xfId="4421" xr:uid="{059DFD2C-C7FF-4662-8BB6-C2F5FA7CBF62}"/>
    <cellStyle name="Comma 3 4 3 6 2" xfId="7439" xr:uid="{694CD8DF-4573-4690-B4FA-775C145157AB}"/>
    <cellStyle name="Comma 3 4 3 6 2 2" xfId="16242" xr:uid="{3AF9976E-0CFC-40ED-8921-FF0F24BAACA6}"/>
    <cellStyle name="Comma 3 4 3 6 3" xfId="13227" xr:uid="{F8E0C6B2-9709-41E1-8276-3E1CC8369D74}"/>
    <cellStyle name="Comma 3 4 3 7" xfId="5912" xr:uid="{68400215-1B7C-4A98-8D08-8C3AA29E3916}"/>
    <cellStyle name="Comma 3 4 3 7 2" xfId="14716" xr:uid="{4EC1B81B-11BD-42CE-B943-AC8492C1F4E6}"/>
    <cellStyle name="Comma 3 4 3 8" xfId="8931" xr:uid="{A05713FD-6435-40DA-A313-1A5A076E0D20}"/>
    <cellStyle name="Comma 3 4 3 8 2" xfId="17734" xr:uid="{A491258D-B6E8-4B05-83F9-E291A68C1453}"/>
    <cellStyle name="Comma 3 4 3 9" xfId="10423" xr:uid="{8D766DF6-ACD4-4E9F-9B5D-7EFDA5F68AD6}"/>
    <cellStyle name="Comma 3 4 3 9 2" xfId="11723" xr:uid="{2AA73690-7F2F-41A2-8505-5DD00B21453B}"/>
    <cellStyle name="Comma 3 4 4" xfId="2775" xr:uid="{AFAAFB0C-B983-4C9B-B0C4-7A05749DB036}"/>
    <cellStyle name="Comma 3 4 4 2" xfId="3225" xr:uid="{13B36CE0-765A-4F73-95FB-F02B62C51DF2}"/>
    <cellStyle name="Comma 3 4 4 2 2" xfId="4747" xr:uid="{DA90001C-65E6-44B0-9840-59F1FEB06A9A}"/>
    <cellStyle name="Comma 3 4 4 2 2 2" xfId="7767" xr:uid="{D4CB11F0-05B5-4781-8FD2-BB183A54D46D}"/>
    <cellStyle name="Comma 3 4 4 2 2 2 2" xfId="16570" xr:uid="{185FBDEE-EE9A-444F-876D-8292ECD601CF}"/>
    <cellStyle name="Comma 3 4 4 2 2 3" xfId="13552" xr:uid="{48A5AA8C-B5D5-4CA7-BE2D-30EAC09487FD}"/>
    <cellStyle name="Comma 3 4 4 2 3" xfId="6241" xr:uid="{11FDDCC8-A1A0-4F9B-A79D-F8F674A091B6}"/>
    <cellStyle name="Comma 3 4 4 2 3 2" xfId="15045" xr:uid="{AED29A06-2482-452E-968F-E092ABFADB59}"/>
    <cellStyle name="Comma 3 4 4 2 4" xfId="9259" xr:uid="{F3C83B7C-1D2E-47E8-B169-81D2E8D7B056}"/>
    <cellStyle name="Comma 3 4 4 2 4 2" xfId="18062" xr:uid="{82F803D6-E3A3-4E82-8D6F-EA1A64BD8C19}"/>
    <cellStyle name="Comma 3 4 4 2 5" xfId="12035" xr:uid="{A1B784E2-C59B-4F1C-BF32-C413B9A6143C}"/>
    <cellStyle name="Comma 3 4 4 3" xfId="3520" xr:uid="{295786C7-0EE8-45CF-B1F6-2B86950EBE59}"/>
    <cellStyle name="Comma 3 4 4 3 2" xfId="5042" xr:uid="{6F8AE33C-12AE-415F-BAE5-477542CF4765}"/>
    <cellStyle name="Comma 3 4 4 3 2 2" xfId="8063" xr:uid="{61688198-49E4-45D5-9B27-F9E7936D8684}"/>
    <cellStyle name="Comma 3 4 4 3 2 2 2" xfId="16866" xr:uid="{1C723533-DB4E-4E99-B361-B93C4E42A5F8}"/>
    <cellStyle name="Comma 3 4 4 3 2 3" xfId="13847" xr:uid="{BDC00D4C-D054-4847-A02A-6DC76E9B0804}"/>
    <cellStyle name="Comma 3 4 4 3 3" xfId="6537" xr:uid="{AD09F44E-4512-4C68-8E04-C7DF69AADED0}"/>
    <cellStyle name="Comma 3 4 4 3 3 2" xfId="15341" xr:uid="{05566B00-8E9C-4351-B031-CF80BF23460A}"/>
    <cellStyle name="Comma 3 4 4 3 4" xfId="9555" xr:uid="{D0FE40E5-29F8-47F8-BB13-490140CE9FC5}"/>
    <cellStyle name="Comma 3 4 4 3 4 2" xfId="18358" xr:uid="{4B8EA46D-268D-4178-AC2E-884817369D0D}"/>
    <cellStyle name="Comma 3 4 4 3 5" xfId="12328" xr:uid="{01B0D6FF-8359-4897-9FF3-1BFE6933993B}"/>
    <cellStyle name="Comma 3 4 4 4" xfId="3822" xr:uid="{E1646033-1D4C-4082-9412-B240AF8D2987}"/>
    <cellStyle name="Comma 3 4 4 4 2" xfId="5345" xr:uid="{7018D5F0-E337-4BAA-8066-04BB783713C6}"/>
    <cellStyle name="Comma 3 4 4 4 2 2" xfId="8366" xr:uid="{5D96B678-4122-4739-819D-4D89351BBC13}"/>
    <cellStyle name="Comma 3 4 4 4 2 2 2" xfId="17169" xr:uid="{78B0715A-6815-4DB9-A258-9ED91142883E}"/>
    <cellStyle name="Comma 3 4 4 4 2 3" xfId="14150" xr:uid="{7D797302-D27A-4489-8DD9-415DB2ED1024}"/>
    <cellStyle name="Comma 3 4 4 4 3" xfId="6840" xr:uid="{2A6FE20B-2F5F-467D-8AFB-60F9DD45FB2D}"/>
    <cellStyle name="Comma 3 4 4 4 3 2" xfId="15644" xr:uid="{EC591C45-B47C-4070-B953-15CD8F985F65}"/>
    <cellStyle name="Comma 3 4 4 4 4" xfId="9858" xr:uid="{19D5BADC-C853-40A0-8AB3-F696BC708475}"/>
    <cellStyle name="Comma 3 4 4 4 4 2" xfId="18661" xr:uid="{EE95637C-3B2E-482A-9551-05E686F576CF}"/>
    <cellStyle name="Comma 3 4 4 4 5" xfId="12630" xr:uid="{6A82A780-AABF-4F91-91C4-E35422FC4F50}"/>
    <cellStyle name="Comma 3 4 4 5" xfId="4127" xr:uid="{FDD2C2CF-0A1E-44A8-98A4-12D3879EF795}"/>
    <cellStyle name="Comma 3 4 4 5 2" xfId="5650" xr:uid="{78460FA9-D5E3-4511-B379-A9A0620A877D}"/>
    <cellStyle name="Comma 3 4 4 5 2 2" xfId="8671" xr:uid="{1FF3560D-1D73-4734-A199-613EE082C6FB}"/>
    <cellStyle name="Comma 3 4 4 5 2 2 2" xfId="17474" xr:uid="{D36ABE9F-5BFA-46FD-8B3D-5061B4ED7B77}"/>
    <cellStyle name="Comma 3 4 4 5 2 3" xfId="14455" xr:uid="{FF98C8FC-5E02-48C3-A10E-961D35C4DDED}"/>
    <cellStyle name="Comma 3 4 4 5 3" xfId="7145" xr:uid="{4ECDB5CD-6829-4B4A-AF0F-321750929BA6}"/>
    <cellStyle name="Comma 3 4 4 5 3 2" xfId="15949" xr:uid="{A561A48A-5628-4509-803E-905EA7E9530E}"/>
    <cellStyle name="Comma 3 4 4 5 4" xfId="10163" xr:uid="{6F88FF14-B3D3-42E3-9D28-13AE1D0505A6}"/>
    <cellStyle name="Comma 3 4 4 5 4 2" xfId="18966" xr:uid="{BFFA4D5F-6C4C-41FD-A40E-B0CBA278DCDF}"/>
    <cellStyle name="Comma 3 4 4 5 5" xfId="12934" xr:uid="{DCE514ED-8F73-4DF3-96D2-F12142B7D87F}"/>
    <cellStyle name="Comma 3 4 4 6" xfId="4454" xr:uid="{9B82303F-814C-4C86-A00A-E954DCB111C2}"/>
    <cellStyle name="Comma 3 4 4 6 2" xfId="7472" xr:uid="{81D05C05-71E8-434C-912A-6A3C1CE661B7}"/>
    <cellStyle name="Comma 3 4 4 6 2 2" xfId="16275" xr:uid="{F2CE8DB8-5781-4EF6-8EB2-E6DDBC593E05}"/>
    <cellStyle name="Comma 3 4 4 6 3" xfId="13260" xr:uid="{6F2B7D8D-2212-4826-B8F6-7EA143443B79}"/>
    <cellStyle name="Comma 3 4 4 7" xfId="5945" xr:uid="{CEA8FF4F-27B6-4756-A2B8-8484BAD726F9}"/>
    <cellStyle name="Comma 3 4 4 7 2" xfId="14749" xr:uid="{216AC74A-AF9C-487D-A7B0-61531A0EAD98}"/>
    <cellStyle name="Comma 3 4 4 8" xfId="8964" xr:uid="{A0E800C5-11D2-48AB-B4EE-C2ED2FC4DC17}"/>
    <cellStyle name="Comma 3 4 4 8 2" xfId="17767" xr:uid="{DD4BFF8D-F892-4F0A-9746-0D8EE69D0AE9}"/>
    <cellStyle name="Comma 3 4 4 9" xfId="11752" xr:uid="{60D50E4E-91FA-4719-9F0E-526B6FC195C5}"/>
    <cellStyle name="Comma 3 4 5" xfId="2790" xr:uid="{05578A60-7F35-479F-B529-D8176C16E954}"/>
    <cellStyle name="Comma 3 4 5 2" xfId="3241" xr:uid="{C383D811-E9C8-4AC8-9281-3FC69C3E328B}"/>
    <cellStyle name="Comma 3 4 5 2 2" xfId="4763" xr:uid="{07D303E1-2405-4B75-970D-AE70BB2CE524}"/>
    <cellStyle name="Comma 3 4 5 2 2 2" xfId="7783" xr:uid="{60677254-D51F-450C-83A2-36951852CA99}"/>
    <cellStyle name="Comma 3 4 5 2 2 2 2" xfId="16586" xr:uid="{7861F1A8-B2B1-4091-B308-670A8B80FAE8}"/>
    <cellStyle name="Comma 3 4 5 2 2 3" xfId="13568" xr:uid="{B9CBD827-A1D4-4F5E-A52B-B3083009E365}"/>
    <cellStyle name="Comma 3 4 5 2 3" xfId="6257" xr:uid="{819E1839-ECFA-4EFA-BFA6-93496383ADEC}"/>
    <cellStyle name="Comma 3 4 5 2 3 2" xfId="15061" xr:uid="{D4F2F7F5-8393-4F07-A1BA-D93A990DF7A5}"/>
    <cellStyle name="Comma 3 4 5 2 4" xfId="9275" xr:uid="{91AD0632-514A-4F1D-B3B3-06AEFFC0D13E}"/>
    <cellStyle name="Comma 3 4 5 2 4 2" xfId="18078" xr:uid="{3094A5F8-CF6B-4716-842F-6708A47F7B8F}"/>
    <cellStyle name="Comma 3 4 5 2 5" xfId="12051" xr:uid="{9CABFC6B-3578-4DCA-B0C1-F8D718CD1E4F}"/>
    <cellStyle name="Comma 3 4 5 3" xfId="3536" xr:uid="{8ABE28B0-57C4-4368-A79D-9BA34B0C1226}"/>
    <cellStyle name="Comma 3 4 5 3 2" xfId="5058" xr:uid="{27A814E2-9995-4287-84E4-B296270236F8}"/>
    <cellStyle name="Comma 3 4 5 3 2 2" xfId="8079" xr:uid="{EE37297E-401C-493E-9715-5D4A8F7FAEBF}"/>
    <cellStyle name="Comma 3 4 5 3 2 2 2" xfId="16882" xr:uid="{7B52C440-FFED-4948-9911-20680969EFB8}"/>
    <cellStyle name="Comma 3 4 5 3 2 3" xfId="13863" xr:uid="{770EC937-5ED4-4B7D-9672-6D2A77AFF1AF}"/>
    <cellStyle name="Comma 3 4 5 3 3" xfId="6553" xr:uid="{305DFEAF-7E8D-45A5-8D2E-53A1FB5FD698}"/>
    <cellStyle name="Comma 3 4 5 3 3 2" xfId="15357" xr:uid="{8BE418FA-A15E-4506-9AC2-34331180B6D1}"/>
    <cellStyle name="Comma 3 4 5 3 4" xfId="9571" xr:uid="{8F9EBBBE-A9CD-4495-BCBD-9186B6A179FB}"/>
    <cellStyle name="Comma 3 4 5 3 4 2" xfId="18374" xr:uid="{10F6671A-8A71-4E76-93AB-87905B675D5C}"/>
    <cellStyle name="Comma 3 4 5 3 5" xfId="12344" xr:uid="{5BDB84DF-B5E2-4CC3-9C23-F4705B1CD0C7}"/>
    <cellStyle name="Comma 3 4 5 4" xfId="3838" xr:uid="{59E7633F-02D1-40B1-B0FC-7F7806D99298}"/>
    <cellStyle name="Comma 3 4 5 4 2" xfId="5361" xr:uid="{AE8E8AF4-ABF0-4F96-AD44-B155659EDD0B}"/>
    <cellStyle name="Comma 3 4 5 4 2 2" xfId="8382" xr:uid="{6B5E6A83-2923-44EC-A98F-B9DA5BF9C6E3}"/>
    <cellStyle name="Comma 3 4 5 4 2 2 2" xfId="17185" xr:uid="{EC3B4F48-7973-40EA-B4F6-932C4216A165}"/>
    <cellStyle name="Comma 3 4 5 4 2 3" xfId="14166" xr:uid="{600C9973-69E6-4C15-971D-E6B206BB8E25}"/>
    <cellStyle name="Comma 3 4 5 4 3" xfId="6856" xr:uid="{9DBCF037-39CB-4FD6-B537-DDD195486161}"/>
    <cellStyle name="Comma 3 4 5 4 3 2" xfId="15660" xr:uid="{D2EFE0CA-F51C-46C9-AECA-CC4068AB3A6C}"/>
    <cellStyle name="Comma 3 4 5 4 4" xfId="9874" xr:uid="{4EAA5B86-FC25-4C8F-A71B-96C5B798F3EC}"/>
    <cellStyle name="Comma 3 4 5 4 4 2" xfId="18677" xr:uid="{0AC3D7B8-240B-4477-9EF0-DADA8CBCC841}"/>
    <cellStyle name="Comma 3 4 5 4 5" xfId="12646" xr:uid="{9433C959-216C-4034-88F0-8B1B2B757C68}"/>
    <cellStyle name="Comma 3 4 5 5" xfId="4143" xr:uid="{9C123C53-D37E-4D00-BA27-157400BD951E}"/>
    <cellStyle name="Comma 3 4 5 5 2" xfId="5666" xr:uid="{425B15B9-23D5-46EB-890C-545582476E00}"/>
    <cellStyle name="Comma 3 4 5 5 2 2" xfId="8687" xr:uid="{3615BA8C-4284-406A-8992-57CB1E7D14E1}"/>
    <cellStyle name="Comma 3 4 5 5 2 2 2" xfId="17490" xr:uid="{C9378847-6890-44A0-9A85-E7AD4662F917}"/>
    <cellStyle name="Comma 3 4 5 5 2 3" xfId="14471" xr:uid="{EF8B3924-50A5-4F4C-91CE-E33BC65B59E5}"/>
    <cellStyle name="Comma 3 4 5 5 3" xfId="7161" xr:uid="{F33DABB0-EA33-4E08-89A3-42FF58D3A935}"/>
    <cellStyle name="Comma 3 4 5 5 3 2" xfId="15965" xr:uid="{C1658907-2801-4110-8A3A-5A2DE6E8F0E1}"/>
    <cellStyle name="Comma 3 4 5 5 4" xfId="10179" xr:uid="{13FDA4FF-BF60-40E6-B107-9BBF855AC881}"/>
    <cellStyle name="Comma 3 4 5 5 4 2" xfId="18982" xr:uid="{831DA8B3-C5EB-44A1-B851-59FD729BC5F9}"/>
    <cellStyle name="Comma 3 4 5 5 5" xfId="12950" xr:uid="{01BD58F1-F516-437F-A4E3-A459E6DB8841}"/>
    <cellStyle name="Comma 3 4 5 6" xfId="4470" xr:uid="{6A427D22-E127-4F46-A8A9-22D09F4F0E6C}"/>
    <cellStyle name="Comma 3 4 5 6 2" xfId="7488" xr:uid="{5AF2EFE4-8B2F-4961-9F1B-EAF95310BC2B}"/>
    <cellStyle name="Comma 3 4 5 6 2 2" xfId="16291" xr:uid="{8C8C68D6-5711-4A0B-B8BD-A58165F6E032}"/>
    <cellStyle name="Comma 3 4 5 6 3" xfId="13276" xr:uid="{03CEED27-D93B-40C1-87C2-5B8B49DBB863}"/>
    <cellStyle name="Comma 3 4 5 7" xfId="5961" xr:uid="{6B862B22-2581-492D-A14F-14F273CA3810}"/>
    <cellStyle name="Comma 3 4 5 7 2" xfId="14765" xr:uid="{EB2D087A-A9D7-412D-A02B-A987780D468F}"/>
    <cellStyle name="Comma 3 4 5 8" xfId="8980" xr:uid="{31AD20F9-9EC2-44E7-AED2-0329E87D45DA}"/>
    <cellStyle name="Comma 3 4 5 8 2" xfId="17783" xr:uid="{A35A3081-54E8-4C42-A1C6-9232EE48D774}"/>
    <cellStyle name="Comma 3 4 5 9" xfId="11767" xr:uid="{C7A967D4-117C-4952-BACD-8B02D239B655}"/>
    <cellStyle name="Comma 3 4 6" xfId="3047" xr:uid="{1E5F3640-F6AC-4924-991C-0C50F100ABCA}"/>
    <cellStyle name="Comma 3 4 6 2" xfId="4615" xr:uid="{ECD5A151-CCF1-41B3-9D5A-F2F3ADCF5A42}"/>
    <cellStyle name="Comma 3 4 6 2 2" xfId="7633" xr:uid="{8E1D6639-1E8C-46C8-BAE2-6BB844FCE323}"/>
    <cellStyle name="Comma 3 4 6 2 2 2" xfId="16436" xr:uid="{8F3F3352-1494-492C-A1C7-A00623072BA1}"/>
    <cellStyle name="Comma 3 4 6 2 3" xfId="13420" xr:uid="{F29F5B16-9C9A-40AE-9F63-54835C902F18}"/>
    <cellStyle name="Comma 3 4 6 3" xfId="6107" xr:uid="{3A760930-4943-4761-9568-50597A7FF40E}"/>
    <cellStyle name="Comma 3 4 6 3 2" xfId="14911" xr:uid="{D0E33596-0BA8-4F7B-AD0D-7D9A1D11136C}"/>
    <cellStyle name="Comma 3 4 6 4" xfId="9125" xr:uid="{9A206CC8-4B85-45B7-87A6-E9DE9B8A6DEF}"/>
    <cellStyle name="Comma 3 4 6 4 2" xfId="17928" xr:uid="{C8FC3200-53DC-4627-9D5D-6A9961A09B0F}"/>
    <cellStyle name="Comma 3 4 6 5" xfId="11909" xr:uid="{2BA3CAC9-4F62-4667-8F99-9FC068EB7068}"/>
    <cellStyle name="Comma 3 4 7" xfId="3388" xr:uid="{42741E1F-B796-4B03-BD7C-AE1CA5966C7F}"/>
    <cellStyle name="Comma 3 4 7 2" xfId="4908" xr:uid="{16F0E6B8-5871-4674-BF80-B03A26A1562C}"/>
    <cellStyle name="Comma 3 4 7 2 2" xfId="7929" xr:uid="{5AADE600-4CCC-4D54-BE42-E86B30BF77A0}"/>
    <cellStyle name="Comma 3 4 7 2 2 2" xfId="16732" xr:uid="{18970C64-889C-4A72-B5D1-F254F74CF95E}"/>
    <cellStyle name="Comma 3 4 7 2 3" xfId="13713" xr:uid="{9D82BC28-80A0-4B26-96AD-466F2D20D32A}"/>
    <cellStyle name="Comma 3 4 7 3" xfId="6403" xr:uid="{654256C4-EAA3-45FA-95DE-D937B8168EF2}"/>
    <cellStyle name="Comma 3 4 7 3 2" xfId="15207" xr:uid="{F9E56771-6778-46E5-BF7E-F3DFC126FE60}"/>
    <cellStyle name="Comma 3 4 7 4" xfId="9421" xr:uid="{8E2EE233-C8A3-44AF-902C-8A0716E3DB4A}"/>
    <cellStyle name="Comma 3 4 7 4 2" xfId="18224" xr:uid="{8464D4E7-89F9-414B-A8E7-38D3CA8B3695}"/>
    <cellStyle name="Comma 3 4 7 5" xfId="12196" xr:uid="{3B13A442-4879-4893-BC61-EE597969AF50}"/>
    <cellStyle name="Comma 3 4 8" xfId="3683" xr:uid="{29677275-4708-4977-96F8-28398192C5D4}"/>
    <cellStyle name="Comma 3 4 8 2" xfId="5206" xr:uid="{63077554-1F3D-4636-8451-59101CC576B7}"/>
    <cellStyle name="Comma 3 4 8 2 2" xfId="8227" xr:uid="{87ED29CA-4C65-4E2E-A9CD-34903BABB682}"/>
    <cellStyle name="Comma 3 4 8 2 2 2" xfId="17030" xr:uid="{B8276472-D759-4878-B8CE-CD301C577703}"/>
    <cellStyle name="Comma 3 4 8 2 3" xfId="14011" xr:uid="{4A62A227-DF89-4E7F-AB52-D966B5F20B96}"/>
    <cellStyle name="Comma 3 4 8 3" xfId="6701" xr:uid="{470BFDAD-0814-435C-8B61-110E0AE83E90}"/>
    <cellStyle name="Comma 3 4 8 3 2" xfId="15505" xr:uid="{6A593741-0B3F-495B-9DDC-DEC1E8E252D5}"/>
    <cellStyle name="Comma 3 4 8 4" xfId="9719" xr:uid="{73642783-C234-4EC8-AF4A-D02D7D538DB4}"/>
    <cellStyle name="Comma 3 4 8 4 2" xfId="18522" xr:uid="{03ADECAD-F3DD-4F0C-A329-F00179D480F0}"/>
    <cellStyle name="Comma 3 4 8 5" xfId="12491" xr:uid="{8F92B33D-6E5C-4A26-AE54-A6BE86FBA0B4}"/>
    <cellStyle name="Comma 3 4 9" xfId="3993" xr:uid="{BC5E2A0F-E0FE-4CDC-9E48-B4E742003619}"/>
    <cellStyle name="Comma 3 4 9 2" xfId="5516" xr:uid="{E3AD5F74-53F4-464B-B527-90BB66FD0DEE}"/>
    <cellStyle name="Comma 3 4 9 2 2" xfId="8537" xr:uid="{80E3C055-6B89-4679-A2CF-AB9DF456CFFE}"/>
    <cellStyle name="Comma 3 4 9 2 2 2" xfId="17340" xr:uid="{1E1031BE-5AB8-4BDE-8A8A-B79CAF18F2BA}"/>
    <cellStyle name="Comma 3 4 9 2 3" xfId="14321" xr:uid="{3AED9134-8369-4476-8221-58625F3DA01F}"/>
    <cellStyle name="Comma 3 4 9 3" xfId="7011" xr:uid="{EB553DEA-F529-4B7F-9D8A-8A43CBDF095D}"/>
    <cellStyle name="Comma 3 4 9 3 2" xfId="15815" xr:uid="{EF56D694-EA87-4F32-8D39-3EC142B9B875}"/>
    <cellStyle name="Comma 3 4 9 4" xfId="10029" xr:uid="{1336D303-E365-4C9A-BFEB-49FB98043801}"/>
    <cellStyle name="Comma 3 4 9 4 2" xfId="18832" xr:uid="{856E5325-C1F9-48CA-86E3-81D63175D3BA}"/>
    <cellStyle name="Comma 3 4 9 5" xfId="12800" xr:uid="{AA1DE4A2-463D-4A13-8BCE-720C68EDBA34}"/>
    <cellStyle name="Comma 3 5" xfId="588" xr:uid="{0E0092A1-4A68-4310-9CC0-DADFFA4AB7BB}"/>
    <cellStyle name="Comma 3 5 10" xfId="2352" xr:uid="{00154186-54A7-47C1-99A6-DE5AC642A572}"/>
    <cellStyle name="Comma 3 5 10 2" xfId="11582" xr:uid="{A2D34BDC-6A88-42A7-A86E-33E4C54D45E6}"/>
    <cellStyle name="Comma 3 5 11" xfId="1206" xr:uid="{E609D287-01C8-4F2F-9C15-AD546E5A5457}"/>
    <cellStyle name="Comma 3 5 2" xfId="2606" xr:uid="{ECE65713-E749-49CC-8831-8C090E5D42F4}"/>
    <cellStyle name="Comma 3 5 2 2" xfId="3139" xr:uid="{F2579B5B-0B92-4D09-B322-8C09949988A7}"/>
    <cellStyle name="Comma 3 5 3" xfId="2907" xr:uid="{BBB284B9-589D-4C9F-9EA1-C934FBD2411D}"/>
    <cellStyle name="Comma 3 5 3 2" xfId="4537" xr:uid="{0F59FF6A-13A6-4625-BBF7-CEF303BFED99}"/>
    <cellStyle name="Comma 3 5 3 2 2" xfId="7555" xr:uid="{DF614981-DDD7-4C38-B7DA-C0591BAB0EA9}"/>
    <cellStyle name="Comma 3 5 3 2 2 2" xfId="16358" xr:uid="{B42DC9AB-B153-445F-B08B-E78597FBC9FE}"/>
    <cellStyle name="Comma 3 5 3 2 3" xfId="13342" xr:uid="{16B769B6-19D9-461A-B9C1-EBC586DDDEDB}"/>
    <cellStyle name="Comma 3 5 3 3" xfId="6029" xr:uid="{024CFD22-2D2A-4E9E-9275-6DB826CD8029}"/>
    <cellStyle name="Comma 3 5 3 3 2" xfId="14833" xr:uid="{520E1C11-04C7-411F-B076-D00798BD4C66}"/>
    <cellStyle name="Comma 3 5 3 4" xfId="9047" xr:uid="{5C76EDCE-ACA5-4A44-971E-35EEEB80D1D5}"/>
    <cellStyle name="Comma 3 5 3 4 2" xfId="17850" xr:uid="{96C611DC-BBBC-4683-AB4E-E3FAA38E0B12}"/>
    <cellStyle name="Comma 3 5 3 5" xfId="11831" xr:uid="{185AABFD-BD1B-479B-9074-413E24426899}"/>
    <cellStyle name="Comma 3 5 4" xfId="3311" xr:uid="{5AA7D66B-BD1C-43B3-9924-CD09B5571B18}"/>
    <cellStyle name="Comma 3 5 4 2" xfId="4831" xr:uid="{4D7C16C0-B2AA-48E4-A77A-622797A6AE89}"/>
    <cellStyle name="Comma 3 5 4 2 2" xfId="7852" xr:uid="{B5D04629-F1F7-4FEF-8593-1F4C06177076}"/>
    <cellStyle name="Comma 3 5 4 2 2 2" xfId="16655" xr:uid="{673E86A8-8251-4A49-A12D-C1C427319A34}"/>
    <cellStyle name="Comma 3 5 4 2 3" xfId="13636" xr:uid="{516B244D-E017-40D7-8FD7-9C82F5F05B87}"/>
    <cellStyle name="Comma 3 5 4 3" xfId="6326" xr:uid="{9878AFC4-D1D5-4212-8893-798D9DD65818}"/>
    <cellStyle name="Comma 3 5 4 3 2" xfId="15130" xr:uid="{8BE48993-F965-477D-A735-3FEB47B97171}"/>
    <cellStyle name="Comma 3 5 4 4" xfId="9344" xr:uid="{FE9F71FC-DA39-4CA6-B814-6ADB2D2852DF}"/>
    <cellStyle name="Comma 3 5 4 4 2" xfId="18147" xr:uid="{F893EBBD-22CD-4070-B9AC-CA9D191DE522}"/>
    <cellStyle name="Comma 3 5 4 5" xfId="12119" xr:uid="{A84C82F5-6531-45C7-968B-2BCE247BC1E8}"/>
    <cellStyle name="Comma 3 5 5" xfId="3605" xr:uid="{0D6DCAF6-D092-47AD-8213-CB20E566625A}"/>
    <cellStyle name="Comma 3 5 5 2" xfId="5128" xr:uid="{07579841-E158-442C-AF38-8D9EB7247CE8}"/>
    <cellStyle name="Comma 3 5 5 2 2" xfId="8149" xr:uid="{6A70142A-23CC-40A8-81D5-9BA615FDB7C8}"/>
    <cellStyle name="Comma 3 5 5 2 2 2" xfId="16952" xr:uid="{A2E75C9D-518B-401D-B674-64DE211A0106}"/>
    <cellStyle name="Comma 3 5 5 2 3" xfId="13933" xr:uid="{4380B0BA-5F26-4F71-9DEF-57D94B8DF14D}"/>
    <cellStyle name="Comma 3 5 5 3" xfId="6623" xr:uid="{B3F22995-67FF-4B0C-AB0A-1721604632D5}"/>
    <cellStyle name="Comma 3 5 5 3 2" xfId="15427" xr:uid="{23DAC765-929B-4C1D-8FF2-0C454E1488ED}"/>
    <cellStyle name="Comma 3 5 5 4" xfId="9641" xr:uid="{6171699F-94DB-4704-8D4C-86D783F7CA54}"/>
    <cellStyle name="Comma 3 5 5 4 2" xfId="18444" xr:uid="{841BE4B4-9588-43B7-853D-E259234A678C}"/>
    <cellStyle name="Comma 3 5 5 5" xfId="12413" xr:uid="{63130680-27BC-4B4F-B2B4-1FDD532E949A}"/>
    <cellStyle name="Comma 3 5 6" xfId="3916" xr:uid="{7B8235AE-F02A-42AA-840A-F1BAD0ACF1B1}"/>
    <cellStyle name="Comma 3 5 6 2" xfId="5439" xr:uid="{2D04803D-A678-4123-8417-64946A9E7BBF}"/>
    <cellStyle name="Comma 3 5 6 2 2" xfId="8460" xr:uid="{A3BEDA49-EA8E-4A79-9CF8-E2B909E1BAAD}"/>
    <cellStyle name="Comma 3 5 6 2 2 2" xfId="17263" xr:uid="{740F5540-863B-439D-ADD5-A310AB5C50F9}"/>
    <cellStyle name="Comma 3 5 6 2 3" xfId="14244" xr:uid="{168841D9-D181-4724-BE20-BAC9916B6C59}"/>
    <cellStyle name="Comma 3 5 6 3" xfId="6934" xr:uid="{BDE93CD2-6536-4E13-8AC5-B1CE9FB65403}"/>
    <cellStyle name="Comma 3 5 6 3 2" xfId="15738" xr:uid="{2F0381BA-BA58-4298-9E60-288DAB12F540}"/>
    <cellStyle name="Comma 3 5 6 4" xfId="9952" xr:uid="{8DA394A9-598C-4FE6-BBAE-07C1458C7B17}"/>
    <cellStyle name="Comma 3 5 6 4 2" xfId="18755" xr:uid="{C17ED2CA-CABA-4DE9-B27E-5BE37B9A97C2}"/>
    <cellStyle name="Comma 3 5 6 5" xfId="12723" xr:uid="{F4339E76-F78C-4949-8B48-682359CC924C}"/>
    <cellStyle name="Comma 3 5 7" xfId="4243" xr:uid="{94C64574-5F2F-46DE-BF5F-58923DDE6018}"/>
    <cellStyle name="Comma 3 5 7 2" xfId="7261" xr:uid="{126045D2-6370-48FD-8915-5BECC79C2A9B}"/>
    <cellStyle name="Comma 3 5 7 2 2" xfId="16064" xr:uid="{9296A8AE-6513-4D14-9C34-BC6477FCE3C3}"/>
    <cellStyle name="Comma 3 5 7 3" xfId="13049" xr:uid="{04F59758-DAA0-4380-BCCA-1D12421F73F9}"/>
    <cellStyle name="Comma 3 5 8" xfId="5734" xr:uid="{7C3190FB-8C9D-4A0A-B3DD-20AEB546639A}"/>
    <cellStyle name="Comma 3 5 8 2" xfId="14538" xr:uid="{E15BADF2-97CA-4895-B491-6B76C2E29F01}"/>
    <cellStyle name="Comma 3 5 9" xfId="8753" xr:uid="{3161BFC6-CC02-46AE-AD4C-40FE2DD51DDF}"/>
    <cellStyle name="Comma 3 5 9 2" xfId="17556" xr:uid="{9A493FAE-8886-47DB-B0C3-3CD6167993EF}"/>
    <cellStyle name="Comma 3 6" xfId="1302" xr:uid="{82B6D304-00C8-4F1E-9A6A-BF24CC985343}"/>
    <cellStyle name="Comma 3 6 10" xfId="11256" xr:uid="{E3CEDA9D-1017-4F63-8426-201B4562203E}"/>
    <cellStyle name="Comma 3 6 11" xfId="11352" xr:uid="{FB2E5BD9-6EC9-44B4-AF2D-D83EFDED8838}"/>
    <cellStyle name="Comma 3 6 2" xfId="1833" xr:uid="{3EA15DA4-B2E3-4E75-B0C2-7759F0E475B9}"/>
    <cellStyle name="Comma 3 6 2 2" xfId="4695" xr:uid="{560FBA0E-F7A4-40A3-9C67-D587F1C430AF}"/>
    <cellStyle name="Comma 3 6 2 2 2" xfId="7714" xr:uid="{4CADEBB1-64A4-4770-9093-14A9FA9AEB75}"/>
    <cellStyle name="Comma 3 6 2 2 2 2" xfId="16517" xr:uid="{816BB681-9E83-4FCE-864C-D6557AF3888E}"/>
    <cellStyle name="Comma 3 6 2 2 3" xfId="10871" xr:uid="{4AE7957B-5782-472B-99BD-5B8CA3D19A97}"/>
    <cellStyle name="Comma 3 6 2 2 4" xfId="13500" xr:uid="{F8A1946E-69BE-46E5-BA1C-460819E417CD}"/>
    <cellStyle name="Comma 3 6 2 2 5" xfId="10791" xr:uid="{0EDF18C0-80D1-4EDE-B488-BD7564B788AD}"/>
    <cellStyle name="Comma 3 6 2 3" xfId="6188" xr:uid="{955FE227-755E-4A65-8C7A-7435C0E3896D}"/>
    <cellStyle name="Comma 3 6 2 3 2" xfId="14992" xr:uid="{D0D6FB9E-E7F3-4EB0-B3E6-574393667959}"/>
    <cellStyle name="Comma 3 6 2 4" xfId="9206" xr:uid="{D322F730-9105-4193-A636-2EA6F6A15711}"/>
    <cellStyle name="Comma 3 6 2 4 2" xfId="18009" xr:uid="{861C590F-8780-4DF6-89EC-2C63DD9816D8}"/>
    <cellStyle name="Comma 3 6 2 5" xfId="3137" xr:uid="{1DD7B854-9701-4936-B479-0CE27DBAD809}"/>
    <cellStyle name="Comma 3 6 2 5 2" xfId="11985" xr:uid="{1FD1BC7B-05A7-4EB8-BA78-9A3DB33A0F6C}"/>
    <cellStyle name="Comma 3 6 2 6" xfId="10754" xr:uid="{52FC18B0-CAE4-4082-9B66-3828902ABD5F}"/>
    <cellStyle name="Comma 3 6 2 7" xfId="11462" xr:uid="{1BBB8377-AA02-439E-A619-3C4B875542A7}"/>
    <cellStyle name="Comma 3 6 3" xfId="3468" xr:uid="{F9740F84-0E48-405D-B23F-4A101C53C97B}"/>
    <cellStyle name="Comma 3 6 3 2" xfId="4989" xr:uid="{73FAD182-4A62-4DC5-9E1F-D8CAEE15F900}"/>
    <cellStyle name="Comma 3 6 3 2 2" xfId="8010" xr:uid="{888BD93D-8659-4570-88E4-A4CDD122F6A0}"/>
    <cellStyle name="Comma 3 6 3 2 2 2" xfId="16813" xr:uid="{47A669DC-2E4B-4A13-ADD9-BABA2A4A489E}"/>
    <cellStyle name="Comma 3 6 3 2 3" xfId="13794" xr:uid="{258660F2-27FA-4A2B-9212-8AE83272F231}"/>
    <cellStyle name="Comma 3 6 3 3" xfId="6484" xr:uid="{4FE80838-E10E-4BDC-BF90-42C557E04426}"/>
    <cellStyle name="Comma 3 6 3 3 2" xfId="15288" xr:uid="{4E50EAF6-B4C6-4C5B-AFD4-5BA9A413B296}"/>
    <cellStyle name="Comma 3 6 3 4" xfId="9502" xr:uid="{D609E3ED-F6B0-42C7-8A8A-B0CB9E3D4D7B}"/>
    <cellStyle name="Comma 3 6 3 4 2" xfId="18305" xr:uid="{5C05DCBF-72E8-44BE-A361-6717BA58ECDB}"/>
    <cellStyle name="Comma 3 6 3 5" xfId="11288" xr:uid="{A46D592A-471B-4C98-865D-397946C1D86B}"/>
    <cellStyle name="Comma 3 6 3 6" xfId="12276" xr:uid="{47E26D3C-8A04-475E-A2A1-A82070B3B10D}"/>
    <cellStyle name="Comma 3 6 3 7" xfId="10701" xr:uid="{79B141D9-7A28-4F28-AA24-1055D514A7ED}"/>
    <cellStyle name="Comma 3 6 4" xfId="3764" xr:uid="{1C43CCB0-099D-4C6A-A50A-25D1999074D6}"/>
    <cellStyle name="Comma 3 6 4 2" xfId="5287" xr:uid="{21AA9ECF-7649-4AF4-9D20-CA3AD64F1D38}"/>
    <cellStyle name="Comma 3 6 4 2 2" xfId="8308" xr:uid="{4CF85355-9A69-46B8-995A-83D5BD50F8A1}"/>
    <cellStyle name="Comma 3 6 4 2 2 2" xfId="17111" xr:uid="{19D9D137-4785-4940-A551-02FA1622B0E4}"/>
    <cellStyle name="Comma 3 6 4 2 3" xfId="14092" xr:uid="{3A3988BA-7397-416D-8D12-5843B8D439BD}"/>
    <cellStyle name="Comma 3 6 4 3" xfId="6782" xr:uid="{0731FB57-267D-401C-B35C-2D6F4CA5B9AA}"/>
    <cellStyle name="Comma 3 6 4 3 2" xfId="15586" xr:uid="{731889A4-6CC3-407F-890D-4C6F47E89F70}"/>
    <cellStyle name="Comma 3 6 4 4" xfId="9800" xr:uid="{5CC5B19E-064E-4CB3-A996-2149F008EC64}"/>
    <cellStyle name="Comma 3 6 4 4 2" xfId="18603" xr:uid="{BFDDB59E-28C2-4D3D-93C4-4F6E82BED33E}"/>
    <cellStyle name="Comma 3 6 4 5" xfId="12572" xr:uid="{33A62CAD-4BF0-40F6-9DB6-8C0F4BC17B6E}"/>
    <cellStyle name="Comma 3 6 5" xfId="4074" xr:uid="{38D62103-261E-4D38-B4F1-25ED1E36E236}"/>
    <cellStyle name="Comma 3 6 5 2" xfId="5597" xr:uid="{4C60F5D9-54C5-43F4-A615-8CA8F173A9A1}"/>
    <cellStyle name="Comma 3 6 5 2 2" xfId="8618" xr:uid="{2A6B043D-2F2C-413E-AFA2-A1BFFEB61A0B}"/>
    <cellStyle name="Comma 3 6 5 2 2 2" xfId="17421" xr:uid="{0C1F4C76-0995-49FC-8819-9C78C2835884}"/>
    <cellStyle name="Comma 3 6 5 2 3" xfId="14402" xr:uid="{A7503CF2-931A-408E-B00D-F32219C77BA3}"/>
    <cellStyle name="Comma 3 6 5 3" xfId="7092" xr:uid="{CA697045-9181-4714-8BD4-7CF6780C3FBC}"/>
    <cellStyle name="Comma 3 6 5 3 2" xfId="15896" xr:uid="{2BE3EC04-B445-4AA2-AF1C-9D55334DCC18}"/>
    <cellStyle name="Comma 3 6 5 4" xfId="10110" xr:uid="{8F148D98-1E7B-4CD3-9B5F-A20DEDE4EC71}"/>
    <cellStyle name="Comma 3 6 5 4 2" xfId="18913" xr:uid="{BA94CCE4-607F-41A0-8E44-1652702A247E}"/>
    <cellStyle name="Comma 3 6 5 5" xfId="12881" xr:uid="{8F8FF0C4-7954-48ED-8E85-E003B80CE331}"/>
    <cellStyle name="Comma 3 6 6" xfId="4401" xr:uid="{E135F0A8-0AF7-42CF-81F8-DDA6185EB63C}"/>
    <cellStyle name="Comma 3 6 6 2" xfId="7419" xr:uid="{CB333F62-B88B-4939-95DB-8711A4C92E05}"/>
    <cellStyle name="Comma 3 6 6 2 2" xfId="16222" xr:uid="{6B8F7D6F-BB9D-42D8-AEC8-8B69EA61C4E6}"/>
    <cellStyle name="Comma 3 6 6 3" xfId="13207" xr:uid="{5C96E093-5A51-406C-899A-4D880EE605BB}"/>
    <cellStyle name="Comma 3 6 7" xfId="5892" xr:uid="{C6A543EA-C912-40E3-8DB5-E044071F2BCB}"/>
    <cellStyle name="Comma 3 6 7 2" xfId="14696" xr:uid="{35271D9B-F7CE-4D4E-8C09-03773D8FF711}"/>
    <cellStyle name="Comma 3 6 8" xfId="8911" xr:uid="{FA75F45B-3E3D-41C5-BCAB-B088C98BDB89}"/>
    <cellStyle name="Comma 3 6 8 2" xfId="17714" xr:uid="{D0595830-AFC0-4162-9195-7D0E208D841B}"/>
    <cellStyle name="Comma 3 6 9" xfId="2604" xr:uid="{FDB2F62C-8B04-4C75-9D3D-96388C2AD65E}"/>
    <cellStyle name="Comma 3 6 9 2" xfId="11703" xr:uid="{4B57684E-5BA0-48AD-9A61-832E62BBBE77}"/>
    <cellStyle name="Comma 3 7" xfId="2073" xr:uid="{6EE16273-F2FA-4CEB-BE2B-EC9FBF6F62EF}"/>
    <cellStyle name="Comma 3 7 2" xfId="3183" xr:uid="{9E3211D2-17A7-4612-B1C5-BAFCD6E3F2E9}"/>
    <cellStyle name="Comma 3 7 2 2" xfId="4709" xr:uid="{1C78377E-9ED0-4902-913F-B24A6FBD0165}"/>
    <cellStyle name="Comma 3 7 2 2 2" xfId="7729" xr:uid="{0DFDE961-49FC-485F-97CA-B068154BB758}"/>
    <cellStyle name="Comma 3 7 2 2 2 2" xfId="16532" xr:uid="{35FE5DAE-109E-4698-BEC0-0337155F80F6}"/>
    <cellStyle name="Comma 3 7 2 2 3" xfId="13514" xr:uid="{8FEF8862-1D3A-4492-BD21-6AFB60DA49A7}"/>
    <cellStyle name="Comma 3 7 2 3" xfId="6203" xr:uid="{E6D21B93-AE86-4315-9155-35BEC100C0DF}"/>
    <cellStyle name="Comma 3 7 2 3 2" xfId="15007" xr:uid="{BB711C9F-8F60-4F6B-A39C-DF98BC06BD31}"/>
    <cellStyle name="Comma 3 7 2 4" xfId="9221" xr:uid="{E7A0B698-1578-4E69-9EE7-0E1E417B88CF}"/>
    <cellStyle name="Comma 3 7 2 4 2" xfId="18024" xr:uid="{82E559E4-58F9-4B53-AA7B-3952778D13B3}"/>
    <cellStyle name="Comma 3 7 2 5" xfId="11999" xr:uid="{F30A1AAD-7FEC-4186-AA45-68DC3BAD966C}"/>
    <cellStyle name="Comma 3 7 3" xfId="3482" xr:uid="{E4C98D3C-FB3B-42D5-BAA2-C6D6430F2A17}"/>
    <cellStyle name="Comma 3 7 3 2" xfId="5004" xr:uid="{BAFB66D9-D9B8-4378-8074-F76EB0561861}"/>
    <cellStyle name="Comma 3 7 3 2 2" xfId="8025" xr:uid="{FBC68042-404E-4184-8DD0-A2F0F1C3B338}"/>
    <cellStyle name="Comma 3 7 3 2 2 2" xfId="16828" xr:uid="{49392E6E-5DB7-4124-B1AC-73D9E9531A60}"/>
    <cellStyle name="Comma 3 7 3 2 3" xfId="13809" xr:uid="{011ACC99-92D3-4613-8B86-95B5C24F358E}"/>
    <cellStyle name="Comma 3 7 3 3" xfId="6499" xr:uid="{58BF03AC-FD6F-4EB2-ABFA-A37AF6FE0BEA}"/>
    <cellStyle name="Comma 3 7 3 3 2" xfId="15303" xr:uid="{5D344334-7E51-4C49-A890-B29617153853}"/>
    <cellStyle name="Comma 3 7 3 4" xfId="9517" xr:uid="{BEF4A2E7-4C3E-4B07-8945-91B1D2019A19}"/>
    <cellStyle name="Comma 3 7 3 4 2" xfId="18320" xr:uid="{7F28AB46-F7C3-45EC-800A-4E43BBED31D1}"/>
    <cellStyle name="Comma 3 7 3 5" xfId="12290" xr:uid="{ADDAE954-99A2-4FC3-97A0-070C1539194E}"/>
    <cellStyle name="Comma 3 7 4" xfId="3784" xr:uid="{7B47D3A8-F695-4974-8CA8-49FC1D6A2491}"/>
    <cellStyle name="Comma 3 7 4 2" xfId="5307" xr:uid="{40DDA530-FFFA-44D7-A0DD-DBE8FD40FB38}"/>
    <cellStyle name="Comma 3 7 4 2 2" xfId="8328" xr:uid="{7AD89DB5-4559-4B22-9A98-45A83FAE4A5D}"/>
    <cellStyle name="Comma 3 7 4 2 2 2" xfId="17131" xr:uid="{AE12C4E4-B055-4B70-A724-F61AF2E93FEE}"/>
    <cellStyle name="Comma 3 7 4 2 3" xfId="14112" xr:uid="{CE3E6A77-2319-46A1-98EB-03CAF2D07D92}"/>
    <cellStyle name="Comma 3 7 4 3" xfId="6802" xr:uid="{114EBF82-B590-4DE2-A510-993CF4677329}"/>
    <cellStyle name="Comma 3 7 4 3 2" xfId="15606" xr:uid="{9C07525D-BEFA-4ABD-9E3B-1C9DD843CCC8}"/>
    <cellStyle name="Comma 3 7 4 4" xfId="9820" xr:uid="{BC287787-B4C3-4CEF-9F30-060AD25ED055}"/>
    <cellStyle name="Comma 3 7 4 4 2" xfId="18623" xr:uid="{F4F07D02-7A67-447C-8C80-D3CA0A97F9C3}"/>
    <cellStyle name="Comma 3 7 4 5" xfId="12592" xr:uid="{80A6B63E-EA11-4CED-92B1-AA3952BDD114}"/>
    <cellStyle name="Comma 3 7 5" xfId="4089" xr:uid="{C53958A1-C7F6-40A2-93E7-A3CA1E9808E9}"/>
    <cellStyle name="Comma 3 7 5 2" xfId="5612" xr:uid="{5384CE59-3333-4B7B-B92C-39591AE0F280}"/>
    <cellStyle name="Comma 3 7 5 2 2" xfId="8633" xr:uid="{EAFB69F8-CA09-4B1A-8BB2-CFE8834D7F28}"/>
    <cellStyle name="Comma 3 7 5 2 2 2" xfId="17436" xr:uid="{F86A55A9-B2EC-452D-8860-AF8120EB31CF}"/>
    <cellStyle name="Comma 3 7 5 2 3" xfId="14417" xr:uid="{02C4E103-49D4-4AA0-9187-F04DD7A072E0}"/>
    <cellStyle name="Comma 3 7 5 3" xfId="7107" xr:uid="{507E5C3F-9012-4FC1-8F92-CECF38D2B4B4}"/>
    <cellStyle name="Comma 3 7 5 3 2" xfId="15911" xr:uid="{0E0DC65C-E93E-4AB2-BDF5-2072AED1BDA0}"/>
    <cellStyle name="Comma 3 7 5 4" xfId="10125" xr:uid="{5374D0B6-27EC-4488-AF34-9D35625CAF21}"/>
    <cellStyle name="Comma 3 7 5 4 2" xfId="18928" xr:uid="{D1C74EA3-64F2-4E15-904A-C02B5305F601}"/>
    <cellStyle name="Comma 3 7 5 5" xfId="12896" xr:uid="{7A63F19C-408A-4FF1-ABA1-202EAB44D0C8}"/>
    <cellStyle name="Comma 3 7 6" xfId="4416" xr:uid="{BB034B4B-48E9-4919-955D-9D20A00F0B8F}"/>
    <cellStyle name="Comma 3 7 6 2" xfId="7434" xr:uid="{C9BCF92A-4D87-4296-88D5-63538369C1DB}"/>
    <cellStyle name="Comma 3 7 6 2 2" xfId="16237" xr:uid="{A6693A09-5113-4E95-940F-5C44433E5401}"/>
    <cellStyle name="Comma 3 7 6 3" xfId="13222" xr:uid="{20C9B5C2-E501-4ADF-85E9-5691579EB7D4}"/>
    <cellStyle name="Comma 3 7 7" xfId="5907" xr:uid="{C1B65332-3276-4525-A02C-BF3C27CCC36C}"/>
    <cellStyle name="Comma 3 7 7 2" xfId="14711" xr:uid="{30339364-F7C9-4089-BB55-9B0C4438BDDF}"/>
    <cellStyle name="Comma 3 7 8" xfId="8926" xr:uid="{C1524836-CF78-4B22-A0A0-A963923B2FBD}"/>
    <cellStyle name="Comma 3 7 8 2" xfId="17729" xr:uid="{85E2F5FF-DCC6-4AD4-BEBF-ED055545DF56}"/>
    <cellStyle name="Comma 3 7 9" xfId="2735" xr:uid="{339EBD36-AF90-4E89-94A6-6943C2D322F4}"/>
    <cellStyle name="Comma 3 7 9 2" xfId="11718" xr:uid="{03CC214B-7480-40AB-88D2-F1DFD25651D1}"/>
    <cellStyle name="Comma 3 8" xfId="2763" xr:uid="{464ECD39-0516-4764-80F3-E035159E8BC4}"/>
    <cellStyle name="Comma 3 8 10" xfId="11740" xr:uid="{F937DD72-5B8D-45FC-A199-B85404E2F70A}"/>
    <cellStyle name="Comma 3 8 11" xfId="11162" xr:uid="{8ABABC1E-A8C6-4349-A119-8B3A41FDCBB2}"/>
    <cellStyle name="Comma 3 8 2" xfId="3212" xr:uid="{BDA8FCF4-0A0D-4E7E-9419-B8DAC5E8BD3D}"/>
    <cellStyle name="Comma 3 8 2 2" xfId="4733" xr:uid="{BA88B8AF-7383-492A-8BDD-3F4C4C0A3233}"/>
    <cellStyle name="Comma 3 8 2 2 2" xfId="7753" xr:uid="{F01D3474-AAA9-4129-82B5-06B67726EC15}"/>
    <cellStyle name="Comma 3 8 2 2 2 2" xfId="16556" xr:uid="{7C3371AA-83D1-406C-BE9A-3862BA508C20}"/>
    <cellStyle name="Comma 3 8 2 2 3" xfId="13538" xr:uid="{71FBB450-F52C-45D9-89B4-5F373B9CA4B6}"/>
    <cellStyle name="Comma 3 8 2 3" xfId="6227" xr:uid="{13039A38-6294-4DAD-8DC1-D486B42FA1EB}"/>
    <cellStyle name="Comma 3 8 2 3 2" xfId="15031" xr:uid="{BFDAB78B-747C-4C0C-8968-4EAD6F90FF75}"/>
    <cellStyle name="Comma 3 8 2 4" xfId="9245" xr:uid="{7BD59041-7039-4CA8-AF82-1E9298BAC178}"/>
    <cellStyle name="Comma 3 8 2 4 2" xfId="18048" xr:uid="{0B3FD839-7BEA-473B-BF0D-CC0DFE3102D2}"/>
    <cellStyle name="Comma 3 8 2 5" xfId="12022" xr:uid="{2B87109B-08D4-4C25-9276-E5BEF7EF5E8C}"/>
    <cellStyle name="Comma 3 8 3" xfId="3506" xr:uid="{6253C157-E386-42B8-B834-AB2FEFA2B9DC}"/>
    <cellStyle name="Comma 3 8 3 2" xfId="5028" xr:uid="{9C898E62-8F8E-4FB0-B784-96721CF95284}"/>
    <cellStyle name="Comma 3 8 3 2 2" xfId="8049" xr:uid="{F5AC4DB8-8F34-4340-B3BA-6AE15DFC3235}"/>
    <cellStyle name="Comma 3 8 3 2 2 2" xfId="16852" xr:uid="{21610525-707C-406C-ACC0-504871385CF0}"/>
    <cellStyle name="Comma 3 8 3 2 3" xfId="13833" xr:uid="{E99D3407-369B-49AF-AECD-4788A1629C26}"/>
    <cellStyle name="Comma 3 8 3 3" xfId="6523" xr:uid="{7055C56C-8DD6-46C1-AE23-81CB91B39FFB}"/>
    <cellStyle name="Comma 3 8 3 3 2" xfId="15327" xr:uid="{228FEB64-9E56-4D46-A19A-91B4630FB944}"/>
    <cellStyle name="Comma 3 8 3 4" xfId="9541" xr:uid="{AE7E536B-A92F-4C90-9D89-D0EDF64EC5D1}"/>
    <cellStyle name="Comma 3 8 3 4 2" xfId="18344" xr:uid="{A0C33B79-068A-43BC-9A75-A300C0662B2E}"/>
    <cellStyle name="Comma 3 8 3 5" xfId="12314" xr:uid="{ED40B45B-1CAC-4F45-8027-771C74C37DA3}"/>
    <cellStyle name="Comma 3 8 4" xfId="3808" xr:uid="{8D0900D1-DB7D-41E2-842D-D9932E6A9467}"/>
    <cellStyle name="Comma 3 8 4 2" xfId="5331" xr:uid="{B5EC9A62-38FE-4D4C-90E2-AA51996C4B0F}"/>
    <cellStyle name="Comma 3 8 4 2 2" xfId="8352" xr:uid="{09492973-49D6-4FF1-89C1-6C3613692102}"/>
    <cellStyle name="Comma 3 8 4 2 2 2" xfId="17155" xr:uid="{5D938500-FF29-4EB2-AAA2-166CCB1A6D2A}"/>
    <cellStyle name="Comma 3 8 4 2 3" xfId="14136" xr:uid="{C617ADC8-C45A-45CF-9227-C18B93AC7C09}"/>
    <cellStyle name="Comma 3 8 4 3" xfId="6826" xr:uid="{9605D6E7-0541-43D2-8ED2-A21C24276EBB}"/>
    <cellStyle name="Comma 3 8 4 3 2" xfId="15630" xr:uid="{4422C0CF-BFBB-4F3D-A65E-595BB19BA233}"/>
    <cellStyle name="Comma 3 8 4 4" xfId="9844" xr:uid="{33C421D6-E210-4BD4-9958-26B3A8DB6D5E}"/>
    <cellStyle name="Comma 3 8 4 4 2" xfId="18647" xr:uid="{C1F01601-E402-4C8A-A121-5348A2807179}"/>
    <cellStyle name="Comma 3 8 4 5" xfId="12616" xr:uid="{92798C23-776E-43AE-B5F5-C94FF3BE31BE}"/>
    <cellStyle name="Comma 3 8 5" xfId="4113" xr:uid="{79716534-B2C3-424D-B579-68362935860A}"/>
    <cellStyle name="Comma 3 8 5 2" xfId="5636" xr:uid="{9E0AA55B-4516-49CE-9A1C-B172F8623F71}"/>
    <cellStyle name="Comma 3 8 5 2 2" xfId="8657" xr:uid="{66D6F600-37B7-4440-A6EC-6E315811EA49}"/>
    <cellStyle name="Comma 3 8 5 2 2 2" xfId="17460" xr:uid="{50D632E9-B053-4B5C-B773-30DF465BC34B}"/>
    <cellStyle name="Comma 3 8 5 2 3" xfId="14441" xr:uid="{CB7AD28E-9023-45DC-B6A3-6DF97186B9BC}"/>
    <cellStyle name="Comma 3 8 5 3" xfId="7131" xr:uid="{F3BA9D99-446E-4373-B69C-D70FF2CF8DD0}"/>
    <cellStyle name="Comma 3 8 5 3 2" xfId="15935" xr:uid="{5E3E507A-F6FA-4E0F-9041-DCB0CC025AAB}"/>
    <cellStyle name="Comma 3 8 5 4" xfId="10149" xr:uid="{6A688DE9-0880-4DC2-B142-30D4017EBFCE}"/>
    <cellStyle name="Comma 3 8 5 4 2" xfId="18952" xr:uid="{3853C31A-247D-47B9-9472-1210268F8115}"/>
    <cellStyle name="Comma 3 8 5 5" xfId="12920" xr:uid="{CCF723D9-326E-490B-8650-FFB9970C6D32}"/>
    <cellStyle name="Comma 3 8 6" xfId="4440" xr:uid="{7B8F1E1D-CC69-412F-8B5C-BB869BDECFDB}"/>
    <cellStyle name="Comma 3 8 6 2" xfId="7458" xr:uid="{1B0E0E00-5311-4AE6-8AAB-FDD58DCDECAA}"/>
    <cellStyle name="Comma 3 8 6 2 2" xfId="16261" xr:uid="{43CB3FCA-16A4-49EF-933E-F7C21221033B}"/>
    <cellStyle name="Comma 3 8 6 3" xfId="13246" xr:uid="{7AFB6587-C085-430C-BE21-9D03E3AEB102}"/>
    <cellStyle name="Comma 3 8 7" xfId="5931" xr:uid="{DC5300AC-66D3-4D30-921A-954A1DAA3BC4}"/>
    <cellStyle name="Comma 3 8 7 2" xfId="14735" xr:uid="{83C2538B-34C0-4386-8B32-F0D0ADD67096}"/>
    <cellStyle name="Comma 3 8 8" xfId="8950" xr:uid="{F6FAC878-56D9-4065-8768-8A444EE62D88}"/>
    <cellStyle name="Comma 3 8 8 2" xfId="17753" xr:uid="{6FDFC7AF-4155-49CF-82F2-8F348A1A1D71}"/>
    <cellStyle name="Comma 3 8 9" xfId="10446" xr:uid="{EEE7320F-0107-4F91-A947-90554AB5722A}"/>
    <cellStyle name="Comma 3 8 9 2" xfId="10814" xr:uid="{6C152285-E6F9-4522-B099-A8CE17B3C747}"/>
    <cellStyle name="Comma 3 9" xfId="2785" xr:uid="{1CACAAEB-E6E6-4D85-9614-D07E3218263E}"/>
    <cellStyle name="Comma 3 9 2" xfId="3236" xr:uid="{F1111F15-2975-46DF-B50E-605A5F70EC4A}"/>
    <cellStyle name="Comma 3 9 2 2" xfId="4758" xr:uid="{FDBCB51C-5265-4490-B1ED-DB1BC85F9862}"/>
    <cellStyle name="Comma 3 9 2 2 2" xfId="7778" xr:uid="{C39240CE-0CB3-4A10-B3EE-C09EFFBF71A7}"/>
    <cellStyle name="Comma 3 9 2 2 2 2" xfId="16581" xr:uid="{63E3F2EF-CF15-49D1-B33F-D30E31FB102F}"/>
    <cellStyle name="Comma 3 9 2 2 3" xfId="13563" xr:uid="{700636DA-F99A-450D-AD9F-BBD2528F3C5B}"/>
    <cellStyle name="Comma 3 9 2 3" xfId="6252" xr:uid="{9CFCE4C7-1B89-4135-BB4A-3F4B7BD5EDF0}"/>
    <cellStyle name="Comma 3 9 2 3 2" xfId="15056" xr:uid="{1A212867-8FBA-4915-9AA6-D973123C92F2}"/>
    <cellStyle name="Comma 3 9 2 4" xfId="9270" xr:uid="{F7A5C8BC-A67C-40A2-A1C5-B9843DF55B24}"/>
    <cellStyle name="Comma 3 9 2 4 2" xfId="18073" xr:uid="{C29489CA-A9F0-4D13-8FA1-B796AA607188}"/>
    <cellStyle name="Comma 3 9 2 5" xfId="12046" xr:uid="{D44EA4E4-45D2-4047-9C3E-35587C48EEE3}"/>
    <cellStyle name="Comma 3 9 3" xfId="3531" xr:uid="{C1491A1E-00AA-485C-808F-AA8475590C02}"/>
    <cellStyle name="Comma 3 9 3 2" xfId="5053" xr:uid="{12FBBC5A-54B0-48F1-BF4A-96B93B0F69EA}"/>
    <cellStyle name="Comma 3 9 3 2 2" xfId="8074" xr:uid="{65E951E7-4511-486C-A3B3-15EC4E37D6ED}"/>
    <cellStyle name="Comma 3 9 3 2 2 2" xfId="16877" xr:uid="{E340624A-FE73-4369-9DAE-342E85A28464}"/>
    <cellStyle name="Comma 3 9 3 2 3" xfId="13858" xr:uid="{4BE46E5A-4E16-41C7-9711-AF04E80F87F4}"/>
    <cellStyle name="Comma 3 9 3 3" xfId="6548" xr:uid="{191774F8-F476-4F0F-A471-2539D3C3E32E}"/>
    <cellStyle name="Comma 3 9 3 3 2" xfId="15352" xr:uid="{5244A958-7361-45A0-96E5-956B5A705AD7}"/>
    <cellStyle name="Comma 3 9 3 4" xfId="9566" xr:uid="{69387B92-A3ED-4A5A-8E07-CE286471B5F6}"/>
    <cellStyle name="Comma 3 9 3 4 2" xfId="18369" xr:uid="{73F4398D-4933-40FF-ACF7-3BCA018D228A}"/>
    <cellStyle name="Comma 3 9 3 5" xfId="12339" xr:uid="{DB2FD14C-EDDB-4430-84E0-0E759A58796E}"/>
    <cellStyle name="Comma 3 9 4" xfId="3833" xr:uid="{11D28AB2-A6D8-4439-9D67-2BD31697AE5A}"/>
    <cellStyle name="Comma 3 9 4 2" xfId="5356" xr:uid="{0CF3A862-3EB7-441A-8F00-FB784ACF24C9}"/>
    <cellStyle name="Comma 3 9 4 2 2" xfId="8377" xr:uid="{8C1D9CD5-3EA3-44F0-B8BC-56CFD436221D}"/>
    <cellStyle name="Comma 3 9 4 2 2 2" xfId="17180" xr:uid="{741C2D8D-10D8-49D2-A033-2FA2F31C00C1}"/>
    <cellStyle name="Comma 3 9 4 2 3" xfId="14161" xr:uid="{CDB3FF68-2507-4A6A-B44D-614AB7D01CFF}"/>
    <cellStyle name="Comma 3 9 4 3" xfId="6851" xr:uid="{7E3DF4B6-A66C-4C23-93F2-0D974FB3211D}"/>
    <cellStyle name="Comma 3 9 4 3 2" xfId="15655" xr:uid="{709999AB-E023-4A49-9EC5-F56DB9522A85}"/>
    <cellStyle name="Comma 3 9 4 4" xfId="9869" xr:uid="{A2CB6930-19A7-44DC-BE88-CCD7D13D0731}"/>
    <cellStyle name="Comma 3 9 4 4 2" xfId="18672" xr:uid="{EC10AAC0-7CEE-48CA-852B-2ECF9647C37B}"/>
    <cellStyle name="Comma 3 9 4 5" xfId="12641" xr:uid="{FF9D42BB-6829-4EBA-8660-70821C8ECA2B}"/>
    <cellStyle name="Comma 3 9 5" xfId="4138" xr:uid="{C413BFF0-C205-470D-8603-8326C6E1C581}"/>
    <cellStyle name="Comma 3 9 5 2" xfId="5661" xr:uid="{CD767B0E-3027-42A1-BCE5-533372F6266A}"/>
    <cellStyle name="Comma 3 9 5 2 2" xfId="8682" xr:uid="{1B36ACC7-A1AE-4C86-8897-6FBC7C79A1CA}"/>
    <cellStyle name="Comma 3 9 5 2 2 2" xfId="17485" xr:uid="{A7621BE6-85EC-41FD-A1EF-4F8AA86B342D}"/>
    <cellStyle name="Comma 3 9 5 2 3" xfId="14466" xr:uid="{4E395889-1AD2-49FF-8C98-DAA640130532}"/>
    <cellStyle name="Comma 3 9 5 3" xfId="7156" xr:uid="{9C338422-2694-43E4-838C-AE982BF60C63}"/>
    <cellStyle name="Comma 3 9 5 3 2" xfId="15960" xr:uid="{32077B17-89FF-4982-86E6-253AFDD8CCBC}"/>
    <cellStyle name="Comma 3 9 5 4" xfId="10174" xr:uid="{1ABCB9F4-F265-42D8-A0DE-5E8F5D6FDE95}"/>
    <cellStyle name="Comma 3 9 5 4 2" xfId="18977" xr:uid="{E2D550A3-6E3C-43FE-B8DB-E89144E3D5CD}"/>
    <cellStyle name="Comma 3 9 5 5" xfId="12945" xr:uid="{85360642-8FAD-4BE1-920D-C41CC0A4EB26}"/>
    <cellStyle name="Comma 3 9 6" xfId="4465" xr:uid="{6CE02477-CE65-4863-8F68-EF6B296388A7}"/>
    <cellStyle name="Comma 3 9 6 2" xfId="7483" xr:uid="{0D05B4D1-B641-4FF2-8FFC-BC57746416AE}"/>
    <cellStyle name="Comma 3 9 6 2 2" xfId="16286" xr:uid="{1CCC5F46-CC01-4CEE-9B16-DB41E36965B6}"/>
    <cellStyle name="Comma 3 9 6 3" xfId="13271" xr:uid="{4E4D06C6-8C38-49B0-8483-4175BD31FCD3}"/>
    <cellStyle name="Comma 3 9 7" xfId="5956" xr:uid="{C4617B03-CA1B-4FB2-9F12-320318081DBB}"/>
    <cellStyle name="Comma 3 9 7 2" xfId="14760" xr:uid="{B2C57875-C277-43FB-B62A-1448D2D1DD66}"/>
    <cellStyle name="Comma 3 9 8" xfId="8975" xr:uid="{A84D4A2E-91B4-4C55-8526-48AC30B848AB}"/>
    <cellStyle name="Comma 3 9 8 2" xfId="17778" xr:uid="{9F3442DB-CCBF-4E0A-B971-6CF17C8B0C54}"/>
    <cellStyle name="Comma 3 9 9" xfId="10391" xr:uid="{B2D0CC12-2CD6-474D-B1DC-040256B446EB}"/>
    <cellStyle name="Comma 3 9 9 2" xfId="11762" xr:uid="{713547C4-19E1-4DF8-96EA-7ED917F7DD9C}"/>
    <cellStyle name="Comma 30" xfId="987" xr:uid="{00000000-0005-0000-0000-0000DB030000}"/>
    <cellStyle name="Comma 30 2" xfId="2006" xr:uid="{DDCE91D0-B705-455E-91C9-2990740B325D}"/>
    <cellStyle name="Comma 30 3" xfId="19863" xr:uid="{4D19A534-6250-4493-9763-4036FE001981}"/>
    <cellStyle name="Comma 31" xfId="990" xr:uid="{00000000-0005-0000-0000-0000DE030000}"/>
    <cellStyle name="Comma 31 2" xfId="2007" xr:uid="{8841A4F0-D266-417C-A452-97B6A1B6AE0A}"/>
    <cellStyle name="Comma 31 3" xfId="19864" xr:uid="{307F126E-66CE-4546-AD68-105000050ABD}"/>
    <cellStyle name="Comma 32" xfId="993" xr:uid="{00000000-0005-0000-0000-0000E1030000}"/>
    <cellStyle name="Comma 32 2" xfId="1963" xr:uid="{E0D9EBC1-1886-40C0-900F-41C882DE17D8}"/>
    <cellStyle name="Comma 32 3" xfId="19865" xr:uid="{20FA1ACF-B120-4395-8924-D0E75A73E069}"/>
    <cellStyle name="Comma 33" xfId="1970" xr:uid="{AFF0A293-AB64-4A71-A3ED-DCD948DAAE21}"/>
    <cellStyle name="Comma 33 2" xfId="19866" xr:uid="{E2CE07C6-0066-4A29-939B-3E10451F6344}"/>
    <cellStyle name="Comma 34" xfId="1982" xr:uid="{5901BF18-FF65-47FE-BF49-E2AB80DDEAE6}"/>
    <cellStyle name="Comma 34 2" xfId="19867" xr:uid="{EC380F30-1576-404A-A3C5-60072A126AF7}"/>
    <cellStyle name="Comma 35" xfId="2011" xr:uid="{9EB096EB-42D5-47C9-A8E7-0901455B3906}"/>
    <cellStyle name="Comma 36" xfId="1966" xr:uid="{540D2854-802E-4BB0-B705-1511C39B6895}"/>
    <cellStyle name="Comma 37" xfId="1976" xr:uid="{E91CDCCF-EF3A-4F10-9256-B6AB410B0E62}"/>
    <cellStyle name="Comma 38" xfId="2013" xr:uid="{E8780FA0-642F-4192-AB71-387508A8FA01}"/>
    <cellStyle name="Comma 39" xfId="2017" xr:uid="{7939D676-CFBA-4E9A-BB7C-467FB0035CEC}"/>
    <cellStyle name="Comma 4" xfId="589" xr:uid="{18A1E632-FD6F-4F79-A11E-DAD1F94FBEDB}"/>
    <cellStyle name="Comma 4 10" xfId="4190" xr:uid="{D2FBD10D-88AC-433D-861D-1179C5914A70}"/>
    <cellStyle name="Comma 4 10 2" xfId="7208" xr:uid="{5534B959-F63F-4654-BF87-C0DCC57C515D}"/>
    <cellStyle name="Comma 4 10 2 2" xfId="16011" xr:uid="{B97652A5-76A3-4F8B-A52D-B27E7E507530}"/>
    <cellStyle name="Comma 4 10 3" xfId="10464" xr:uid="{CB551FCA-EE76-4E99-91B0-45B01BB34BE3}"/>
    <cellStyle name="Comma 4 10 3 2" xfId="12996" xr:uid="{D7E535D2-66E3-4D06-9FA1-8C02855A1B75}"/>
    <cellStyle name="Comma 4 11" xfId="5693" xr:uid="{7E890658-3448-49A2-ACF1-6E3628DC5F92}"/>
    <cellStyle name="Comma 4 11 2" xfId="14497" xr:uid="{313E36E0-B321-43EE-B33C-838E8387665D}"/>
    <cellStyle name="Comma 4 12" xfId="8700" xr:uid="{87C0555B-E952-4E16-9E5E-21542CEA79A5}"/>
    <cellStyle name="Comma 4 12 2" xfId="17503" xr:uid="{D0A0A282-A9B0-4967-858B-5B7C8FFBE5A7}"/>
    <cellStyle name="Comma 4 13" xfId="2290" xr:uid="{114085D6-817D-4E6C-9C3B-5DFCFE7EF455}"/>
    <cellStyle name="Comma 4 13 2" xfId="11565" xr:uid="{E7DF0DBD-5879-43A8-9BA7-DECD012844CD}"/>
    <cellStyle name="Comma 4 14" xfId="1119" xr:uid="{56EF4F5C-586E-4846-814A-0CC359302FC8}"/>
    <cellStyle name="Comma 4 15" xfId="19868" xr:uid="{408ADAA2-C3F4-4633-A644-B2A3B24C3EE6}"/>
    <cellStyle name="Comma 4 2" xfId="590" xr:uid="{5FCEBAEA-9615-4A2A-B9BE-01349AA75637}"/>
    <cellStyle name="Comma 4 2 10" xfId="8717" xr:uid="{845C4986-C821-46EA-9983-C286A22C9D67}"/>
    <cellStyle name="Comma 4 2 10 2" xfId="17520" xr:uid="{D46F3F1C-7E1C-4C98-8C0F-39A34FF6AD2B}"/>
    <cellStyle name="Comma 4 2 11" xfId="2327" xr:uid="{30F8C786-332A-439D-AC31-D2FE31FA08E7}"/>
    <cellStyle name="Comma 4 2 11 2" xfId="11574" xr:uid="{CBA97404-4D36-4BFD-A846-498335937B81}"/>
    <cellStyle name="Comma 4 2 12" xfId="1124" xr:uid="{38EBF931-708A-4BA2-8D85-90F58A7E6973}"/>
    <cellStyle name="Comma 4 2 13" xfId="19869" xr:uid="{72480E36-EC2A-4F25-9B8A-7851D41D8DD9}"/>
    <cellStyle name="Comma 4 2 2" xfId="591" xr:uid="{325B664E-75B0-4F9F-A1FB-B25508F2F9CF}"/>
    <cellStyle name="Comma 4 2 2 2" xfId="3014" xr:uid="{6634FE2B-B71A-4A94-9D08-EEF0F4E9E48C}"/>
    <cellStyle name="Comma 4 2 2 2 2" xfId="10318" xr:uid="{677162B3-EE14-4FD7-ADD4-2AE4A572487D}"/>
    <cellStyle name="Comma 4 2 2 2 2 2" xfId="19872" xr:uid="{7AFA39CD-05C7-45D0-9019-EAEDB5A2EA52}"/>
    <cellStyle name="Comma 4 2 2 2 3" xfId="19871" xr:uid="{BF593FE6-8AA8-468F-977D-9A0A426E6D31}"/>
    <cellStyle name="Comma 4 2 2 3" xfId="10244" xr:uid="{8662CFBF-0434-4456-8DFC-7AC8D523069A}"/>
    <cellStyle name="Comma 4 2 2 3 2" xfId="19873" xr:uid="{15191EA8-AD3D-4503-B1EE-B577F6445866}"/>
    <cellStyle name="Comma 4 2 2 4" xfId="1319" xr:uid="{83DE9C06-8538-4E89-9448-53841CE8C696}"/>
    <cellStyle name="Comma 4 2 2 5" xfId="19870" xr:uid="{3F40B933-F4A7-4882-B326-49E408B32AE9}"/>
    <cellStyle name="Comma 4 2 3" xfId="592" xr:uid="{47346DDC-E069-4357-9486-45F84387D6EB}"/>
    <cellStyle name="Comma 4 2 3 10" xfId="2574" xr:uid="{1D56A96D-B4DB-4915-8A5F-1E54ECBFD107}"/>
    <cellStyle name="Comma 4 2 3 11" xfId="19874" xr:uid="{1222CAF3-1FB2-43DD-A92E-9D35FC9C9CEE}"/>
    <cellStyle name="Comma 4 2 3 2" xfId="3099" xr:uid="{5F685297-7A12-41BF-AE3D-AB28A3374498}"/>
    <cellStyle name="Comma 4 2 3 2 2" xfId="4668" xr:uid="{81A8C74E-3B98-4AA3-80EE-1AE76C986253}"/>
    <cellStyle name="Comma 4 2 3 2 2 2" xfId="7686" xr:uid="{3008EC6D-F567-4469-9FC7-C2170E236C48}"/>
    <cellStyle name="Comma 4 2 3 2 2 2 2" xfId="16489" xr:uid="{AC50B28A-7435-4E53-87AF-C73BC4855EC4}"/>
    <cellStyle name="Comma 4 2 3 2 2 3" xfId="13473" xr:uid="{7F6E12F4-626D-4C20-9004-92B6366473D2}"/>
    <cellStyle name="Comma 4 2 3 2 3" xfId="6160" xr:uid="{8D883EBD-843A-4FD9-981C-4B540BF6E43E}"/>
    <cellStyle name="Comma 4 2 3 2 3 2" xfId="14964" xr:uid="{8C707539-411E-4B54-99E5-58CFB49ECE35}"/>
    <cellStyle name="Comma 4 2 3 2 4" xfId="9178" xr:uid="{933D6113-B58F-4B0B-9829-7379468CBD53}"/>
    <cellStyle name="Comma 4 2 3 2 4 2" xfId="17981" xr:uid="{64CE0818-D5C4-43C5-9101-966510BCD62F}"/>
    <cellStyle name="Comma 4 2 3 2 5" xfId="11960" xr:uid="{07A11791-A053-49C3-A1C5-E2B4F18662A6}"/>
    <cellStyle name="Comma 4 2 3 2 6" xfId="19875" xr:uid="{F0BD65DC-9D5E-496D-BE06-FBA876165D57}"/>
    <cellStyle name="Comma 4 2 3 3" xfId="3441" xr:uid="{08030324-73B0-4087-9074-33ACEAE73027}"/>
    <cellStyle name="Comma 4 2 3 3 2" xfId="4961" xr:uid="{E0CCBD93-672E-461F-B4BA-295B2360634C}"/>
    <cellStyle name="Comma 4 2 3 3 2 2" xfId="7982" xr:uid="{75DCB78F-34BC-4306-B579-492A709D7BDA}"/>
    <cellStyle name="Comma 4 2 3 3 2 2 2" xfId="16785" xr:uid="{3650D854-F551-4505-89A6-A7E4FCC791C8}"/>
    <cellStyle name="Comma 4 2 3 3 2 3" xfId="13766" xr:uid="{5B8B4E9B-A08A-41E1-9DF9-0E2A13E61D99}"/>
    <cellStyle name="Comma 4 2 3 3 3" xfId="6456" xr:uid="{207E2FB7-7E2C-4D92-960A-D7B76DD1F8A4}"/>
    <cellStyle name="Comma 4 2 3 3 3 2" xfId="15260" xr:uid="{7AF3F39F-F3FF-457E-83C8-10B76A36D806}"/>
    <cellStyle name="Comma 4 2 3 3 4" xfId="9474" xr:uid="{42778EA0-D487-4A56-AADC-E5FA57E9DC0F}"/>
    <cellStyle name="Comma 4 2 3 3 4 2" xfId="18277" xr:uid="{0DB01B0A-C671-4E06-95C7-E954E758E6A2}"/>
    <cellStyle name="Comma 4 2 3 3 5" xfId="12249" xr:uid="{AB96F8C9-2307-4A8D-9B88-68BF30C65A62}"/>
    <cellStyle name="Comma 4 2 3 4" xfId="3736" xr:uid="{0C1BFDBB-3857-4D7E-977C-B0F0B9F5D328}"/>
    <cellStyle name="Comma 4 2 3 4 2" xfId="5259" xr:uid="{7342280C-CC3C-4FD0-AED5-28C1031FDC71}"/>
    <cellStyle name="Comma 4 2 3 4 2 2" xfId="8280" xr:uid="{38C28A6D-5A8E-4013-AC15-B521986D1FE2}"/>
    <cellStyle name="Comma 4 2 3 4 2 2 2" xfId="17083" xr:uid="{17429AA0-86CD-4158-9215-7EA960857E6C}"/>
    <cellStyle name="Comma 4 2 3 4 2 3" xfId="14064" xr:uid="{38EC6897-602D-4ABF-8E60-5AD2E55A1272}"/>
    <cellStyle name="Comma 4 2 3 4 3" xfId="6754" xr:uid="{3E1C1AC2-2F6C-4935-84EE-C8F4B503C5A2}"/>
    <cellStyle name="Comma 4 2 3 4 3 2" xfId="15558" xr:uid="{518E0449-7B5F-44CB-8299-2B3C52B93ACE}"/>
    <cellStyle name="Comma 4 2 3 4 4" xfId="9772" xr:uid="{4BBD131D-7272-4A03-8948-3B50BD58AB1E}"/>
    <cellStyle name="Comma 4 2 3 4 4 2" xfId="18575" xr:uid="{99B72AA8-6915-44A4-AB51-D005266FE7CE}"/>
    <cellStyle name="Comma 4 2 3 4 5" xfId="12544" xr:uid="{30848D20-E0F9-4CE7-95BE-A8F48004EBEB}"/>
    <cellStyle name="Comma 4 2 3 5" xfId="4046" xr:uid="{98C40FA5-D0A8-475D-B659-CD21FF0A522D}"/>
    <cellStyle name="Comma 4 2 3 5 2" xfId="5569" xr:uid="{8D773DCB-EE97-4892-A97D-02D756C48D80}"/>
    <cellStyle name="Comma 4 2 3 5 2 2" xfId="8590" xr:uid="{3C563A0B-D4AE-4EE5-9E3D-D53D30A23467}"/>
    <cellStyle name="Comma 4 2 3 5 2 2 2" xfId="17393" xr:uid="{ED742835-1A68-4882-9BB8-AD5244A98E15}"/>
    <cellStyle name="Comma 4 2 3 5 2 3" xfId="14374" xr:uid="{119F6FA4-7820-468F-92A2-0C230079DBF8}"/>
    <cellStyle name="Comma 4 2 3 5 3" xfId="7064" xr:uid="{9325D5AD-211F-436E-BA28-EEC3DCBBD33D}"/>
    <cellStyle name="Comma 4 2 3 5 3 2" xfId="15868" xr:uid="{FF54E07B-D60B-4CED-8041-61278120187B}"/>
    <cellStyle name="Comma 4 2 3 5 4" xfId="10082" xr:uid="{7BD1FF1F-AF5C-42A0-95CE-DAEDE1311C2F}"/>
    <cellStyle name="Comma 4 2 3 5 4 2" xfId="18885" xr:uid="{859B2186-E5F9-4EA0-BDDB-871F08AAE2DC}"/>
    <cellStyle name="Comma 4 2 3 5 5" xfId="12853" xr:uid="{AD57E429-1F38-4067-B2CD-B86AD1A47EF5}"/>
    <cellStyle name="Comma 4 2 3 6" xfId="4373" xr:uid="{754440A6-395F-420E-B474-0BCB30892FE3}"/>
    <cellStyle name="Comma 4 2 3 6 2" xfId="7391" xr:uid="{F4E7D063-EC59-4B70-BDC1-B08EBE29417D}"/>
    <cellStyle name="Comma 4 2 3 6 2 2" xfId="16194" xr:uid="{2FB4829E-BAB8-4026-9E69-FAB078187327}"/>
    <cellStyle name="Comma 4 2 3 6 3" xfId="13179" xr:uid="{264ABAC1-0649-4308-B6E7-D9E0E6C642A6}"/>
    <cellStyle name="Comma 4 2 3 7" xfId="5864" xr:uid="{50014820-8721-425B-ADF4-4F19D308BFD1}"/>
    <cellStyle name="Comma 4 2 3 7 2" xfId="14668" xr:uid="{82FB0369-9547-4D35-87E0-1DCDC3D1278F}"/>
    <cellStyle name="Comma 4 2 3 8" xfId="8883" xr:uid="{BFFB5A8B-BE52-4A8C-AC43-BBDC1E779C25}"/>
    <cellStyle name="Comma 4 2 3 8 2" xfId="17686" xr:uid="{781E7ABD-2C77-49EE-99FC-E7762C6C157A}"/>
    <cellStyle name="Comma 4 2 3 9" xfId="11680" xr:uid="{C3061FCD-05DC-45DA-97D7-4165D34C7643}"/>
    <cellStyle name="Comma 4 2 4" xfId="2854" xr:uid="{361AD74A-CFFE-4C5C-B94D-A1EDCF82027C}"/>
    <cellStyle name="Comma 4 2 4 2" xfId="4500" xr:uid="{D5288532-DC4B-42F0-B0D1-E7678A17DE44}"/>
    <cellStyle name="Comma 4 2 4 2 2" xfId="7518" xr:uid="{A2C1C0E1-75D5-44C3-87DC-B5E80889DC7C}"/>
    <cellStyle name="Comma 4 2 4 2 2 2" xfId="16321" xr:uid="{26DE7E28-9CDF-40A3-9C77-36977C698F36}"/>
    <cellStyle name="Comma 4 2 4 2 3" xfId="13305" xr:uid="{57D267E4-3B12-4E24-B3DC-4CA09DBEF391}"/>
    <cellStyle name="Comma 4 2 4 3" xfId="5992" xr:uid="{C78596BB-002D-4DFB-836B-C303B2A0ED42}"/>
    <cellStyle name="Comma 4 2 4 3 2" xfId="14796" xr:uid="{2164A176-EEC8-4C33-95E4-5E90CCC1F9C0}"/>
    <cellStyle name="Comma 4 2 4 4" xfId="9010" xr:uid="{B77EA184-3929-4476-9D44-0611485DD31B}"/>
    <cellStyle name="Comma 4 2 4 4 2" xfId="17813" xr:uid="{99B4CD16-4820-4BC6-A4B6-462EF650624E}"/>
    <cellStyle name="Comma 4 2 4 5" xfId="11795" xr:uid="{4AB8A912-8C7C-482A-B918-ACCA451356D4}"/>
    <cellStyle name="Comma 4 2 4 6" xfId="19876" xr:uid="{88E10AFD-92E0-4921-A6FF-3CF86FF154D7}"/>
    <cellStyle name="Comma 4 2 5" xfId="3275" xr:uid="{F3254366-121C-4E27-A786-B67EC967AD93}"/>
    <cellStyle name="Comma 4 2 5 2" xfId="4795" xr:uid="{2CEEB80D-6940-41EC-B857-07E7D8831C18}"/>
    <cellStyle name="Comma 4 2 5 2 2" xfId="7816" xr:uid="{B034C632-2776-4767-974B-85CC6737BE0E}"/>
    <cellStyle name="Comma 4 2 5 2 2 2" xfId="16619" xr:uid="{4DFABB54-531B-4DAD-8367-13151DCB8747}"/>
    <cellStyle name="Comma 4 2 5 2 3" xfId="13600" xr:uid="{51B997ED-F04D-4DD7-9F2B-F7B5E7E16CCB}"/>
    <cellStyle name="Comma 4 2 5 3" xfId="6290" xr:uid="{414455F5-BDBF-44ED-B72B-3B502BC61275}"/>
    <cellStyle name="Comma 4 2 5 3 2" xfId="15094" xr:uid="{7ADF8B98-0A02-4AD3-B042-22FE8CFC2E68}"/>
    <cellStyle name="Comma 4 2 5 4" xfId="9308" xr:uid="{3B12ADEE-B5F2-445B-862E-F6532F15714F}"/>
    <cellStyle name="Comma 4 2 5 4 2" xfId="18111" xr:uid="{BB99A6F3-49F3-4183-9518-4FBF08FC5C8D}"/>
    <cellStyle name="Comma 4 2 5 5" xfId="12083" xr:uid="{F04B81C2-7CE3-47AB-A1C1-6C102A2C056C}"/>
    <cellStyle name="Comma 4 2 5 6" xfId="19877" xr:uid="{6D71D731-4FD7-4C2C-95BD-11B6DB83A933}"/>
    <cellStyle name="Comma 4 2 6" xfId="3568" xr:uid="{8D1EA41F-DC59-49DD-ACCA-C38486E216D5}"/>
    <cellStyle name="Comma 4 2 6 2" xfId="5091" xr:uid="{87A93368-96C4-4A26-81C2-03F90512441C}"/>
    <cellStyle name="Comma 4 2 6 2 2" xfId="8112" xr:uid="{DBCD65BE-D8F1-4EE7-9B1A-CE85667C6197}"/>
    <cellStyle name="Comma 4 2 6 2 2 2" xfId="16915" xr:uid="{A66B0B9D-320B-4980-9532-B40EA81742FC}"/>
    <cellStyle name="Comma 4 2 6 2 3" xfId="13896" xr:uid="{21E3EBE0-726B-404D-9A2A-CE68D5DC13A5}"/>
    <cellStyle name="Comma 4 2 6 3" xfId="6586" xr:uid="{9A6F615D-CF90-47F0-BBEC-E3F2CAA30CC9}"/>
    <cellStyle name="Comma 4 2 6 3 2" xfId="15390" xr:uid="{3657660B-57B5-485D-A93C-07D21FEF0686}"/>
    <cellStyle name="Comma 4 2 6 4" xfId="9604" xr:uid="{24A56BFD-7869-4621-85BD-156BC405CB52}"/>
    <cellStyle name="Comma 4 2 6 4 2" xfId="18407" xr:uid="{0ECEEDB8-6C55-4A63-B362-60A46DABDA11}"/>
    <cellStyle name="Comma 4 2 6 5" xfId="12376" xr:uid="{8E688FDC-7709-4A9D-994F-6851EFFB9167}"/>
    <cellStyle name="Comma 4 2 7" xfId="3880" xr:uid="{E608D4A9-E637-42EC-AD37-2E9926E601B7}"/>
    <cellStyle name="Comma 4 2 7 2" xfId="5403" xr:uid="{74FC84FD-F569-4273-A274-EE2AB39C18B6}"/>
    <cellStyle name="Comma 4 2 7 2 2" xfId="8424" xr:uid="{1341A685-9280-4376-9223-35FD7A70BF05}"/>
    <cellStyle name="Comma 4 2 7 2 2 2" xfId="17227" xr:uid="{97DD3F33-1536-4C5A-B084-AB8C4FB47F99}"/>
    <cellStyle name="Comma 4 2 7 2 3" xfId="14208" xr:uid="{6FDACADF-99A4-462C-837D-928AFF51E2C9}"/>
    <cellStyle name="Comma 4 2 7 3" xfId="6898" xr:uid="{0D37D583-71BB-4272-AD7D-3C1F69BD504D}"/>
    <cellStyle name="Comma 4 2 7 3 2" xfId="15702" xr:uid="{1797E012-DD48-44D6-B0D3-C35BA76D934D}"/>
    <cellStyle name="Comma 4 2 7 4" xfId="9916" xr:uid="{99ADBCFE-0C78-44E9-B1AA-9A441DDE0870}"/>
    <cellStyle name="Comma 4 2 7 4 2" xfId="18719" xr:uid="{F709451F-4069-4515-8E8E-5FC859451B86}"/>
    <cellStyle name="Comma 4 2 7 5" xfId="12687" xr:uid="{508DC66F-41F9-41FD-AE0E-3528E5B4470A}"/>
    <cellStyle name="Comma 4 2 8" xfId="4207" xr:uid="{24413134-41EC-4C88-A8ED-C10B18E4C92F}"/>
    <cellStyle name="Comma 4 2 8 2" xfId="7225" xr:uid="{99A9AB36-A384-433E-AB43-861F86462777}"/>
    <cellStyle name="Comma 4 2 8 2 2" xfId="16028" xr:uid="{D2E7D4AF-6E86-413B-8F8E-05352AADAE24}"/>
    <cellStyle name="Comma 4 2 8 3" xfId="13013" xr:uid="{4E4A8C08-A503-4B74-8D4E-B86FAF9E3476}"/>
    <cellStyle name="Comma 4 2 9" xfId="5710" xr:uid="{A981B8EB-9D9F-4217-9F7D-73A8CD27F7EF}"/>
    <cellStyle name="Comma 4 2 9 2" xfId="14514" xr:uid="{79FE9F1E-DE22-4B0C-A176-969BEB69BA5A}"/>
    <cellStyle name="Comma 4 3" xfId="1236" xr:uid="{ADAD7E40-70E7-4C42-A0EB-DB47FC425E17}"/>
    <cellStyle name="Comma 4 3 2" xfId="1339" xr:uid="{C3AF3719-1FC5-4889-8BD3-E5CDBC526AFA}"/>
    <cellStyle name="Comma 4 3 2 2" xfId="2808" xr:uid="{C27FF371-58BE-4530-86EA-6BF7E99EB031}"/>
    <cellStyle name="Comma 4 3 2 2 2" xfId="10320" xr:uid="{28CC84C6-C7B7-4E14-8737-6E6C28E76B0F}"/>
    <cellStyle name="Comma 4 3 2 2 3" xfId="19880" xr:uid="{5AA0F1DE-091A-47FA-AAC6-E80FD85AF62B}"/>
    <cellStyle name="Comma 4 3 2 3" xfId="19879" xr:uid="{8356C878-124A-4245-932F-A02625D93621}"/>
    <cellStyle name="Comma 4 3 3" xfId="2295" xr:uid="{9E332BE0-2D00-4F3A-AA1A-D7625EC4D621}"/>
    <cellStyle name="Comma 4 3 3 2" xfId="10319" xr:uid="{0F601B7F-93E7-4116-BAC5-3A5EBFDA80AC}"/>
    <cellStyle name="Comma 4 3 3 3" xfId="19881" xr:uid="{D17F81F5-0B37-4DF7-B18D-307EEF637260}"/>
    <cellStyle name="Comma 4 3 4" xfId="19397" xr:uid="{AC526703-04D8-48C0-8BFF-8EDCDC309397}"/>
    <cellStyle name="Comma 4 3 5" xfId="19878" xr:uid="{A0778CFA-998D-4A62-8FD5-97624654AE6D}"/>
    <cellStyle name="Comma 4 4" xfId="2411" xr:uid="{254CB85D-8670-42A4-88FD-3C315C0FCF90}"/>
    <cellStyle name="Comma 4 4 2" xfId="2585" xr:uid="{C42742A8-D205-4F53-8810-58858734BDAD}"/>
    <cellStyle name="Comma 4 4 2 2" xfId="3110" xr:uid="{5DAB3E8D-3B82-4B07-8955-A4963403E485}"/>
    <cellStyle name="Comma 4 4 2 2 2" xfId="10239" xr:uid="{62E7A756-011E-4B7C-A588-1B47FE6F0A14}"/>
    <cellStyle name="Comma 4 4 2 2 3" xfId="19884" xr:uid="{36A3DD62-5E66-4961-816C-714114AC391B}"/>
    <cellStyle name="Comma 4 4 2 3" xfId="10322" xr:uid="{46840AE7-8C21-44B8-942C-18BA09398A00}"/>
    <cellStyle name="Comma 4 4 2 4" xfId="19883" xr:uid="{D694A779-59A3-49DC-BC62-175383CA7F30}"/>
    <cellStyle name="Comma 4 4 3" xfId="10321" xr:uid="{0D9FC3C6-8AF6-4BEC-84AE-08F8A2CCBB66}"/>
    <cellStyle name="Comma 4 4 3 2" xfId="19885" xr:uid="{6615AED1-C489-4E0F-BED1-9194AD109872}"/>
    <cellStyle name="Comma 4 4 4" xfId="19882" xr:uid="{97BE2225-03A2-49B2-8F93-2BB9FC51C1C8}"/>
    <cellStyle name="Comma 4 5" xfId="2592" xr:uid="{D79A2CF7-A5C4-4035-A7E0-9D955951F775}"/>
    <cellStyle name="Comma 4 5 10" xfId="19886" xr:uid="{9C5D4659-44B0-45C0-9861-60C46C780FC6}"/>
    <cellStyle name="Comma 4 5 2" xfId="3118" xr:uid="{0D0A21B9-873F-41D5-B397-7C81619392E1}"/>
    <cellStyle name="Comma 4 5 2 2" xfId="4685" xr:uid="{0AFE4C98-EC31-4D1E-8296-C2B63EA16E24}"/>
    <cellStyle name="Comma 4 5 2 2 2" xfId="7703" xr:uid="{35FEA9CD-4E82-401A-B1D0-71E047ED7EDF}"/>
    <cellStyle name="Comma 4 5 2 2 2 2" xfId="16506" xr:uid="{6A167B3F-6067-4AF0-B3C2-E2BFEFC83A77}"/>
    <cellStyle name="Comma 4 5 2 2 3" xfId="13490" xr:uid="{2D4BF318-6145-43C3-9CA4-EDAF7E3775AB}"/>
    <cellStyle name="Comma 4 5 2 2 4" xfId="19888" xr:uid="{D69DF155-ACA3-46E8-B714-8F81370B0CD1}"/>
    <cellStyle name="Comma 4 5 2 3" xfId="6177" xr:uid="{5161BE1D-FD07-419B-89BC-2AD464C3B48B}"/>
    <cellStyle name="Comma 4 5 2 3 2" xfId="14981" xr:uid="{B179D5B9-C097-4D9C-A548-00571EEC6982}"/>
    <cellStyle name="Comma 4 5 2 4" xfId="9195" xr:uid="{C262E402-7AAE-4A88-BE8D-4FF455F7E9BD}"/>
    <cellStyle name="Comma 4 5 2 4 2" xfId="17998" xr:uid="{D5562DC6-9366-4CA1-BECC-782CD3EC8899}"/>
    <cellStyle name="Comma 4 5 2 5" xfId="11976" xr:uid="{90E640AC-E804-4194-BBBF-5265A07C95ED}"/>
    <cellStyle name="Comma 4 5 2 6" xfId="19887" xr:uid="{35874F97-E916-4108-8001-ECF47BD7EEB8}"/>
    <cellStyle name="Comma 4 5 3" xfId="3458" xr:uid="{3005A338-3EB3-44E3-ADC1-6DB877BD6707}"/>
    <cellStyle name="Comma 4 5 3 2" xfId="4978" xr:uid="{83CAD09A-1D06-4660-8D5D-ADA74DED7559}"/>
    <cellStyle name="Comma 4 5 3 2 2" xfId="7999" xr:uid="{E500EE7D-15FC-499B-9397-58EE45E7FD8B}"/>
    <cellStyle name="Comma 4 5 3 2 2 2" xfId="16802" xr:uid="{14F7FFA9-B66E-4882-B8EE-5BE42B91AFB7}"/>
    <cellStyle name="Comma 4 5 3 2 3" xfId="13783" xr:uid="{B1A0A649-B925-4243-834E-7B6901FE9143}"/>
    <cellStyle name="Comma 4 5 3 3" xfId="6473" xr:uid="{6EE8C435-88E6-470F-B39E-2A22CB9740A4}"/>
    <cellStyle name="Comma 4 5 3 3 2" xfId="15277" xr:uid="{F6FA213A-47C5-4B41-BF33-155EFA52276B}"/>
    <cellStyle name="Comma 4 5 3 4" xfId="9491" xr:uid="{BDD847D7-F266-45C8-BD3C-B5361C9717C1}"/>
    <cellStyle name="Comma 4 5 3 4 2" xfId="18294" xr:uid="{8B6B7ECE-5477-48B7-8CCD-D1C6775997B1}"/>
    <cellStyle name="Comma 4 5 3 5" xfId="12266" xr:uid="{973B6E4B-CBA0-4ADF-AF9D-73364E7985F2}"/>
    <cellStyle name="Comma 4 5 3 6" xfId="19889" xr:uid="{6708E245-3172-412A-9434-01ABF393F7DF}"/>
    <cellStyle name="Comma 4 5 4" xfId="3753" xr:uid="{235A08B3-F1D3-4619-872F-058BAAB5619F}"/>
    <cellStyle name="Comma 4 5 4 2" xfId="5276" xr:uid="{71D885E4-0668-4F16-8B70-1F8DF55681CA}"/>
    <cellStyle name="Comma 4 5 4 2 2" xfId="8297" xr:uid="{4DA12F3B-D694-4F9E-87BD-BEBDF8B64972}"/>
    <cellStyle name="Comma 4 5 4 2 2 2" xfId="17100" xr:uid="{4125AA8D-AC10-401E-9E7A-70FDF7B32B3D}"/>
    <cellStyle name="Comma 4 5 4 2 3" xfId="14081" xr:uid="{25856D94-5164-413F-8D65-B3D8D68D125D}"/>
    <cellStyle name="Comma 4 5 4 3" xfId="6771" xr:uid="{7A9D1F20-3D68-4D23-A064-B9B60323FCCE}"/>
    <cellStyle name="Comma 4 5 4 3 2" xfId="15575" xr:uid="{346E5D4A-EF8D-4665-810B-7094A26C09E6}"/>
    <cellStyle name="Comma 4 5 4 4" xfId="9789" xr:uid="{480A3861-F2B6-4CEA-BE5B-7BC81EC05134}"/>
    <cellStyle name="Comma 4 5 4 4 2" xfId="18592" xr:uid="{BFCE0C57-6D91-4E19-A493-8BA60F262260}"/>
    <cellStyle name="Comma 4 5 4 5" xfId="12561" xr:uid="{EAE3AE52-13E2-40DE-9A50-6A1BFB94A864}"/>
    <cellStyle name="Comma 4 5 5" xfId="4063" xr:uid="{A42F20FB-241C-4CBF-9120-64D67C3EA2D2}"/>
    <cellStyle name="Comma 4 5 5 2" xfId="5586" xr:uid="{C0B3F18D-C32B-486F-9A7E-37245A882F5D}"/>
    <cellStyle name="Comma 4 5 5 2 2" xfId="8607" xr:uid="{126A0F31-DDD8-42B4-A0E3-09E955C14B93}"/>
    <cellStyle name="Comma 4 5 5 2 2 2" xfId="17410" xr:uid="{62312D73-2ABE-43F2-8BAB-475DEEACE529}"/>
    <cellStyle name="Comma 4 5 5 2 3" xfId="14391" xr:uid="{C33E96CC-C5F0-4E51-8D34-513C34C732F0}"/>
    <cellStyle name="Comma 4 5 5 3" xfId="7081" xr:uid="{D730B5EF-5F2B-4FD4-9B8C-386DDE7C0866}"/>
    <cellStyle name="Comma 4 5 5 3 2" xfId="15885" xr:uid="{77D72326-DC6F-4033-859E-0CF989E2DD5B}"/>
    <cellStyle name="Comma 4 5 5 4" xfId="10099" xr:uid="{4AC3D398-B6B1-440A-AF3A-74A3FC27FD4C}"/>
    <cellStyle name="Comma 4 5 5 4 2" xfId="18902" xr:uid="{5034AD25-8A71-48AB-9BF8-5F073E6D8E0F}"/>
    <cellStyle name="Comma 4 5 5 5" xfId="12870" xr:uid="{06028951-AF22-49FD-9D4F-0DA481E314E7}"/>
    <cellStyle name="Comma 4 5 6" xfId="4390" xr:uid="{20F1979E-E620-4F9B-9BAA-DDADF115B304}"/>
    <cellStyle name="Comma 4 5 6 2" xfId="7408" xr:uid="{24BA02EC-7429-4C12-B117-7FDF3ECF0993}"/>
    <cellStyle name="Comma 4 5 6 2 2" xfId="16211" xr:uid="{5A261906-9209-4B39-AD04-E30B9AFF9708}"/>
    <cellStyle name="Comma 4 5 6 3" xfId="13196" xr:uid="{B1D39E44-C9EF-4892-84DD-63F2AEC264C9}"/>
    <cellStyle name="Comma 4 5 7" xfId="5881" xr:uid="{9674820C-BA51-4851-914E-30A20AB28251}"/>
    <cellStyle name="Comma 4 5 7 2" xfId="14685" xr:uid="{700552CF-9F2B-44DD-B098-D5C6D62083F6}"/>
    <cellStyle name="Comma 4 5 8" xfId="8900" xr:uid="{BD1BE04C-D1CE-47CC-89D8-82D32208B143}"/>
    <cellStyle name="Comma 4 5 8 2" xfId="17703" xr:uid="{5BD9B1F0-8D49-4099-990C-86CD3C874CEC}"/>
    <cellStyle name="Comma 4 5 9" xfId="11695" xr:uid="{0B58F3B7-DB5F-4504-86C1-BAC553AD6A5E}"/>
    <cellStyle name="Comma 4 6" xfId="2805" xr:uid="{2215D891-3F71-4033-9FCC-9ADAC8011DAC}"/>
    <cellStyle name="Comma 4 6 2" xfId="4483" xr:uid="{5D965C3C-BB5C-41D6-AA05-74F753132CBD}"/>
    <cellStyle name="Comma 4 6 2 2" xfId="7501" xr:uid="{E7E1236E-B3B0-497C-A117-5887C996C367}"/>
    <cellStyle name="Comma 4 6 2 2 2" xfId="16304" xr:uid="{CFA800EE-D0EC-4ECB-8081-9948A6BFF80A}"/>
    <cellStyle name="Comma 4 6 2 3" xfId="13288" xr:uid="{D99D518E-20AD-4AED-A96E-E11A738E37BB}"/>
    <cellStyle name="Comma 4 6 2 4" xfId="19891" xr:uid="{425DDB9B-CB06-4E2E-B293-32F751154D45}"/>
    <cellStyle name="Comma 4 6 3" xfId="5975" xr:uid="{E1EB209C-726E-449D-ABF6-4B424D89105A}"/>
    <cellStyle name="Comma 4 6 3 2" xfId="14779" xr:uid="{CC475973-D81F-4F73-ADD9-7AA95F84322F}"/>
    <cellStyle name="Comma 4 6 4" xfId="8993" xr:uid="{9BAC6D34-949D-424E-98F0-0A873670044C}"/>
    <cellStyle name="Comma 4 6 4 2" xfId="17796" xr:uid="{611C2982-ADE6-459B-B28C-91922F4799FC}"/>
    <cellStyle name="Comma 4 6 5" xfId="11779" xr:uid="{61A93D55-FDC3-418B-BE00-4D89BEACE606}"/>
    <cellStyle name="Comma 4 6 6" xfId="19890" xr:uid="{5B0E8833-88F5-4E68-A1F9-5ABE8B5152F0}"/>
    <cellStyle name="Comma 4 7" xfId="3258" xr:uid="{52362F4C-4532-4F51-A1E2-76A4C5C5B77F}"/>
    <cellStyle name="Comma 4 7 2" xfId="4778" xr:uid="{AC1FA1A2-BD3B-45D8-BE4F-00085AD08151}"/>
    <cellStyle name="Comma 4 7 2 2" xfId="7799" xr:uid="{B88B35D0-3411-4A63-BAEB-7D4B0B508204}"/>
    <cellStyle name="Comma 4 7 2 2 2" xfId="16602" xr:uid="{538CDBDB-7D52-4BD4-B113-8E709A1BAE8E}"/>
    <cellStyle name="Comma 4 7 2 3" xfId="13583" xr:uid="{9E5BC93B-2126-4D27-B39A-073FE0C04E8A}"/>
    <cellStyle name="Comma 4 7 3" xfId="6273" xr:uid="{5DB6BE5F-9A17-42FC-97BC-37CB847E1FDB}"/>
    <cellStyle name="Comma 4 7 3 2" xfId="15077" xr:uid="{64FB82AA-9854-4D68-AF1E-FFE9DE3E8669}"/>
    <cellStyle name="Comma 4 7 4" xfId="9291" xr:uid="{83FF7394-14AA-4848-84F4-9BDEE52F25CE}"/>
    <cellStyle name="Comma 4 7 4 2" xfId="18094" xr:uid="{6FD9EF31-6B63-40E2-9AD7-C88007F177B6}"/>
    <cellStyle name="Comma 4 7 5" xfId="12066" xr:uid="{8E59DDA0-9A12-4DC2-B65A-3DB9B5FC2DC4}"/>
    <cellStyle name="Comma 4 7 6" xfId="19892" xr:uid="{56EAE295-6872-41BF-BFF0-8ADDA6C7D526}"/>
    <cellStyle name="Comma 4 8" xfId="3548" xr:uid="{A4722340-0F43-4D8F-929A-9B28B6DAC976}"/>
    <cellStyle name="Comma 4 8 2" xfId="5071" xr:uid="{87D35070-5292-4966-B354-E850440A3E48}"/>
    <cellStyle name="Comma 4 8 2 2" xfId="8092" xr:uid="{2CBBB29F-3EE8-4878-BB18-3F5EACBE4C83}"/>
    <cellStyle name="Comma 4 8 2 2 2" xfId="16895" xr:uid="{46CEC78E-9486-4FBA-80AE-2C9F038C0051}"/>
    <cellStyle name="Comma 4 8 2 3" xfId="13876" xr:uid="{9B90E7D1-D409-4BD0-A20C-A5047C724ED1}"/>
    <cellStyle name="Comma 4 8 3" xfId="6566" xr:uid="{AFE771BD-668A-4164-872D-12BE4668596B}"/>
    <cellStyle name="Comma 4 8 3 2" xfId="15370" xr:uid="{82F5A2FF-76B0-494E-ABBE-3A5ADE51325F}"/>
    <cellStyle name="Comma 4 8 4" xfId="9584" xr:uid="{DDE3A429-06B2-4FC1-ABAC-D42A679AE8D2}"/>
    <cellStyle name="Comma 4 8 4 2" xfId="18387" xr:uid="{5FA4FDA5-0101-451E-95E2-116DFE9ADAC5}"/>
    <cellStyle name="Comma 4 8 5" xfId="12356" xr:uid="{AD0D9461-8B27-411B-9F29-17BB80300BA4}"/>
    <cellStyle name="Comma 4 8 6" xfId="19893" xr:uid="{8BB55EF2-94AF-4066-8341-D5439AA4DBCA}"/>
    <cellStyle name="Comma 4 9" xfId="3863" xr:uid="{297A2C40-457F-4EBC-8467-6FF02FC87352}"/>
    <cellStyle name="Comma 4 9 2" xfId="5386" xr:uid="{06B9BFD9-DD0B-41C2-A086-943D45F6C2D5}"/>
    <cellStyle name="Comma 4 9 2 2" xfId="8407" xr:uid="{976ABA2B-A8AD-4A18-9916-273D40D83B73}"/>
    <cellStyle name="Comma 4 9 2 2 2" xfId="17210" xr:uid="{382F2EDE-BF71-4A87-8AD3-2B6E8FD42CB4}"/>
    <cellStyle name="Comma 4 9 2 3" xfId="14191" xr:uid="{88D38BF5-B601-4E47-B38F-957BF42A5223}"/>
    <cellStyle name="Comma 4 9 3" xfId="6881" xr:uid="{13388CA5-DBF0-486D-B557-2D9BB16F1505}"/>
    <cellStyle name="Comma 4 9 3 2" xfId="15685" xr:uid="{85489E25-E671-4919-B78D-47CA096D1905}"/>
    <cellStyle name="Comma 4 9 4" xfId="9899" xr:uid="{88FAFAA0-09B6-41C5-97EE-E0423E6DE87B}"/>
    <cellStyle name="Comma 4 9 4 2" xfId="18702" xr:uid="{FA9F9D73-5EFD-4FD4-9AF2-43690D0115B6}"/>
    <cellStyle name="Comma 4 9 5" xfId="10317" xr:uid="{CF94F130-9E2B-418C-BA51-9C094D3E4015}"/>
    <cellStyle name="Comma 4 9 5 2" xfId="12670" xr:uid="{ECB59DB4-DC5F-4519-A1BE-75F4B1574087}"/>
    <cellStyle name="Comma 40" xfId="2019" xr:uid="{A620A587-79D8-4089-B1A7-C82219D1ED63}"/>
    <cellStyle name="Comma 41" xfId="2021" xr:uid="{B7CEE886-FE60-4312-8A40-B8897A61B215}"/>
    <cellStyle name="Comma 42" xfId="2023" xr:uid="{AE1BC0BD-8ABE-4300-81AB-C6C41CFE40CF}"/>
    <cellStyle name="Comma 43" xfId="2025" xr:uid="{3622971D-CB4B-45F1-96BF-8B26274AF8F9}"/>
    <cellStyle name="Comma 44" xfId="2027" xr:uid="{C1DA9FE1-3AD4-4923-B2A7-E313C0A468DE}"/>
    <cellStyle name="Comma 45" xfId="2029" xr:uid="{D1D72D29-2814-480E-8A25-1B2B8FD28727}"/>
    <cellStyle name="Comma 46" xfId="2031" xr:uid="{BA1FF6B6-E935-46B6-AD2F-91861E0B053C}"/>
    <cellStyle name="Comma 47" xfId="2033" xr:uid="{2BFE3917-E970-47DA-9800-AB0354E0128F}"/>
    <cellStyle name="Comma 48" xfId="2035" xr:uid="{93DB0F83-1DA3-419A-81D1-933A7FE2C2C4}"/>
    <cellStyle name="Comma 48 2" xfId="10513" xr:uid="{9305134C-5513-49C5-96BF-F53186326706}"/>
    <cellStyle name="Comma 49" xfId="2037" xr:uid="{AE08E361-C80A-4FEC-9166-2F53E0FF2EA4}"/>
    <cellStyle name="Comma 5" xfId="593" xr:uid="{4D687039-EBD0-4792-8413-2CFEC5DA1601}"/>
    <cellStyle name="Comma 5 2" xfId="594" xr:uid="{03CEFF58-B64A-4D23-A7C7-C2014CED407F}"/>
    <cellStyle name="Comma 5 2 2" xfId="1340" xr:uid="{70A6B60D-7479-4D58-B969-04D63766F16B}"/>
    <cellStyle name="Comma 5 2 2 2" xfId="10326" xr:uid="{5C388CD1-724D-4400-96FB-18FFA9E1D73F}"/>
    <cellStyle name="Comma 5 2 2 2 2" xfId="10251" xr:uid="{B58E52D9-6E91-4F96-B8B4-34E344B64766}"/>
    <cellStyle name="Comma 5 2 2 2 2 2" xfId="19898" xr:uid="{7E23F8D7-B822-4366-9559-86DD106CB852}"/>
    <cellStyle name="Comma 5 2 2 2 3" xfId="19897" xr:uid="{0ABE4C9B-171A-440F-8E51-5E49BF21BEAB}"/>
    <cellStyle name="Comma 5 2 2 3" xfId="10572" xr:uid="{335BBF4B-A9C5-46DD-8B45-2C8757B71443}"/>
    <cellStyle name="Comma 5 2 2 3 2" xfId="19899" xr:uid="{A6E6FD1D-E2F1-4D43-A2A1-9BBBC01C350F}"/>
    <cellStyle name="Comma 5 2 2 4" xfId="19896" xr:uid="{A20C8D44-96B7-4A18-92D1-A60A8FFFEEF3}"/>
    <cellStyle name="Comma 5 2 3" xfId="10325" xr:uid="{97FDDAA7-98E5-427C-8100-3EEF2FEC5506}"/>
    <cellStyle name="Comma 5 2 3 2" xfId="10213" xr:uid="{259A0AFB-91DA-4FDF-B3A0-2645AAC0E105}"/>
    <cellStyle name="Comma 5 2 3 2 2" xfId="19901" xr:uid="{31467C1A-0B57-4108-8EED-66B52A5A269D}"/>
    <cellStyle name="Comma 5 2 3 3" xfId="19900" xr:uid="{DB1C35EE-1B6E-4342-A389-C683DC3355C5}"/>
    <cellStyle name="Comma 5 2 4" xfId="10563" xr:uid="{5BA9B54F-2BE4-465B-B866-3B73AA85D66F}"/>
    <cellStyle name="Comma 5 2 4 2" xfId="19902" xr:uid="{69A7BA07-2237-4E8A-865F-22253EAAF748}"/>
    <cellStyle name="Comma 5 2 5" xfId="10220" xr:uid="{AFC95334-A38D-4D56-A6D4-AA835A612EE5}"/>
    <cellStyle name="Comma 5 2 5 2" xfId="19903" xr:uid="{9D640AFD-6872-4AED-B8D8-E6EAA54E20AF}"/>
    <cellStyle name="Comma 5 2 6" xfId="1237" xr:uid="{8C8353FF-C465-4B1A-98C1-5877FD12FEB0}"/>
    <cellStyle name="Comma 5 2 7" xfId="19895" xr:uid="{ACE54300-7F73-4E9D-8000-99285624C15B}"/>
    <cellStyle name="Comma 5 3" xfId="595" xr:uid="{5651BC04-5C34-4209-8DCE-28B493B6C2AA}"/>
    <cellStyle name="Comma 5 3 2" xfId="10328" xr:uid="{FF86D2D0-2CD8-45E4-9955-3B4FEB34CD6E}"/>
    <cellStyle name="Comma 5 3 2 2" xfId="10241" xr:uid="{78413302-E23C-4B2A-A020-76DD25B22EFF}"/>
    <cellStyle name="Comma 5 3 2 2 2" xfId="19906" xr:uid="{5DE1E321-69E7-4862-A7F8-6D8B28447D33}"/>
    <cellStyle name="Comma 5 3 2 3" xfId="19905" xr:uid="{516F1FE6-2AD2-43B7-8201-99120DCACE65}"/>
    <cellStyle name="Comma 5 3 3" xfId="10503" xr:uid="{025669C0-B383-4564-B58D-6A21A7ADE24E}"/>
    <cellStyle name="Comma 5 3 3 2" xfId="19907" xr:uid="{AB86FDC0-1134-4023-97C0-665C92A6A284}"/>
    <cellStyle name="Comma 5 3 4" xfId="10417" xr:uid="{3204CC0E-8A31-4ADD-9E38-64B21DA0EF7A}"/>
    <cellStyle name="Comma 5 3 5" xfId="10518" xr:uid="{888874F3-4FD6-4269-B7E5-647E64166BA1}"/>
    <cellStyle name="Comma 5 3 5 2" xfId="10556" xr:uid="{DFBED14B-625A-48EE-936B-3EE5E1182D87}"/>
    <cellStyle name="Comma 5 3 5 3" xfId="10535" xr:uid="{A891F1EF-89EF-4952-8ECE-5494F2266841}"/>
    <cellStyle name="Comma 5 3 6" xfId="10327" xr:uid="{471108A7-74BB-4C01-9359-0CF09F1CA477}"/>
    <cellStyle name="Comma 5 3 7" xfId="19904" xr:uid="{3FFACA40-BCAF-4403-BB56-75F067E1A3A5}"/>
    <cellStyle name="Comma 5 4" xfId="596" xr:uid="{95A3EF46-19D0-454D-84A5-3DB5030A7FD2}"/>
    <cellStyle name="Comma 5 4 2" xfId="597" xr:uid="{1A3D639A-19D4-4379-856B-3927A12F6363}"/>
    <cellStyle name="Comma 5 4 2 2" xfId="10209" xr:uid="{F083B6F5-11A2-475E-A86B-C7F244BB4B4C}"/>
    <cellStyle name="Comma 5 4 2 2 2" xfId="19910" xr:uid="{9326C2B6-AD6E-4BD1-8CC2-6499507DCDAF}"/>
    <cellStyle name="Comma 5 4 2 3" xfId="10208" xr:uid="{D080BB55-614D-4B3E-823C-B1EEE183514A}"/>
    <cellStyle name="Comma 5 4 2 4" xfId="19909" xr:uid="{0C6AE345-2943-4758-AD53-6FDF196A86AD}"/>
    <cellStyle name="Comma 5 4 3" xfId="10261" xr:uid="{5375DDFA-6719-4B4F-8F46-214DA03215A6}"/>
    <cellStyle name="Comma 5 4 3 2" xfId="19911" xr:uid="{ABFF08A2-DD57-4EC0-A80F-F11AA9D99BB4}"/>
    <cellStyle name="Comma 5 4 4" xfId="10329" xr:uid="{D8BE821A-486C-4327-9399-C3F144F82ACA}"/>
    <cellStyle name="Comma 5 4 5" xfId="19908" xr:uid="{6EA85968-58AC-4176-B785-E9A9E66F2345}"/>
    <cellStyle name="Comma 5 5" xfId="10330" xr:uid="{33957DA6-799B-489D-AF09-B53CF7FE0D7D}"/>
    <cellStyle name="Comma 5 5 2" xfId="10569" xr:uid="{F67A1236-ADDB-4C83-BA6A-8A169C85AF04}"/>
    <cellStyle name="Comma 5 5 2 2" xfId="19913" xr:uid="{56FF4BAA-053D-4B26-9F3A-EF4081E116A9}"/>
    <cellStyle name="Comma 5 5 3" xfId="19912" xr:uid="{2AB136E1-AF1B-4712-8CA0-6FAC9D4AFB4D}"/>
    <cellStyle name="Comma 5 6" xfId="10324" xr:uid="{F9ABCD00-5683-43A4-8D73-E6E7630C2EE4}"/>
    <cellStyle name="Comma 5 6 2" xfId="10223" xr:uid="{75CA0596-D8EC-4255-A6B5-8662F2F0F9E3}"/>
    <cellStyle name="Comma 5 6 3" xfId="19914" xr:uid="{03C49B65-FF39-49EE-A38E-24B8D3336BFD}"/>
    <cellStyle name="Comma 5 7" xfId="10566" xr:uid="{1106B62E-8A96-47C9-9F58-C290771E664D}"/>
    <cellStyle name="Comma 5 7 2" xfId="19915" xr:uid="{A5BAFC45-1355-41EB-B037-37326FCBBFAF}"/>
    <cellStyle name="Comma 5 8" xfId="1120" xr:uid="{28937876-097C-4B8E-94BC-C50B39ED4AF5}"/>
    <cellStyle name="Comma 5 9" xfId="19894" xr:uid="{BD607BCA-C078-4F23-973E-17316BEF2301}"/>
    <cellStyle name="Comma 50" xfId="2039" xr:uid="{65D335BE-8056-42B8-AB17-48CCBA661464}"/>
    <cellStyle name="Comma 51" xfId="2041" xr:uid="{1F7218DF-08F7-4E8D-8C56-1690406590CB}"/>
    <cellStyle name="Comma 52" xfId="2043" xr:uid="{EDEBB986-AB31-4870-9260-7203747DEEC5}"/>
    <cellStyle name="Comma 53" xfId="2045" xr:uid="{9303FB8B-A0F5-4D56-99E2-C652A2E5B1DA}"/>
    <cellStyle name="Comma 54" xfId="2047" xr:uid="{9C43304F-D9A9-42CA-9A22-4468208FED0D}"/>
    <cellStyle name="Comma 55" xfId="2049" xr:uid="{C607D35E-86E6-4E9B-9E3A-A2529399D897}"/>
    <cellStyle name="Comma 56" xfId="2051" xr:uid="{A97A093F-C9D4-4ACE-A203-06264EAE18B9}"/>
    <cellStyle name="Comma 57" xfId="2052" xr:uid="{6663B916-E130-4053-9B19-4FBE03689E27}"/>
    <cellStyle name="Comma 58" xfId="2053" xr:uid="{73B40A3E-3487-4EBE-BB21-A8A350C73132}"/>
    <cellStyle name="Comma 59" xfId="2055" xr:uid="{6E296B9E-19FA-45E8-B6FC-BAFB0AA77771}"/>
    <cellStyle name="Comma 6" xfId="598" xr:uid="{9ADE81FC-091B-4489-9B00-A56649110160}"/>
    <cellStyle name="Comma 6 2" xfId="599" xr:uid="{B03FB11A-9AB3-4883-8066-2BFC9F0350E7}"/>
    <cellStyle name="Comma 6 2 2" xfId="10332" xr:uid="{36995284-8AE3-4123-8B47-C716007753B3}"/>
    <cellStyle name="Comma 6 2 2 2" xfId="10231" xr:uid="{90A90726-7D6C-40A3-AEBD-C79EC7FA94EC}"/>
    <cellStyle name="Comma 6 2 2 2 2" xfId="19919" xr:uid="{670ABCCE-63D1-400C-8B06-1961FD901CB3}"/>
    <cellStyle name="Comma 6 2 2 3" xfId="19918" xr:uid="{C563013C-9560-4F41-A039-2699EB54087D}"/>
    <cellStyle name="Comma 6 2 3" xfId="10492" xr:uid="{5EA001A9-3425-4B44-A272-5CDF38C90B8D}"/>
    <cellStyle name="Comma 6 2 3 2" xfId="10230" xr:uid="{66811810-0372-4A52-9D1C-A70E95BB1846}"/>
    <cellStyle name="Comma 6 2 3 3" xfId="19920" xr:uid="{696287E3-EF24-4755-B3C0-0313FAB0E0B4}"/>
    <cellStyle name="Comma 6 2 4" xfId="10443" xr:uid="{DB91D945-4490-4611-BC4C-3BB120973BB4}"/>
    <cellStyle name="Comma 6 2 5" xfId="1258" xr:uid="{947022A4-A8EA-4AF1-B1AC-BBF2DFCC6488}"/>
    <cellStyle name="Comma 6 2 6" xfId="19917" xr:uid="{FB09785F-82DE-4AD3-BC85-160CA41CAA22}"/>
    <cellStyle name="Comma 6 3" xfId="600" xr:uid="{8AF5D27F-80BC-41D5-AE70-1B13B42AC955}"/>
    <cellStyle name="Comma 6 3 2" xfId="601" xr:uid="{5A1C058C-8DC9-4571-A95C-1AF4C5E881E7}"/>
    <cellStyle name="Comma 6 3 2 2" xfId="10227" xr:uid="{E2EC77E1-84C7-477B-BC2F-55F490CF846E}"/>
    <cellStyle name="Comma 6 3 2 3" xfId="10996" xr:uid="{CA9CE8B3-C713-41AE-B1BD-B879B0575222}"/>
    <cellStyle name="Comma 6 3 2 4" xfId="10331" xr:uid="{09D554CA-118D-46CF-ABF0-98E96778B95F}"/>
    <cellStyle name="Comma 6 3 2 5" xfId="19922" xr:uid="{0F84ACF3-D5ED-486A-A970-83611FA41FC6}"/>
    <cellStyle name="Comma 6 3 3" xfId="10236" xr:uid="{2AD6E281-9ED4-480D-8428-295C1ADAF719}"/>
    <cellStyle name="Comma 6 3 3 2" xfId="10664" xr:uid="{A7F68F43-F0FA-463E-AE52-699F70A14B46}"/>
    <cellStyle name="Comma 6 3 4" xfId="3249" xr:uid="{113C59AF-3454-4388-8A41-A126B35B5A61}"/>
    <cellStyle name="Comma 6 3 5" xfId="19921" xr:uid="{46BD7DAE-649F-4DE2-A644-FD0D1431483F}"/>
    <cellStyle name="Comma 6 4" xfId="10520" xr:uid="{842251C5-B3B9-4427-82D6-F871122DEBD5}"/>
    <cellStyle name="Comma 6 4 2" xfId="19923" xr:uid="{361852F8-0776-4FD1-9A20-55505C072919}"/>
    <cellStyle name="Comma 6 5" xfId="10218" xr:uid="{A4FFA718-24D7-468A-A700-B472298AC31D}"/>
    <cellStyle name="Comma 6 5 2" xfId="19924" xr:uid="{1DA5FC14-E785-4CB0-A15A-48091D4729CC}"/>
    <cellStyle name="Comma 6 6" xfId="1133" xr:uid="{16F4DA8E-D0CE-449F-8CAB-714D5DB90D25}"/>
    <cellStyle name="Comma 6 7" xfId="19916" xr:uid="{793B68DE-D76C-407B-94A8-E75CEF0FC1A3}"/>
    <cellStyle name="Comma 60" xfId="2106" xr:uid="{2CCA5128-C43B-42C7-9DDF-9AE3B1E80B66}"/>
    <cellStyle name="Comma 61" xfId="2110" xr:uid="{042E75BD-A363-4354-A27B-FF857B34DC8D}"/>
    <cellStyle name="Comma 62" xfId="2275" xr:uid="{6E6486B0-4BD4-4AD4-8293-5CA2AF2595E6}"/>
    <cellStyle name="Comma 62 2" xfId="11031" xr:uid="{BBD43A2D-D248-485E-967E-05D6095B17D4}"/>
    <cellStyle name="Comma 62 3" xfId="10645" xr:uid="{0748DF8B-645D-4CB5-A1BF-545767827922}"/>
    <cellStyle name="Comma 63" xfId="2281" xr:uid="{823E2D9F-4D96-4801-AF06-419ECDE83D7D}"/>
    <cellStyle name="Comma 63 2" xfId="10946" xr:uid="{3E2AFFD1-8CC0-461C-95A9-2DE916958FA9}"/>
    <cellStyle name="Comma 63 3" xfId="10980" xr:uid="{98963A66-EFFB-4249-8766-8396A69F8131}"/>
    <cellStyle name="Comma 64" xfId="2283" xr:uid="{77BC2DEF-999D-4D06-BE38-27C430085A7B}"/>
    <cellStyle name="Comma 65" xfId="10247" xr:uid="{B1459E49-C680-42CB-B850-8F5D5327B423}"/>
    <cellStyle name="Comma 65 2" xfId="11337" xr:uid="{995E2115-4B87-4DDA-A5AC-B59C344E70F0}"/>
    <cellStyle name="Comma 65 3" xfId="10775" xr:uid="{CD61D9C0-65A7-496B-893E-1DB4B7593EF2}"/>
    <cellStyle name="Comma 66" xfId="10577" xr:uid="{4919EA06-4632-401A-AB5B-44EC2D561326}"/>
    <cellStyle name="Comma 66 2" xfId="11310" xr:uid="{F15A45D7-8634-4255-BCC7-9AC27018575F}"/>
    <cellStyle name="Comma 67" xfId="11708" xr:uid="{9AC988A7-9A06-4E7D-B637-C88DF2C8BDEB}"/>
    <cellStyle name="Comma 68" xfId="18992" xr:uid="{086548B0-8B24-4E8C-9242-2FFBA1268986}"/>
    <cellStyle name="Comma 69" xfId="18997" xr:uid="{C6CDA466-544E-4859-AF01-6C31CB9CC931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2 2 2" xfId="7170" xr:uid="{70E6E289-A774-4101-858B-BDFAC816810E}"/>
    <cellStyle name="Comma 7 2 2 2 2" xfId="10496" xr:uid="{8770B65C-0374-4A68-972B-D917AB4ED1F9}"/>
    <cellStyle name="Comma 7 2 2 3" xfId="2090" xr:uid="{5CA11B0D-7EF4-4C33-874E-B029A0F1E758}"/>
    <cellStyle name="Comma 7 2 3" xfId="10439" xr:uid="{A2F13D46-6742-49A5-AB31-18A273766BE1}"/>
    <cellStyle name="Comma 7 2 4" xfId="1346" xr:uid="{75A612D9-DF54-43DD-8E29-20C609D6D656}"/>
    <cellStyle name="Comma 7 3" xfId="605" xr:uid="{B06BAE1B-D059-4E4B-96AB-344A63DF24C8}"/>
    <cellStyle name="Comma 7 3 2" xfId="10333" xr:uid="{F4A93F94-8852-46DE-B1D4-99FAF4912664}"/>
    <cellStyle name="Comma 7 3 3" xfId="2079" xr:uid="{50AA14C7-5EB1-40B1-8BF8-CA667110F061}"/>
    <cellStyle name="Comma 7 4" xfId="606" xr:uid="{E43A030B-9DE4-4F08-BF90-4A953744DAFD}"/>
    <cellStyle name="Comma 7 4 2" xfId="4152" xr:uid="{4FA4AD27-3A73-40DB-80CD-DFE2BFECDC99}"/>
    <cellStyle name="Comma 7 4 2 2" xfId="10494" xr:uid="{246B7E37-399D-4B8B-875D-55C6D4C0F89F}"/>
    <cellStyle name="Comma 7 4 3" xfId="1953" xr:uid="{26B7C7F9-6A38-4C9F-97D6-AB684E244AB3}"/>
    <cellStyle name="Comma 7 5" xfId="10436" xr:uid="{B4B5C82B-9588-4C22-9D32-9C7F785A0AFC}"/>
    <cellStyle name="Comma 7 5 2" xfId="19409" xr:uid="{3B0D105D-F393-4ACE-B7EB-D09AA623782E}"/>
    <cellStyle name="Comma 7 6" xfId="1261" xr:uid="{F77377A9-C08F-4DC8-9546-67F08AFF90E4}"/>
    <cellStyle name="Comma 7 7" xfId="19925" xr:uid="{54273EA6-0FBF-4DF1-90B7-6B7C091AE3B2}"/>
    <cellStyle name="Comma 70" xfId="18995" xr:uid="{2FF50034-F983-4FBF-9796-B5C01C66963D}"/>
    <cellStyle name="Comma 71" xfId="11155" xr:uid="{BBBBA9AA-E538-427F-880C-42FB94F1800E}"/>
    <cellStyle name="Comma 72" xfId="19098" xr:uid="{901DFD91-E9CD-4270-B0F3-755399D6B2A0}"/>
    <cellStyle name="Comma 73" xfId="19191" xr:uid="{71224003-9F5E-418C-9273-2C8A0ED5FC53}"/>
    <cellStyle name="Comma 74" xfId="19108" xr:uid="{E4D740DD-D893-4456-B881-12CEE2000C8F}"/>
    <cellStyle name="Comma 75" xfId="19011" xr:uid="{28511A19-CDA1-4882-B728-A7F589376146}"/>
    <cellStyle name="Comma 76" xfId="19014" xr:uid="{F6FD856A-99D0-4B36-AA38-E83A985233DE}"/>
    <cellStyle name="Comma 77" xfId="19035" xr:uid="{38C8B7FB-BB00-4D24-8BBC-9EDD518BBC0D}"/>
    <cellStyle name="Comma 78" xfId="19202" xr:uid="{AEAE6BFE-DC56-4DBA-A95F-04D4D8C8F570}"/>
    <cellStyle name="Comma 79" xfId="19110" xr:uid="{73AA90DC-F6F3-4A6A-966D-6AD88E631E1E}"/>
    <cellStyle name="Comma 8" xfId="607" xr:uid="{FFFECCFB-2D04-4134-9E2F-CE1CB07277AD}"/>
    <cellStyle name="Comma 8 2" xfId="608" xr:uid="{DAB6D1E1-9D15-4C60-B8C2-E8951D968184}"/>
    <cellStyle name="Comma 8 2 2" xfId="1398" xr:uid="{B27DAFAF-9211-461E-A438-0ACA133F5BB7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8 3 2 2 2" xfId="1727" xr:uid="{ACBB66BD-01B0-413B-B2A8-785A625F5FF4}"/>
    <cellStyle name="Comma 8 3 2 3" xfId="2266" xr:uid="{48D88568-0BDA-4384-B514-9FF1CC69EA4E}"/>
    <cellStyle name="Comma 8 3 2 4" xfId="1641" xr:uid="{3DD30006-CA2A-4306-9548-A4EA66A3F293}"/>
    <cellStyle name="Comma 8 3 3" xfId="1605" xr:uid="{68C177BA-EA01-4D45-9294-F1EDEEE0FC3D}"/>
    <cellStyle name="Comma 8 3 4" xfId="2241" xr:uid="{AA149D77-C2B5-4CE3-9DE9-89963C820983}"/>
    <cellStyle name="Comma 8 3 5" xfId="1412" xr:uid="{6EC3BDAC-5232-42F9-AD06-79702D70E298}"/>
    <cellStyle name="Comma 8 4" xfId="10334" xr:uid="{1E132C30-3D67-4165-BC1A-F9E05EB6C890}"/>
    <cellStyle name="Comma 8 4 2" xfId="19417" xr:uid="{D6EBAEEA-B337-4688-8D7D-0F24F307F0EF}"/>
    <cellStyle name="Comma 8 5" xfId="1377" xr:uid="{08CB5EE7-AB09-4AD7-8980-735BBCDD7A2A}"/>
    <cellStyle name="Comma 80" xfId="19105" xr:uid="{44F9A67E-987F-4A8B-A828-AC2E1E1563EE}"/>
    <cellStyle name="Comma 81" xfId="19033" xr:uid="{03A13453-4E66-4E90-9809-FC53EEEACAE2}"/>
    <cellStyle name="Comma 82" xfId="19004" xr:uid="{E66D29C8-B280-4C4B-9DEA-50F934049B60}"/>
    <cellStyle name="Comma 83" xfId="19138" xr:uid="{EAAAE5C2-5A1E-4D2B-B180-33CF027B83F7}"/>
    <cellStyle name="Comma 84" xfId="19114" xr:uid="{CFB46495-8A6C-4D19-86A6-231521F2062E}"/>
    <cellStyle name="Comma 85" xfId="19083" xr:uid="{7121A4F8-9532-43E4-998D-F621745B06F2}"/>
    <cellStyle name="Comma 86" xfId="19130" xr:uid="{75FA7E4D-2854-487B-8399-9A81515E9CE5}"/>
    <cellStyle name="Comma 87" xfId="19005" xr:uid="{10E092C1-D5EA-4D7A-919A-7D7EB975FD35}"/>
    <cellStyle name="Comma 88" xfId="19124" xr:uid="{A71E94DF-2214-4FF1-B9B3-5D607374CE01}"/>
    <cellStyle name="Comma 89" xfId="19008" xr:uid="{AD6F7D45-1AF4-45FA-94B7-DA71FEDC760C}"/>
    <cellStyle name="Comma 9" xfId="612" xr:uid="{B11EE26D-631D-492A-917E-22F1BDACBBB9}"/>
    <cellStyle name="Comma 9 2" xfId="613" xr:uid="{A98FCD49-F679-4ABF-9D1D-426B69F03405}"/>
    <cellStyle name="Comma 9 2 2" xfId="10193" xr:uid="{18EBC6CA-B2A3-4ECC-98BF-85A2CBF21135}"/>
    <cellStyle name="Comma 9 2 2 2" xfId="11308" xr:uid="{4508E9A8-266C-4D86-998C-A6167D596465}"/>
    <cellStyle name="Comma 9 2 2 3" xfId="11232" xr:uid="{134F4872-017C-42E3-B177-0D2A7EC7A5F5}"/>
    <cellStyle name="Comma 9 2 3" xfId="10684" xr:uid="{7AA34425-D03A-4A06-8378-38087EF1BB9C}"/>
    <cellStyle name="Comma 9 2 4" xfId="11463" xr:uid="{26E5844B-46E2-4D12-9C9D-3E39360CDA31}"/>
    <cellStyle name="Comma 9 2 5" xfId="1834" xr:uid="{867CFC85-79B6-43DF-B25D-EEC56AAB2202}"/>
    <cellStyle name="Comma 9 3" xfId="614" xr:uid="{E9ADA992-6A6F-4731-8312-36F678236A6B}"/>
    <cellStyle name="Comma 9 3 2" xfId="10335" xr:uid="{A4926EA5-A65E-4A46-A9CD-45CCADA80F17}"/>
    <cellStyle name="Comma 9 3 3" xfId="2091" xr:uid="{977C3602-16D1-4B73-A7D7-7AFD9EED5174}"/>
    <cellStyle name="Comma 9 4" xfId="2068" xr:uid="{61F2304F-69E9-4346-A74A-874C9F348BA8}"/>
    <cellStyle name="Comma 9 4 2" xfId="10693" xr:uid="{15E5BACD-5D5A-4FC4-A50D-113054AE1C8B}"/>
    <cellStyle name="Comma 9 4 3" xfId="10936" xr:uid="{D679744C-307E-4929-B851-7AFB3D8C9FE9}"/>
    <cellStyle name="Comma 9 4 4" xfId="11335" xr:uid="{DB55BDDD-7A62-4F85-BA51-E2F9523DED7A}"/>
    <cellStyle name="Comma 9 5" xfId="1954" xr:uid="{A0AED3BD-9C1A-4B8D-9786-34D65E869745}"/>
    <cellStyle name="Comma 9 6" xfId="19419" xr:uid="{222BE339-F44E-4438-A66C-9FAC2246FFAD}"/>
    <cellStyle name="Comma 9 7" xfId="1387" xr:uid="{F3A5DC9A-7B32-4CE8-9916-99369F44C1C5}"/>
    <cellStyle name="Comma 9 8" xfId="19926" xr:uid="{3217BB64-ABF4-4C07-AD13-6882F43C4F5A}"/>
    <cellStyle name="Comma 90" xfId="19180" xr:uid="{5004BAE1-A8DB-4744-9B96-CC5490211926}"/>
    <cellStyle name="Comma 91" xfId="19174" xr:uid="{85191FA9-DDE7-480C-A315-56E73F80B702}"/>
    <cellStyle name="Comma 92" xfId="19080" xr:uid="{53C13891-E36F-41F4-B247-188703E2F257}"/>
    <cellStyle name="Comma 93" xfId="19027" xr:uid="{9163E3A0-F9E9-4BB9-91B7-817F014BE39B}"/>
    <cellStyle name="Comma 94" xfId="19071" xr:uid="{76260D65-A135-4E13-BA75-CF73CF335E81}"/>
    <cellStyle name="Comma 95" xfId="19012" xr:uid="{6A581C8D-D780-4D03-AAD3-AEA267D374C9}"/>
    <cellStyle name="Comma 96" xfId="19050" xr:uid="{F4DF76EF-2087-47A1-89B5-6B9089F258ED}"/>
    <cellStyle name="Comma 97" xfId="19015" xr:uid="{6B968D5A-68E0-4F87-A7EE-7F8BC07A6E39}"/>
    <cellStyle name="Comma 98" xfId="19162" xr:uid="{2306DB61-6F59-42DC-9A76-11D40BD8C88E}"/>
    <cellStyle name="Comma 99" xfId="19178" xr:uid="{5C964B32-94A8-4B70-BE6D-2E53E0134E8F}"/>
    <cellStyle name="Comma0" xfId="1044" xr:uid="{62D5C919-B6D2-47BB-A072-33B3490E27B2}"/>
    <cellStyle name="Comma0 10" xfId="19927" xr:uid="{18C687CA-6FAB-40FB-B78C-8B3215CDCD7B}"/>
    <cellStyle name="Comma0 2" xfId="1125" xr:uid="{E0F210EC-F898-4146-8B69-8B95A776CFCB}"/>
    <cellStyle name="Comma0 2 2" xfId="1187" xr:uid="{0772D8C8-D840-4FED-97FD-B095A932F99B}"/>
    <cellStyle name="Comma0 2 2 2" xfId="19929" xr:uid="{7E05FC6C-2283-48CD-B708-D2FAAD86F050}"/>
    <cellStyle name="Comma0 2 3" xfId="10466" xr:uid="{F025A101-2EAA-4F45-9117-7DF28B6C3368}"/>
    <cellStyle name="Comma0 2 4" xfId="10394" xr:uid="{363F2EC9-522E-4604-B5B9-3DC03DFF5C2E}"/>
    <cellStyle name="Comma0 2 5" xfId="19928" xr:uid="{0300CDDA-0832-4456-9C30-C390CB4A14FA}"/>
    <cellStyle name="Comma0 3" xfId="1146" xr:uid="{1F812588-51AB-4DA6-851B-7A4678BC24ED}"/>
    <cellStyle name="Comma0 3 2" xfId="10473" xr:uid="{4EF32914-EF0E-431E-A909-0AEFFD4190D5}"/>
    <cellStyle name="Comma0 3 3" xfId="10424" xr:uid="{A788BC69-9F86-468C-ADC0-D849A9AD80CA}"/>
    <cellStyle name="Comma0 3 4" xfId="19387" xr:uid="{2C5E77E1-CCA9-48EB-A076-EBCB7BBAE767}"/>
    <cellStyle name="Comma0 4" xfId="1835" xr:uid="{7332C5FE-CD29-462E-9FE2-CE8A53125BF2}"/>
    <cellStyle name="Comma0 4 2" xfId="11225" xr:uid="{BEB371D7-EBBB-42A0-84E9-935D3A09FA5E}"/>
    <cellStyle name="Comma0 4 3" xfId="11095" xr:uid="{FB57B9B7-1DD1-4C13-B1D6-BE2DE49B5FF4}"/>
    <cellStyle name="Comma0 4 4" xfId="11464" xr:uid="{73E7F938-2321-4259-B144-4FCD390F265E}"/>
    <cellStyle name="Comma0 5" xfId="10449" xr:uid="{344757F7-13E0-4A39-80F6-BAF1C4F72FDC}"/>
    <cellStyle name="Comma0 6" xfId="10393" xr:uid="{C52DBA61-C091-4D42-9A53-304424744BEF}"/>
    <cellStyle name="Comma0 6 2" xfId="11133" xr:uid="{16FFD0D9-939C-4821-AF32-487BB151B9CE}"/>
    <cellStyle name="Comma0 7" xfId="10845" xr:uid="{DC62BC2A-A494-40F6-8A58-7CB1A8AD3688}"/>
    <cellStyle name="Comma0 8" xfId="11355" xr:uid="{992C490A-0A3B-402C-888F-B5AE06352B23}"/>
    <cellStyle name="Comma0 9" xfId="10805" xr:uid="{386E6D4A-D58D-4B44-9AA4-9863DEED7636}"/>
    <cellStyle name="Curren - Style1" xfId="1147" xr:uid="{E81D8A2F-993E-4471-A00D-5A028720A026}"/>
    <cellStyle name="Currency [0] 2" xfId="615" xr:uid="{93A60FB3-5377-4630-9FE6-C2A75ACC1550}"/>
    <cellStyle name="Currency [0] 2 2" xfId="1959" xr:uid="{55E2DFAA-ACFE-4437-ABDE-F24B83ECA2B6}"/>
    <cellStyle name="Currency [0] 3" xfId="616" xr:uid="{5989D65A-D4F8-43D5-AADC-F598729F73D9}"/>
    <cellStyle name="Currency [0] 3 2" xfId="1949" xr:uid="{7E804236-A97D-422A-89A1-9E98F938A349}"/>
    <cellStyle name="Currency 10" xfId="1983" xr:uid="{259DE1DE-84AD-4726-81B2-1B62F7C2EE4B}"/>
    <cellStyle name="Currency 10 2" xfId="19464" xr:uid="{B86A1D21-29EB-4A0C-B26D-8CB95316FEEE}"/>
    <cellStyle name="Currency 100" xfId="19044" xr:uid="{CF4E7152-3AF1-4EAB-800B-265D836259B5}"/>
    <cellStyle name="Currency 101" xfId="19134" xr:uid="{244802DF-A124-49AE-A6C6-6DA93EA13FCC}"/>
    <cellStyle name="Currency 102" xfId="19009" xr:uid="{52A528EB-1DD8-4C09-87E1-066173B257F5}"/>
    <cellStyle name="Currency 103" xfId="19040" xr:uid="{A9930EF7-3439-4EB9-A20C-034FCDD0FE9D}"/>
    <cellStyle name="Currency 104" xfId="19154" xr:uid="{2850C0A7-5B5A-4121-A8DB-5EC684A02316}"/>
    <cellStyle name="Currency 105" xfId="19018" xr:uid="{4A864848-4FA0-4303-94D3-01EA774AC780}"/>
    <cellStyle name="Currency 106" xfId="19196" xr:uid="{510C5C55-98CD-489C-8027-0200407E7C12}"/>
    <cellStyle name="Currency 107" xfId="19204" xr:uid="{78630FBA-2757-4230-88AD-B0A90FD19722}"/>
    <cellStyle name="Currency 108" xfId="19222" xr:uid="{703E9B2D-3FCE-41DE-A7F3-5E6C6FAA405B}"/>
    <cellStyle name="Currency 109" xfId="19230" xr:uid="{08D03C3E-053D-44B6-8E3A-A522CF8495EB}"/>
    <cellStyle name="Currency 11" xfId="1980" xr:uid="{88329A34-090B-46CB-AA72-2198FA51173A}"/>
    <cellStyle name="Currency 110" xfId="19227" xr:uid="{C190146F-6F69-499B-8221-55667B9057F8}"/>
    <cellStyle name="Currency 111" xfId="19224" xr:uid="{B489B715-1367-471F-9A58-CACCBAC08246}"/>
    <cellStyle name="Currency 112" xfId="19210" xr:uid="{A78F4B8A-DC20-468B-A9C8-A9BDF1715290}"/>
    <cellStyle name="Currency 113" xfId="19207" xr:uid="{CBA0709A-FC43-4E3C-B5A0-DF5EC91D8B20}"/>
    <cellStyle name="Currency 114" xfId="19223" xr:uid="{59669B1E-E70A-4EE5-AA3D-3AFD6D9A45AF}"/>
    <cellStyle name="Currency 115" xfId="19236" xr:uid="{5C145398-8971-4BA4-A62D-2943E2564ABD}"/>
    <cellStyle name="Currency 116" xfId="19240" xr:uid="{EAA11136-B14E-409D-84EB-2C350C745B50}"/>
    <cellStyle name="Currency 117" xfId="19244" xr:uid="{5FC963A4-24EE-4CFA-86FD-0FED558C7684}"/>
    <cellStyle name="Currency 118" xfId="19248" xr:uid="{773A349F-1034-4CFA-A3AB-0C11E0FB5C39}"/>
    <cellStyle name="Currency 119" xfId="19252" xr:uid="{C9B40C7E-70C2-4DCA-9DA6-528942FC6E10}"/>
    <cellStyle name="Currency 12" xfId="1987" xr:uid="{C13C52CD-5EC1-4F1F-8CCF-48EAA183D854}"/>
    <cellStyle name="Currency 120" xfId="19256" xr:uid="{9201A3A9-E0B2-43D5-9830-9B6F6535DDFA}"/>
    <cellStyle name="Currency 121" xfId="19260" xr:uid="{6AE006FA-E845-4C80-B052-FD209C903024}"/>
    <cellStyle name="Currency 122" xfId="19264" xr:uid="{C1A9F9CF-FE32-4864-80A8-ECC7FFB649E4}"/>
    <cellStyle name="Currency 123" xfId="19268" xr:uid="{B14737B6-42B2-4258-8FC4-7BD4B6DBD906}"/>
    <cellStyle name="Currency 124" xfId="19272" xr:uid="{AE21C485-BC7D-4F6E-A8FD-E2FDBA8CD5B4}"/>
    <cellStyle name="Currency 125" xfId="19276" xr:uid="{3E0E439D-ED24-4717-BADA-DA375D4BAEFE}"/>
    <cellStyle name="Currency 126" xfId="19215" xr:uid="{AE233190-313A-461D-829B-8FEA73320E8C}"/>
    <cellStyle name="Currency 127" xfId="19301" xr:uid="{1D5E28D1-1220-4482-98C4-D31650AD7C25}"/>
    <cellStyle name="Currency 128" xfId="19228" xr:uid="{ACB5A47B-C093-44BA-AB94-2C5C01644944}"/>
    <cellStyle name="Currency 129" xfId="19299" xr:uid="{081E9288-AEA2-4E5F-985A-379F951D3656}"/>
    <cellStyle name="Currency 13" xfId="1989" xr:uid="{822F2214-68BF-43C6-BDF1-332BEB42C1D2}"/>
    <cellStyle name="Currency 130" xfId="19302" xr:uid="{B9D4B86E-86C8-41BE-8A3C-A93188E74655}"/>
    <cellStyle name="Currency 131" xfId="19220" xr:uid="{FF62FEAA-DE2C-4024-9087-5946B5D921D4}"/>
    <cellStyle name="Currency 132" xfId="19296" xr:uid="{7069348C-F878-432B-8998-9B9AE10835FC}"/>
    <cellStyle name="Currency 133" xfId="19307" xr:uid="{6EBE2502-3B99-4597-8B51-BDB44B760327}"/>
    <cellStyle name="Currency 134" xfId="19311" xr:uid="{4893C3B9-892A-4F36-A651-8EAD369D6214}"/>
    <cellStyle name="Currency 135" xfId="19315" xr:uid="{128D9DA9-038D-41AB-814E-788BA59A80C6}"/>
    <cellStyle name="Currency 136" xfId="19225" xr:uid="{ED90E883-00E9-4649-8F21-D87ED6F59D8A}"/>
    <cellStyle name="Currency 137" xfId="19338" xr:uid="{300DB905-4E06-42BB-A706-5273C82E86A5}"/>
    <cellStyle name="Currency 138" xfId="19298" xr:uid="{409E2A27-8B2D-45DA-9C85-9292C37296D9}"/>
    <cellStyle name="Currency 139" xfId="19297" xr:uid="{E5864699-B438-4A5D-A5FB-B06435C31D35}"/>
    <cellStyle name="Currency 14" xfId="1991" xr:uid="{7F849B6E-80C9-4BB4-94F0-74A83C63AA1E}"/>
    <cellStyle name="Currency 140" xfId="19346" xr:uid="{353BB41F-68E9-4F36-A8BC-B4D266F068FF}"/>
    <cellStyle name="Currency 141" xfId="19353" xr:uid="{273F3B99-FF72-41B9-A9B7-EA2E5954B2DB}"/>
    <cellStyle name="Currency 142" xfId="19335" xr:uid="{096415CC-7C0C-4062-B15D-1C53FF5540A5}"/>
    <cellStyle name="Currency 143" xfId="19358" xr:uid="{AC3067FD-9F49-4469-A3D1-E7617EBF4136}"/>
    <cellStyle name="Currency 144" xfId="19359" xr:uid="{00760989-2D20-4F85-957F-0A680463B834}"/>
    <cellStyle name="Currency 145" xfId="19361" xr:uid="{B18C03A1-ECDC-4204-9EB8-D2EAD084AB97}"/>
    <cellStyle name="Currency 146" xfId="19357" xr:uid="{F09F4FA8-F0B2-4084-847A-9EFAF19FB5AD}"/>
    <cellStyle name="Currency 147" xfId="19354" xr:uid="{A367EB35-441D-4BEA-B51C-86B3A5C17B7A}"/>
    <cellStyle name="Currency 148" xfId="19336" xr:uid="{73D9704F-68F6-401F-B2B7-0702802DEE87}"/>
    <cellStyle name="Currency 149" xfId="19373" xr:uid="{4E9E4AE0-1C35-4E50-B7BE-5F274AA9C895}"/>
    <cellStyle name="Currency 15" xfId="1993" xr:uid="{4F3C181A-7634-4BDD-9141-D7AEBACB0501}"/>
    <cellStyle name="Currency 150" xfId="20151" xr:uid="{8F51658E-3D0B-41D0-B8F3-D2004A3F346F}"/>
    <cellStyle name="Currency 151" xfId="20147" xr:uid="{B0FB4A74-E4D2-4611-854D-CDE595383C29}"/>
    <cellStyle name="Currency 16" xfId="1995" xr:uid="{4640141C-145E-4606-89ED-F4BA04510405}"/>
    <cellStyle name="Currency 17" xfId="1997" xr:uid="{B3249807-DBE2-4B03-AD3B-C6E30AA639CA}"/>
    <cellStyle name="Currency 18" xfId="1999" xr:uid="{54EF2F68-21B5-4E0D-84D2-6EBF9C6B7B44}"/>
    <cellStyle name="Currency 19" xfId="2001" xr:uid="{BC6EA211-44EC-499F-8174-99A841D3C5CC}"/>
    <cellStyle name="Currency 2" xfId="617" xr:uid="{D3618849-B830-4F57-B6EE-B0945DF32517}"/>
    <cellStyle name="Currency 2 10" xfId="4186" xr:uid="{81A89DAC-B066-4B4A-B2C8-1B56EA3F5ACE}"/>
    <cellStyle name="Currency 2 10 2" xfId="7204" xr:uid="{A01D0A24-AC62-461B-8CB9-1A71E9329A37}"/>
    <cellStyle name="Currency 2 10 2 2" xfId="16007" xr:uid="{32BCEA79-6F16-4356-BF7F-E579D714EFE1}"/>
    <cellStyle name="Currency 2 10 3" xfId="12992" xr:uid="{0153437B-0385-440A-B359-7A6CF0B6AF3F}"/>
    <cellStyle name="Currency 2 11" xfId="5689" xr:uid="{6547372C-3BC7-4EDE-A48D-1BB2721B02C5}"/>
    <cellStyle name="Currency 2 11 2" xfId="14493" xr:uid="{854AB3B6-6496-4958-A345-E898A9B745DF}"/>
    <cellStyle name="Currency 2 12" xfId="8696" xr:uid="{38AFB140-1418-48BF-8D92-929B3AFF0242}"/>
    <cellStyle name="Currency 2 12 2" xfId="17499" xr:uid="{094B0220-6275-48E3-8389-EFD48A2D95D7}"/>
    <cellStyle name="Currency 2 13" xfId="2287" xr:uid="{1FFA637C-18A3-4FDE-8F5C-A04761567211}"/>
    <cellStyle name="Currency 2 13 2" xfId="11562" xr:uid="{5F690D65-FA37-4967-8DB7-A444BA4AD163}"/>
    <cellStyle name="Currency 2 14" xfId="19376" xr:uid="{23CF4C03-483E-46FF-A107-0EB5890083F5}"/>
    <cellStyle name="Currency 2 15" xfId="1141" xr:uid="{51D958DF-9D23-4F2B-952B-37C2DB16B7CD}"/>
    <cellStyle name="Currency 2 16" xfId="19930" xr:uid="{7CBF13C9-9A22-405C-B3F1-3E09589523AE}"/>
    <cellStyle name="Currency 2 2" xfId="618" xr:uid="{9BBCE015-AFDE-485C-9B4B-7255A19977D0}"/>
    <cellStyle name="Currency 2 2 10" xfId="5699" xr:uid="{CDAC8C98-B10B-4149-97A5-79A82AC948E1}"/>
    <cellStyle name="Currency 2 2 10 2" xfId="14503" xr:uid="{7B39EE10-93A7-4706-858D-221363B5AC0B}"/>
    <cellStyle name="Currency 2 2 11" xfId="8706" xr:uid="{33868363-3459-48D1-A182-00F06CDE5932}"/>
    <cellStyle name="Currency 2 2 11 2" xfId="17509" xr:uid="{CE33B33E-225C-4A4C-A6BB-9D33195BA6B6}"/>
    <cellStyle name="Currency 2 2 12" xfId="2315" xr:uid="{736BA90F-2049-4517-8D94-D2923A27B8BB}"/>
    <cellStyle name="Currency 2 2 12 2" xfId="11570" xr:uid="{E8FA2D82-8DC7-405D-8A12-E7A1521A1AA9}"/>
    <cellStyle name="Currency 2 2 13" xfId="1238" xr:uid="{44DACC37-8280-4730-880B-BEB45E21236B}"/>
    <cellStyle name="Currency 2 2 2" xfId="619" xr:uid="{0E21F67B-9EFD-4516-99FF-B8211CE0F16C}"/>
    <cellStyle name="Currency 2 2 2 2" xfId="620" xr:uid="{411D13FF-FEF9-4ED5-A238-177DE6AB58A0}"/>
    <cellStyle name="Currency 2 2 2 2 2" xfId="3013" xr:uid="{32FE703C-AEA5-4F2E-B348-DF0E7FBE097F}"/>
    <cellStyle name="Currency 2 2 2 3" xfId="2491" xr:uid="{2ADF5C65-2E13-4BDD-AB9A-9A368B9909A9}"/>
    <cellStyle name="Currency 2 2 3" xfId="2410" xr:uid="{027FED5D-35E0-4744-9A9C-0B6FC211871D}"/>
    <cellStyle name="Currency 2 2 3 2" xfId="2595" xr:uid="{CA6A0FA3-FE2A-4D5C-A940-A657297BCB6E}"/>
    <cellStyle name="Currency 2 2 3 2 2" xfId="3121" xr:uid="{B68491F7-313C-4A3B-8D8B-6C1B827EBFF9}"/>
    <cellStyle name="Currency 2 2 4" xfId="2591" xr:uid="{C1B1F117-4099-489F-ACD1-0B782F77ED3E}"/>
    <cellStyle name="Currency 2 2 4 2" xfId="3117" xr:uid="{73A5B339-284F-46A2-93D2-2C8042D1F774}"/>
    <cellStyle name="Currency 2 2 4 2 2" xfId="4684" xr:uid="{3639ED7D-EF78-4A66-B5FE-F1038E953E6E}"/>
    <cellStyle name="Currency 2 2 4 2 2 2" xfId="7702" xr:uid="{888B04C8-2673-4459-B9C8-E48D8C12547A}"/>
    <cellStyle name="Currency 2 2 4 2 2 2 2" xfId="16505" xr:uid="{1102B3E3-2472-4091-BEF4-EADD7CE97F65}"/>
    <cellStyle name="Currency 2 2 4 2 2 3" xfId="13489" xr:uid="{798F1D73-A8C4-45E2-8C2D-EACA32D52655}"/>
    <cellStyle name="Currency 2 2 4 2 3" xfId="6176" xr:uid="{C6C3C3E8-DD83-4205-BEC7-629799854862}"/>
    <cellStyle name="Currency 2 2 4 2 3 2" xfId="14980" xr:uid="{0E42E283-79D9-4561-9AFD-E88A59E933A7}"/>
    <cellStyle name="Currency 2 2 4 2 4" xfId="9194" xr:uid="{DB318000-B3BA-4195-864D-22D6C8026A39}"/>
    <cellStyle name="Currency 2 2 4 2 4 2" xfId="17997" xr:uid="{46B0E675-A7CF-455B-AD6D-5C2178AA59A8}"/>
    <cellStyle name="Currency 2 2 4 2 5" xfId="11975" xr:uid="{775D9256-5E12-4BC3-ABD1-419DFAD32E81}"/>
    <cellStyle name="Currency 2 2 4 3" xfId="3457" xr:uid="{E2C4F70F-2833-4A21-913C-D25ED11C5A9C}"/>
    <cellStyle name="Currency 2 2 4 3 2" xfId="4977" xr:uid="{7C572C93-D097-47D9-808E-BE85FCE52A43}"/>
    <cellStyle name="Currency 2 2 4 3 2 2" xfId="7998" xr:uid="{17EF7D98-FA7A-436F-9BBB-8A1522DF1D18}"/>
    <cellStyle name="Currency 2 2 4 3 2 2 2" xfId="16801" xr:uid="{39D23969-E609-4E54-9D04-112389FAF4E4}"/>
    <cellStyle name="Currency 2 2 4 3 2 3" xfId="13782" xr:uid="{396CF159-5B8C-4C20-9EDB-7BDDCF9122D4}"/>
    <cellStyle name="Currency 2 2 4 3 3" xfId="6472" xr:uid="{7B57DE62-6A88-4DBC-BD07-730BB068841D}"/>
    <cellStyle name="Currency 2 2 4 3 3 2" xfId="15276" xr:uid="{FBF95B16-7866-4F6B-B171-FA30005DB1C9}"/>
    <cellStyle name="Currency 2 2 4 3 4" xfId="9490" xr:uid="{72903913-6F93-4D1F-B8AD-D56917C49BC2}"/>
    <cellStyle name="Currency 2 2 4 3 4 2" xfId="18293" xr:uid="{F0D598CB-CB82-4388-9244-AFBB22030C6D}"/>
    <cellStyle name="Currency 2 2 4 3 5" xfId="12265" xr:uid="{8C95DDB3-DD14-4FC0-9EEB-35D8BA455A04}"/>
    <cellStyle name="Currency 2 2 4 4" xfId="3752" xr:uid="{BC32D6AC-412B-46C4-BDCB-5C2093B9ACE5}"/>
    <cellStyle name="Currency 2 2 4 4 2" xfId="5275" xr:uid="{0B5BAAA4-6106-4525-8A55-F7C4D0962423}"/>
    <cellStyle name="Currency 2 2 4 4 2 2" xfId="8296" xr:uid="{F0229EA8-DF0A-4A58-A5D7-7478F60FBA4B}"/>
    <cellStyle name="Currency 2 2 4 4 2 2 2" xfId="17099" xr:uid="{3B763BCA-CB84-422C-8788-660CB0E21915}"/>
    <cellStyle name="Currency 2 2 4 4 2 3" xfId="14080" xr:uid="{14786752-2024-4067-8046-0949790583C8}"/>
    <cellStyle name="Currency 2 2 4 4 3" xfId="6770" xr:uid="{83DE2B9F-F8F9-4496-BC6B-4D7770A20913}"/>
    <cellStyle name="Currency 2 2 4 4 3 2" xfId="15574" xr:uid="{CCEDD8CD-A64F-4962-9E3B-28226AC33670}"/>
    <cellStyle name="Currency 2 2 4 4 4" xfId="9788" xr:uid="{93B6A2A0-FD2B-45A8-9EF1-6BAE16DF03C3}"/>
    <cellStyle name="Currency 2 2 4 4 4 2" xfId="18591" xr:uid="{931FFDBB-1A9A-42D8-B933-ED0D7C61CF28}"/>
    <cellStyle name="Currency 2 2 4 4 5" xfId="12560" xr:uid="{F3DDA1B1-99B7-4D6B-84EA-78FAF34A6817}"/>
    <cellStyle name="Currency 2 2 4 5" xfId="4062" xr:uid="{7805F860-B3EE-4889-9032-59D3C8E9D048}"/>
    <cellStyle name="Currency 2 2 4 5 2" xfId="5585" xr:uid="{69295A48-E9B3-438C-BFF3-7484AF3BCF08}"/>
    <cellStyle name="Currency 2 2 4 5 2 2" xfId="8606" xr:uid="{4D00AC08-9A1A-4D8D-A8A2-15DB404FF9B7}"/>
    <cellStyle name="Currency 2 2 4 5 2 2 2" xfId="17409" xr:uid="{799B7DCC-CA50-4A11-8C74-9FB9A7586B72}"/>
    <cellStyle name="Currency 2 2 4 5 2 3" xfId="14390" xr:uid="{282CB548-59FA-4383-9E4E-0A9A473A2598}"/>
    <cellStyle name="Currency 2 2 4 5 3" xfId="7080" xr:uid="{3B45F3B5-1E13-44B4-87ED-2475F376073A}"/>
    <cellStyle name="Currency 2 2 4 5 3 2" xfId="15884" xr:uid="{5EE08923-69FF-4B74-A4E3-3DF3F4919EB8}"/>
    <cellStyle name="Currency 2 2 4 5 4" xfId="10098" xr:uid="{8A2B1860-53B5-4B45-9257-0E64BFE48736}"/>
    <cellStyle name="Currency 2 2 4 5 4 2" xfId="18901" xr:uid="{C977E0F5-456D-47B1-B207-719467EB0DA2}"/>
    <cellStyle name="Currency 2 2 4 5 5" xfId="12869" xr:uid="{CCA4A7EE-6449-4042-8DC1-C4BD78DB0C4E}"/>
    <cellStyle name="Currency 2 2 4 6" xfId="4389" xr:uid="{52CE1DB7-06F7-4B9B-86AF-2485289E9A9A}"/>
    <cellStyle name="Currency 2 2 4 6 2" xfId="7407" xr:uid="{0B6CB722-26A5-472B-981D-2295BC08CB9F}"/>
    <cellStyle name="Currency 2 2 4 6 2 2" xfId="16210" xr:uid="{7C9AF255-F95E-44BA-9612-627E1F4A24D8}"/>
    <cellStyle name="Currency 2 2 4 6 3" xfId="13195" xr:uid="{3C9612F5-A5DB-459F-9CEE-F162DF8D3CE5}"/>
    <cellStyle name="Currency 2 2 4 7" xfId="5880" xr:uid="{679F9644-8BE6-4ECF-92F2-82C5BAA97910}"/>
    <cellStyle name="Currency 2 2 4 7 2" xfId="14684" xr:uid="{FB64D40A-C474-4A35-96C2-CD70A48C2AA5}"/>
    <cellStyle name="Currency 2 2 4 8" xfId="8899" xr:uid="{EEFE19E0-AC1B-460F-A5D3-6AB3D2FBA9C5}"/>
    <cellStyle name="Currency 2 2 4 8 2" xfId="17702" xr:uid="{A1EDA274-BBE0-470E-B131-D41FCFC79C63}"/>
    <cellStyle name="Currency 2 2 4 9" xfId="11694" xr:uid="{2A42A810-D742-4ADC-BF15-A964BB0C842A}"/>
    <cellStyle name="Currency 2 2 5" xfId="2834" xr:uid="{4F7B76D3-9610-48E1-B1A7-3D1B235371C3}"/>
    <cellStyle name="Currency 2 2 5 2" xfId="4489" xr:uid="{9548EEBB-3F11-40C6-B5D4-3BC3B69B002E}"/>
    <cellStyle name="Currency 2 2 5 2 2" xfId="7507" xr:uid="{4A38F525-45BC-47CB-B4A6-FD6408F00B8D}"/>
    <cellStyle name="Currency 2 2 5 2 2 2" xfId="16310" xr:uid="{D3562770-2588-462C-AAF8-88FADE3F4BCF}"/>
    <cellStyle name="Currency 2 2 5 2 3" xfId="13294" xr:uid="{2FFCF200-CE7F-4B98-B24B-E2D626F24ADD}"/>
    <cellStyle name="Currency 2 2 5 3" xfId="5981" xr:uid="{EA1017D1-E834-412E-8FDE-64CC7C01D27D}"/>
    <cellStyle name="Currency 2 2 5 3 2" xfId="14785" xr:uid="{8E02DBD0-5A27-4DA8-82FB-0840B5D77CA0}"/>
    <cellStyle name="Currency 2 2 5 4" xfId="8999" xr:uid="{84B9B3EF-9B60-4CA0-B405-FD8D93D07CD8}"/>
    <cellStyle name="Currency 2 2 5 4 2" xfId="17802" xr:uid="{A530F861-00CC-467C-AA92-5D1093273E00}"/>
    <cellStyle name="Currency 2 2 5 5" xfId="11785" xr:uid="{0A633FA5-32A1-4548-8939-3FF38B9FB9B7}"/>
    <cellStyle name="Currency 2 2 6" xfId="3264" xr:uid="{8C74FB3D-4863-4C0B-97AC-2D3018184961}"/>
    <cellStyle name="Currency 2 2 6 2" xfId="4784" xr:uid="{D1A3E0E9-9130-4965-9A76-7EC8C66E4596}"/>
    <cellStyle name="Currency 2 2 6 2 2" xfId="7805" xr:uid="{705D2EA9-D0F8-4172-91B9-8F7AB7ED034E}"/>
    <cellStyle name="Currency 2 2 6 2 2 2" xfId="16608" xr:uid="{DE3F9D1B-4226-4A58-9D6C-EAEC1C495FC6}"/>
    <cellStyle name="Currency 2 2 6 2 3" xfId="13589" xr:uid="{24AFC43C-3FED-4BA0-BC39-50E1DB1E0487}"/>
    <cellStyle name="Currency 2 2 6 3" xfId="6279" xr:uid="{FB2F9E2D-5A87-4B44-91F2-370C550A44A9}"/>
    <cellStyle name="Currency 2 2 6 3 2" xfId="15083" xr:uid="{08D2FBA3-CBB3-4ECC-9E36-53DF3E609DA4}"/>
    <cellStyle name="Currency 2 2 6 4" xfId="9297" xr:uid="{CD1B76DA-5C00-487E-8F3A-7BB14C065616}"/>
    <cellStyle name="Currency 2 2 6 4 2" xfId="18100" xr:uid="{BA452315-3374-48AB-BAFD-729477485646}"/>
    <cellStyle name="Currency 2 2 6 5" xfId="12072" xr:uid="{9397151E-593D-4C40-A82D-30B428400997}"/>
    <cellStyle name="Currency 2 2 7" xfId="3555" xr:uid="{6B3964A3-4C62-4246-AC58-CFF28F17EA2C}"/>
    <cellStyle name="Currency 2 2 7 2" xfId="5078" xr:uid="{3094205B-3218-450B-AD79-8BB10720D3ED}"/>
    <cellStyle name="Currency 2 2 7 2 2" xfId="8099" xr:uid="{DCBCCDE8-086F-4DA1-9898-C8C4A0FA7541}"/>
    <cellStyle name="Currency 2 2 7 2 2 2" xfId="16902" xr:uid="{A4A17886-03D1-4485-AD47-3A79BDAD3CD6}"/>
    <cellStyle name="Currency 2 2 7 2 3" xfId="13883" xr:uid="{3F1D8441-5BF4-4159-88CD-7CEF7BD5A577}"/>
    <cellStyle name="Currency 2 2 7 3" xfId="6573" xr:uid="{7AD7B0C7-3B1B-4C4C-858C-8920F5876C14}"/>
    <cellStyle name="Currency 2 2 7 3 2" xfId="15377" xr:uid="{1A6786DF-8C73-4DF8-A29F-8B683173BA05}"/>
    <cellStyle name="Currency 2 2 7 4" xfId="9591" xr:uid="{F000EA62-FA13-4299-9864-E0621EA7C0EE}"/>
    <cellStyle name="Currency 2 2 7 4 2" xfId="18394" xr:uid="{79D43704-A1A5-4507-B939-BA52F5A0FC3B}"/>
    <cellStyle name="Currency 2 2 7 5" xfId="12363" xr:uid="{91776D57-0D03-49CE-859F-2108E8AEB5EA}"/>
    <cellStyle name="Currency 2 2 8" xfId="3869" xr:uid="{C0931A39-E05D-4828-BE55-CCA1235BB6B7}"/>
    <cellStyle name="Currency 2 2 8 2" xfId="5392" xr:uid="{A0B9BB4C-2A2B-49C1-BF51-10AA6027155D}"/>
    <cellStyle name="Currency 2 2 8 2 2" xfId="8413" xr:uid="{9EAA5731-A026-4BF6-8F70-9C88FBA1AA64}"/>
    <cellStyle name="Currency 2 2 8 2 2 2" xfId="17216" xr:uid="{A49019B7-D8DA-451F-9F69-149B06430585}"/>
    <cellStyle name="Currency 2 2 8 2 3" xfId="14197" xr:uid="{8140D393-0595-4E49-A810-71572F182813}"/>
    <cellStyle name="Currency 2 2 8 3" xfId="6887" xr:uid="{8A5445AF-4C98-47DA-9AB2-251BAACA5CC6}"/>
    <cellStyle name="Currency 2 2 8 3 2" xfId="15691" xr:uid="{F7004ED7-8881-49DB-8C1B-925DC3D07DE0}"/>
    <cellStyle name="Currency 2 2 8 4" xfId="9905" xr:uid="{56E1FA33-0587-40B8-A81C-51096463481E}"/>
    <cellStyle name="Currency 2 2 8 4 2" xfId="18708" xr:uid="{9C33A425-185D-49F5-B930-F620FF0853A5}"/>
    <cellStyle name="Currency 2 2 8 5" xfId="12676" xr:uid="{61186CE5-28CB-4470-A0E6-1305728C712C}"/>
    <cellStyle name="Currency 2 2 9" xfId="4196" xr:uid="{757226FD-86E2-43CF-B7AA-B9FA85883881}"/>
    <cellStyle name="Currency 2 2 9 2" xfId="7214" xr:uid="{3BDB7479-0207-4B44-887F-4136BABA2152}"/>
    <cellStyle name="Currency 2 2 9 2 2" xfId="16017" xr:uid="{9DB127F7-CF41-4C25-BAA1-3692203CA78F}"/>
    <cellStyle name="Currency 2 2 9 3" xfId="13002" xr:uid="{AF575D56-BD0B-4775-9948-8B026113CD27}"/>
    <cellStyle name="Currency 2 3" xfId="621" xr:uid="{976B9A1B-17E3-4754-B13E-F5D3C585CFAE}"/>
    <cellStyle name="Currency 2 3 2" xfId="622" xr:uid="{6E06CFD6-2470-424F-8CE0-771AE22E1419}"/>
    <cellStyle name="Currency 2 3 2 10" xfId="2715" xr:uid="{0FA4E525-E8C5-4EE8-940F-822BA9C93819}"/>
    <cellStyle name="Currency 2 3 2 2" xfId="3165" xr:uid="{802EE07C-914F-45BA-AB4A-779ED2BBD56F}"/>
    <cellStyle name="Currency 2 3 2 2 2" xfId="4705" xr:uid="{ECC7DEA5-90FE-4DC8-AC69-999796271BA4}"/>
    <cellStyle name="Currency 2 3 2 2 2 2" xfId="7725" xr:uid="{FE352B7B-E14E-483B-9244-3317229EDB01}"/>
    <cellStyle name="Currency 2 3 2 2 2 2 2" xfId="16528" xr:uid="{D74AB428-B48F-4EFD-B690-6076310741EC}"/>
    <cellStyle name="Currency 2 3 2 2 2 3" xfId="13510" xr:uid="{785B1685-E839-4275-8EDF-24D11F3D161A}"/>
    <cellStyle name="Currency 2 3 2 2 3" xfId="6199" xr:uid="{9B8DD22D-739E-4573-BFA3-1E10E9952A3A}"/>
    <cellStyle name="Currency 2 3 2 2 3 2" xfId="15003" xr:uid="{1F0FF778-0ABE-45C4-AAF0-7E638FFEDE1E}"/>
    <cellStyle name="Currency 2 3 2 2 4" xfId="9217" xr:uid="{AB25FA58-D46C-428E-BB7D-8A9382C0D68C}"/>
    <cellStyle name="Currency 2 3 2 2 4 2" xfId="18020" xr:uid="{76F64CEF-7435-473B-BCA8-C10D6FA904DD}"/>
    <cellStyle name="Currency 2 3 2 2 5" xfId="11995" xr:uid="{8418945A-EC75-4642-A3FF-A8BE54F173B0}"/>
    <cellStyle name="Currency 2 3 2 3" xfId="3478" xr:uid="{F1DA0325-A811-46A5-B0FE-CAB07355230B}"/>
    <cellStyle name="Currency 2 3 2 3 2" xfId="5000" xr:uid="{F38BC0E4-C5CE-4B63-8BC7-2F9385B599D5}"/>
    <cellStyle name="Currency 2 3 2 3 2 2" xfId="8021" xr:uid="{7BA2CA83-70EE-4FA8-85F9-4940C3D68ECE}"/>
    <cellStyle name="Currency 2 3 2 3 2 2 2" xfId="16824" xr:uid="{C25566F3-7543-4DB7-A840-377D983B04D2}"/>
    <cellStyle name="Currency 2 3 2 3 2 3" xfId="13805" xr:uid="{1095C587-4CFD-4CCF-9849-0BCD578B5D24}"/>
    <cellStyle name="Currency 2 3 2 3 3" xfId="6495" xr:uid="{A9E400E7-C3E0-4647-87EF-5E9C469E6A08}"/>
    <cellStyle name="Currency 2 3 2 3 3 2" xfId="15299" xr:uid="{D161BD3C-D9EA-4B39-A582-79F9D5E169EF}"/>
    <cellStyle name="Currency 2 3 2 3 4" xfId="9513" xr:uid="{95046B7C-F580-48D5-B2D3-E20F5FDAA67F}"/>
    <cellStyle name="Currency 2 3 2 3 4 2" xfId="18316" xr:uid="{EB6C7637-0982-4CF9-A0D8-01310A263C52}"/>
    <cellStyle name="Currency 2 3 2 3 5" xfId="12286" xr:uid="{C253FEEA-6DB1-4997-96A7-47F1348B66B2}"/>
    <cellStyle name="Currency 2 3 2 4" xfId="3780" xr:uid="{E1A633F1-A5C5-41AF-8676-B7269410828B}"/>
    <cellStyle name="Currency 2 3 2 4 2" xfId="5303" xr:uid="{4B87501F-DE61-486F-AF56-E5A7E4F72D2D}"/>
    <cellStyle name="Currency 2 3 2 4 2 2" xfId="8324" xr:uid="{7C934164-45C7-4909-9680-21DECAFBF75F}"/>
    <cellStyle name="Currency 2 3 2 4 2 2 2" xfId="17127" xr:uid="{86D1BA77-B813-4221-8E6C-E3FB642C72BF}"/>
    <cellStyle name="Currency 2 3 2 4 2 3" xfId="14108" xr:uid="{CDF1443B-37E7-499D-975D-DAD86F4049D9}"/>
    <cellStyle name="Currency 2 3 2 4 3" xfId="6798" xr:uid="{166544C6-2A89-40FA-BDC6-1C2763AFD96F}"/>
    <cellStyle name="Currency 2 3 2 4 3 2" xfId="15602" xr:uid="{C49A3D46-063D-4D0E-952F-C9C81F26353E}"/>
    <cellStyle name="Currency 2 3 2 4 4" xfId="9816" xr:uid="{1A6687D8-5611-4480-82E1-4AC7117AB007}"/>
    <cellStyle name="Currency 2 3 2 4 4 2" xfId="18619" xr:uid="{5DD91731-5AC5-41C0-8A35-24F5D2829F83}"/>
    <cellStyle name="Currency 2 3 2 4 5" xfId="12588" xr:uid="{91843427-E0AF-4450-91CD-A5160F85E008}"/>
    <cellStyle name="Currency 2 3 2 5" xfId="4085" xr:uid="{E997B4AB-1481-4974-B521-5C9A34CC9EB4}"/>
    <cellStyle name="Currency 2 3 2 5 2" xfId="5608" xr:uid="{5FDD1544-A723-4480-956D-DA7E12A601A8}"/>
    <cellStyle name="Currency 2 3 2 5 2 2" xfId="8629" xr:uid="{BEC52390-4BD7-4F1A-BAD1-B7618A6B56AB}"/>
    <cellStyle name="Currency 2 3 2 5 2 2 2" xfId="17432" xr:uid="{39C14B25-034B-43C7-8E34-596F5811DA75}"/>
    <cellStyle name="Currency 2 3 2 5 2 3" xfId="14413" xr:uid="{E1F38D22-6221-46CF-A3F1-FDC7B0430A5B}"/>
    <cellStyle name="Currency 2 3 2 5 3" xfId="7103" xr:uid="{413EEB14-2ADB-4F2C-9570-0CA673CC7CFF}"/>
    <cellStyle name="Currency 2 3 2 5 3 2" xfId="15907" xr:uid="{C8C4B337-0E87-4B10-8819-B9D8D83A356D}"/>
    <cellStyle name="Currency 2 3 2 5 4" xfId="10121" xr:uid="{A1E7CBBD-045F-4E7A-A534-07BACD069C9C}"/>
    <cellStyle name="Currency 2 3 2 5 4 2" xfId="18924" xr:uid="{9289209D-15C7-453C-9D24-CD1401AA69E5}"/>
    <cellStyle name="Currency 2 3 2 5 5" xfId="12892" xr:uid="{27B03BC0-9057-448F-B24B-B8F05CAD1C59}"/>
    <cellStyle name="Currency 2 3 2 6" xfId="4412" xr:uid="{4B103436-E8A4-4F51-A997-6BBC262785AB}"/>
    <cellStyle name="Currency 2 3 2 6 2" xfId="7430" xr:uid="{5799F89E-DD78-436F-9829-4FD94278BAA1}"/>
    <cellStyle name="Currency 2 3 2 6 2 2" xfId="16233" xr:uid="{786E6907-8FFB-46FA-812E-E924FFB03AE0}"/>
    <cellStyle name="Currency 2 3 2 6 3" xfId="13218" xr:uid="{F19EE3E2-E009-46DA-B4DA-600216D020EB}"/>
    <cellStyle name="Currency 2 3 2 7" xfId="5903" xr:uid="{3262554D-CF06-4A7B-A04C-150812692A6B}"/>
    <cellStyle name="Currency 2 3 2 7 2" xfId="14707" xr:uid="{D8E8FCFA-4E61-43CF-A5BF-01BC4430FB7E}"/>
    <cellStyle name="Currency 2 3 2 8" xfId="8922" xr:uid="{484772C5-424B-48C6-8370-417BF6422C7B}"/>
    <cellStyle name="Currency 2 3 2 8 2" xfId="17725" xr:uid="{84D403B4-D0F7-4045-8636-8AC3A9EC206B}"/>
    <cellStyle name="Currency 2 3 2 9" xfId="11714" xr:uid="{C9D476FA-2E78-44C2-97F2-CF7D764F6961}"/>
    <cellStyle name="Currency 2 3 3" xfId="2749" xr:uid="{354F85C2-1CBF-463D-9F8D-DE20C506D733}"/>
    <cellStyle name="Currency 2 3 3 2" xfId="3197" xr:uid="{6B2622E3-ABD9-4BCD-9AE4-BA7E6D33F1FA}"/>
    <cellStyle name="Currency 2 3 3 2 2" xfId="4720" xr:uid="{BDD7751C-37C4-497E-A3F9-B0CB3A240CFD}"/>
    <cellStyle name="Currency 2 3 3 2 2 2" xfId="7740" xr:uid="{C523B11F-323D-41B8-A0D0-C0041F83DB13}"/>
    <cellStyle name="Currency 2 3 3 2 2 2 2" xfId="16543" xr:uid="{0A0168AB-DAD4-4635-92C9-A5DB197E05B5}"/>
    <cellStyle name="Currency 2 3 3 2 2 3" xfId="13525" xr:uid="{09F42A52-2772-46E7-AED4-3B83A12E5B9F}"/>
    <cellStyle name="Currency 2 3 3 2 3" xfId="6214" xr:uid="{555C3665-5740-442B-AB28-4C6E3A47632D}"/>
    <cellStyle name="Currency 2 3 3 2 3 2" xfId="15018" xr:uid="{C4E273DA-5ABC-4248-AE3D-62BC76D7BE0A}"/>
    <cellStyle name="Currency 2 3 3 2 4" xfId="9232" xr:uid="{D66ED8FC-4F9F-4501-AD76-C061B48F9B04}"/>
    <cellStyle name="Currency 2 3 3 2 4 2" xfId="18035" xr:uid="{D5B612A6-A845-4FF6-B688-8D2EE85CAFDC}"/>
    <cellStyle name="Currency 2 3 3 2 5" xfId="12010" xr:uid="{E2CA477F-B924-44DA-A3D9-9ADEBD8DD84A}"/>
    <cellStyle name="Currency 2 3 3 3" xfId="3493" xr:uid="{2DB59C96-1735-49A6-AA73-E0F792A00039}"/>
    <cellStyle name="Currency 2 3 3 3 2" xfId="5015" xr:uid="{DCA767C4-D052-456D-97B6-FCBA8017293A}"/>
    <cellStyle name="Currency 2 3 3 3 2 2" xfId="8036" xr:uid="{CFEEB801-CFB6-48E6-A88E-B78FBD4EE712}"/>
    <cellStyle name="Currency 2 3 3 3 2 2 2" xfId="16839" xr:uid="{F05A96EC-1971-4380-8B5D-A4564272A765}"/>
    <cellStyle name="Currency 2 3 3 3 2 3" xfId="13820" xr:uid="{F134CEB2-979D-4A5A-8754-8C59001F6A0B}"/>
    <cellStyle name="Currency 2 3 3 3 3" xfId="6510" xr:uid="{0E738D36-499A-40CC-B3DB-B8C02DC9718E}"/>
    <cellStyle name="Currency 2 3 3 3 3 2" xfId="15314" xr:uid="{FE1385AF-6472-4592-BEFB-9531528E0F7D}"/>
    <cellStyle name="Currency 2 3 3 3 4" xfId="9528" xr:uid="{99631509-EEF6-4F4C-82B4-C70559001C6F}"/>
    <cellStyle name="Currency 2 3 3 3 4 2" xfId="18331" xr:uid="{3BD77842-B5C7-4008-A2DF-24696A5D3011}"/>
    <cellStyle name="Currency 2 3 3 3 5" xfId="12301" xr:uid="{27D2AF7C-114F-4D72-AD5E-C869CFDCA764}"/>
    <cellStyle name="Currency 2 3 3 4" xfId="3795" xr:uid="{EF9B1F83-3A73-4B26-83F0-181BD995852B}"/>
    <cellStyle name="Currency 2 3 3 4 2" xfId="5318" xr:uid="{9FE45DE3-47D6-4FCB-A52D-CDB43B724763}"/>
    <cellStyle name="Currency 2 3 3 4 2 2" xfId="8339" xr:uid="{71DBC0FC-1DA9-4912-82D9-DFD18BDA2C03}"/>
    <cellStyle name="Currency 2 3 3 4 2 2 2" xfId="17142" xr:uid="{922303F1-DB47-4DFD-9159-E610839B9746}"/>
    <cellStyle name="Currency 2 3 3 4 2 3" xfId="14123" xr:uid="{1B981D78-34CF-4C62-A560-878FB784F69C}"/>
    <cellStyle name="Currency 2 3 3 4 3" xfId="6813" xr:uid="{C64CD62D-579E-4AE9-81DE-777D8C8D6CC1}"/>
    <cellStyle name="Currency 2 3 3 4 3 2" xfId="15617" xr:uid="{C4C70B7F-A136-4628-8B46-C5EB96A0B842}"/>
    <cellStyle name="Currency 2 3 3 4 4" xfId="9831" xr:uid="{6625E940-1359-49BF-A3F9-E5633052ACEC}"/>
    <cellStyle name="Currency 2 3 3 4 4 2" xfId="18634" xr:uid="{4DE4EEC7-B149-4104-AC87-E368503D5150}"/>
    <cellStyle name="Currency 2 3 3 4 5" xfId="12603" xr:uid="{DFAD8AB6-8B8F-4747-96DB-786236B8237F}"/>
    <cellStyle name="Currency 2 3 3 5" xfId="4100" xr:uid="{5117B326-8E06-439A-85F2-B63A42FAD72E}"/>
    <cellStyle name="Currency 2 3 3 5 2" xfId="5623" xr:uid="{9D01D627-B1E3-44D3-91B9-20D17C8F60EC}"/>
    <cellStyle name="Currency 2 3 3 5 2 2" xfId="8644" xr:uid="{F9A47D68-FB9F-4AD8-AFB3-22FD7E47099A}"/>
    <cellStyle name="Currency 2 3 3 5 2 2 2" xfId="17447" xr:uid="{32648DEB-E2A8-452F-B8C0-0DF48F2B8027}"/>
    <cellStyle name="Currency 2 3 3 5 2 3" xfId="14428" xr:uid="{729F1AD2-9E8B-4EED-B5DD-420A7CBBEE12}"/>
    <cellStyle name="Currency 2 3 3 5 3" xfId="7118" xr:uid="{B71D4D4E-3C47-49BA-9785-C0E8AAC088EC}"/>
    <cellStyle name="Currency 2 3 3 5 3 2" xfId="15922" xr:uid="{A2409888-4D77-4885-8AFF-53ECE374BBBE}"/>
    <cellStyle name="Currency 2 3 3 5 4" xfId="10136" xr:uid="{FC5E0CC9-A92A-40F3-93F2-DA923C7ED7F9}"/>
    <cellStyle name="Currency 2 3 3 5 4 2" xfId="18939" xr:uid="{6167AA78-55F0-4681-BC74-1330AC6407E2}"/>
    <cellStyle name="Currency 2 3 3 5 5" xfId="12907" xr:uid="{0811CB70-1978-4DFF-A24A-4962459CDC03}"/>
    <cellStyle name="Currency 2 3 3 6" xfId="4427" xr:uid="{36906D63-62EB-4801-BD91-B423A39B8DDF}"/>
    <cellStyle name="Currency 2 3 3 6 2" xfId="7445" xr:uid="{EDF3209D-FED8-4811-96C6-AF64FEC514F5}"/>
    <cellStyle name="Currency 2 3 3 6 2 2" xfId="16248" xr:uid="{DBF683F5-DB60-44B0-BF82-6BE54943AF98}"/>
    <cellStyle name="Currency 2 3 3 6 3" xfId="13233" xr:uid="{B314B314-1F84-4D88-8BA2-215FAA3E5F28}"/>
    <cellStyle name="Currency 2 3 3 7" xfId="5918" xr:uid="{7C90285B-0286-4A6F-B8D5-DBBD3835F82F}"/>
    <cellStyle name="Currency 2 3 3 7 2" xfId="14722" xr:uid="{69A391E0-9721-4D0F-8608-CEC259BE8946}"/>
    <cellStyle name="Currency 2 3 3 8" xfId="8937" xr:uid="{A5FC71A5-6FC1-4312-ADAF-B3B70F6ABDE4}"/>
    <cellStyle name="Currency 2 3 3 8 2" xfId="17740" xr:uid="{6DE7A32F-2E0C-4C27-B6BA-11D72D93F5AC}"/>
    <cellStyle name="Currency 2 3 3 9" xfId="11728" xr:uid="{C522F381-B8E0-4BFD-A30C-AFE2B8D3F1F9}"/>
    <cellStyle name="Currency 2 3 4" xfId="2780" xr:uid="{FFF26666-4E12-40BF-80F5-18711EAB0724}"/>
    <cellStyle name="Currency 2 3 4 2" xfId="3231" xr:uid="{51DA8F76-B276-4BE1-9CFA-7FBE2559CC35}"/>
    <cellStyle name="Currency 2 3 4 2 2" xfId="4753" xr:uid="{A3512C51-239C-46C1-A205-810784F485D1}"/>
    <cellStyle name="Currency 2 3 4 2 2 2" xfId="7773" xr:uid="{D56F7A4C-483B-467E-859B-B8E3D3D60962}"/>
    <cellStyle name="Currency 2 3 4 2 2 2 2" xfId="16576" xr:uid="{A574902C-A528-43A9-9AE8-D26C4BAE065B}"/>
    <cellStyle name="Currency 2 3 4 2 2 3" xfId="13558" xr:uid="{B252FD77-BF54-40B3-83AF-FE6CCC45473A}"/>
    <cellStyle name="Currency 2 3 4 2 3" xfId="6247" xr:uid="{9C3BBA1C-9034-4096-8DFE-BA05DF7A1059}"/>
    <cellStyle name="Currency 2 3 4 2 3 2" xfId="15051" xr:uid="{5CFE30D8-D404-4F78-8F9D-D9DAD6277F3F}"/>
    <cellStyle name="Currency 2 3 4 2 4" xfId="9265" xr:uid="{1F683FD1-A4E2-4DC0-B675-3D2BE6E0D7F9}"/>
    <cellStyle name="Currency 2 3 4 2 4 2" xfId="18068" xr:uid="{783E71FD-62DA-4682-AB89-F51A86771928}"/>
    <cellStyle name="Currency 2 3 4 2 5" xfId="12041" xr:uid="{87342463-5E11-4909-9ED2-89BC3597CD63}"/>
    <cellStyle name="Currency 2 3 4 3" xfId="3526" xr:uid="{C7E42A27-70D6-458E-B8EB-15E704D51E9C}"/>
    <cellStyle name="Currency 2 3 4 3 2" xfId="5048" xr:uid="{62BDA93C-5DB9-4203-9492-1FF2909F47CF}"/>
    <cellStyle name="Currency 2 3 4 3 2 2" xfId="8069" xr:uid="{AAFBBC6A-99D9-4A0D-BB4E-1FF4B96BCDB9}"/>
    <cellStyle name="Currency 2 3 4 3 2 2 2" xfId="16872" xr:uid="{651650DB-F5BE-44C3-BE26-94D6A55DDD73}"/>
    <cellStyle name="Currency 2 3 4 3 2 3" xfId="13853" xr:uid="{6557DE1E-AF90-4101-BB0A-B1E62334C5C8}"/>
    <cellStyle name="Currency 2 3 4 3 3" xfId="6543" xr:uid="{CB56D012-61F9-4623-B409-32778E931674}"/>
    <cellStyle name="Currency 2 3 4 3 3 2" xfId="15347" xr:uid="{35A5233D-DD02-4DA0-AF60-1AFF4FC4B469}"/>
    <cellStyle name="Currency 2 3 4 3 4" xfId="9561" xr:uid="{32D36F35-A9DB-42CE-AB12-0280F9C4D6BF}"/>
    <cellStyle name="Currency 2 3 4 3 4 2" xfId="18364" xr:uid="{8B9135C1-F74A-4480-AF24-03F55786A585}"/>
    <cellStyle name="Currency 2 3 4 3 5" xfId="12334" xr:uid="{81143A55-6C89-44DA-8E10-F94D20DE476C}"/>
    <cellStyle name="Currency 2 3 4 4" xfId="3828" xr:uid="{90EB9AAD-98BB-437F-8841-242570EC8D85}"/>
    <cellStyle name="Currency 2 3 4 4 2" xfId="5351" xr:uid="{9509BBA1-D8E4-4724-8080-AE94F0E5F77D}"/>
    <cellStyle name="Currency 2 3 4 4 2 2" xfId="8372" xr:uid="{260392E2-2D3B-432B-8F66-E56A341D7106}"/>
    <cellStyle name="Currency 2 3 4 4 2 2 2" xfId="17175" xr:uid="{CCD9F962-9863-4854-A5DA-27B93CF96014}"/>
    <cellStyle name="Currency 2 3 4 4 2 3" xfId="14156" xr:uid="{76F48D82-C2F3-4194-859E-C953459C4216}"/>
    <cellStyle name="Currency 2 3 4 4 3" xfId="6846" xr:uid="{F99B5E00-90F1-4B98-8213-30DC973E35D1}"/>
    <cellStyle name="Currency 2 3 4 4 3 2" xfId="15650" xr:uid="{A89B8F0A-69B0-4CE5-8D30-488A0327A737}"/>
    <cellStyle name="Currency 2 3 4 4 4" xfId="9864" xr:uid="{4134FB1A-C180-4081-8F33-0E5F58E422EB}"/>
    <cellStyle name="Currency 2 3 4 4 4 2" xfId="18667" xr:uid="{25541891-8809-4D3D-BCCA-804ED9619B72}"/>
    <cellStyle name="Currency 2 3 4 4 5" xfId="12636" xr:uid="{125E99EB-A037-4B64-8B07-AE53679B1427}"/>
    <cellStyle name="Currency 2 3 4 5" xfId="4133" xr:uid="{A24332FD-B223-4FD7-83F9-BEE62296A3AF}"/>
    <cellStyle name="Currency 2 3 4 5 2" xfId="5656" xr:uid="{4FB4D548-BCAF-4E43-977C-7896D51CCB85}"/>
    <cellStyle name="Currency 2 3 4 5 2 2" xfId="8677" xr:uid="{832111D5-F34C-4A61-85E7-1D769F77F5BA}"/>
    <cellStyle name="Currency 2 3 4 5 2 2 2" xfId="17480" xr:uid="{D0CCFB51-561F-4FC0-A022-42732BBE7954}"/>
    <cellStyle name="Currency 2 3 4 5 2 3" xfId="14461" xr:uid="{7CCCE5FB-8415-4E29-9DA6-BCD9AD3DC593}"/>
    <cellStyle name="Currency 2 3 4 5 3" xfId="7151" xr:uid="{4C69FA46-8A8B-4288-9691-4A337692C87A}"/>
    <cellStyle name="Currency 2 3 4 5 3 2" xfId="15955" xr:uid="{7634F4AF-D64E-4AAE-8A9A-D15C459AC08E}"/>
    <cellStyle name="Currency 2 3 4 5 4" xfId="10169" xr:uid="{1F30A544-5BC6-41D5-90C7-EA84D6748CE1}"/>
    <cellStyle name="Currency 2 3 4 5 4 2" xfId="18972" xr:uid="{2846725D-7F37-4185-B11E-42403378E52F}"/>
    <cellStyle name="Currency 2 3 4 5 5" xfId="12940" xr:uid="{3D2D99A8-71F0-4015-BE9F-5188F57FFF28}"/>
    <cellStyle name="Currency 2 3 4 6" xfId="4460" xr:uid="{E4A684D1-77D6-48B9-87D1-959D93C06717}"/>
    <cellStyle name="Currency 2 3 4 6 2" xfId="7478" xr:uid="{B5B5D319-2BD2-43BD-9BDD-CDD6750B2D2E}"/>
    <cellStyle name="Currency 2 3 4 6 2 2" xfId="16281" xr:uid="{75F7F696-4D3E-4E9A-8FAE-7AEC68FC0438}"/>
    <cellStyle name="Currency 2 3 4 6 3" xfId="13266" xr:uid="{C62D4C0E-AB04-4045-8C6A-2EE8567BF136}"/>
    <cellStyle name="Currency 2 3 4 7" xfId="5951" xr:uid="{C70991FC-0FB6-49F5-A05B-D90A2B97FC05}"/>
    <cellStyle name="Currency 2 3 4 7 2" xfId="14755" xr:uid="{FCAE3EF4-E6FE-4B0D-999B-32FA1748E72E}"/>
    <cellStyle name="Currency 2 3 4 8" xfId="8970" xr:uid="{DCEE1A4B-D9BD-4558-898B-84E46A93C572}"/>
    <cellStyle name="Currency 2 3 4 8 2" xfId="17773" xr:uid="{7ACB5764-54B3-4D4F-B699-028E90C9928D}"/>
    <cellStyle name="Currency 2 3 4 9" xfId="11757" xr:uid="{4C15F443-B4C5-4024-954B-48576591FF00}"/>
    <cellStyle name="Currency 2 3 5" xfId="2796" xr:uid="{B126532A-59BD-4408-A3B7-B3A60BA96C2A}"/>
    <cellStyle name="Currency 2 3 5 2" xfId="3247" xr:uid="{E47E3008-4DB0-49AB-B6E0-E8B8DCD33BE1}"/>
    <cellStyle name="Currency 2 3 5 2 2" xfId="4769" xr:uid="{B12A990E-7870-456C-892A-27A93D52E15A}"/>
    <cellStyle name="Currency 2 3 5 2 2 2" xfId="7789" xr:uid="{100459C1-2876-44D5-B560-BA2861916BAF}"/>
    <cellStyle name="Currency 2 3 5 2 2 2 2" xfId="16592" xr:uid="{6176888C-48BB-4CE4-B3F3-31DB06E89E71}"/>
    <cellStyle name="Currency 2 3 5 2 2 3" xfId="13574" xr:uid="{EB641E96-2117-4558-AEDB-E388F924CE8C}"/>
    <cellStyle name="Currency 2 3 5 2 3" xfId="6263" xr:uid="{C6774641-A24C-4A25-B02A-E7B95599C4EC}"/>
    <cellStyle name="Currency 2 3 5 2 3 2" xfId="15067" xr:uid="{CB652A9F-E8A5-4F4A-88B7-E3230F8971A4}"/>
    <cellStyle name="Currency 2 3 5 2 4" xfId="9281" xr:uid="{049110B6-09FF-4263-8AC7-C7CBC501B23C}"/>
    <cellStyle name="Currency 2 3 5 2 4 2" xfId="18084" xr:uid="{CA3EE708-2369-4C70-A055-640FB4BA66C0}"/>
    <cellStyle name="Currency 2 3 5 2 5" xfId="12057" xr:uid="{A4EFD1AB-BC28-4B4D-9FAF-E1F47D5E1A01}"/>
    <cellStyle name="Currency 2 3 5 3" xfId="3542" xr:uid="{728112E2-1A72-4A4D-A9A6-D3175C519738}"/>
    <cellStyle name="Currency 2 3 5 3 2" xfId="5064" xr:uid="{5E4E4A05-ACB0-429E-BAF7-705D1512AB20}"/>
    <cellStyle name="Currency 2 3 5 3 2 2" xfId="8085" xr:uid="{73AA5F41-00EE-4236-A509-E8BA1BA89FD4}"/>
    <cellStyle name="Currency 2 3 5 3 2 2 2" xfId="16888" xr:uid="{948F7559-77F0-4E78-A255-1852001E48F1}"/>
    <cellStyle name="Currency 2 3 5 3 2 3" xfId="13869" xr:uid="{9AD6AAF8-1AA3-42AF-8744-FF7E29DCB71B}"/>
    <cellStyle name="Currency 2 3 5 3 3" xfId="6559" xr:uid="{9CAA4453-2BE9-4E33-9D45-1D53FC045E38}"/>
    <cellStyle name="Currency 2 3 5 3 3 2" xfId="15363" xr:uid="{17889485-2B1D-4C3A-BE7F-4F04E21191E1}"/>
    <cellStyle name="Currency 2 3 5 3 4" xfId="9577" xr:uid="{274C7EBC-2AAB-469F-B6C9-2D42A12B878E}"/>
    <cellStyle name="Currency 2 3 5 3 4 2" xfId="18380" xr:uid="{425255DB-CDA8-44C8-8525-954FC691EC69}"/>
    <cellStyle name="Currency 2 3 5 3 5" xfId="12350" xr:uid="{27FF1DB3-CFA8-431E-A0C9-B1B51C6BEC04}"/>
    <cellStyle name="Currency 2 3 5 4" xfId="3844" xr:uid="{8E98AD5D-5D5F-44BA-8BD0-591CADCDB355}"/>
    <cellStyle name="Currency 2 3 5 4 2" xfId="5367" xr:uid="{C8D6CBCD-01BD-412B-8986-61E0DBF0AFF7}"/>
    <cellStyle name="Currency 2 3 5 4 2 2" xfId="8388" xr:uid="{9EEDC8D3-41BE-4414-A183-4CB554B9015E}"/>
    <cellStyle name="Currency 2 3 5 4 2 2 2" xfId="17191" xr:uid="{D121ED55-442D-4821-A6A5-AB0BA24E0BBB}"/>
    <cellStyle name="Currency 2 3 5 4 2 3" xfId="14172" xr:uid="{38ED7CF6-C3C3-48D4-9D4B-53B7F7119DF7}"/>
    <cellStyle name="Currency 2 3 5 4 3" xfId="6862" xr:uid="{5C1EF8C5-A7E6-4864-A09E-7B48B1824113}"/>
    <cellStyle name="Currency 2 3 5 4 3 2" xfId="15666" xr:uid="{E6E4C36B-8FC2-48AC-918A-CDB4D2BA23FB}"/>
    <cellStyle name="Currency 2 3 5 4 4" xfId="9880" xr:uid="{35D08AE3-0648-4D8D-8034-3F175D474BDE}"/>
    <cellStyle name="Currency 2 3 5 4 4 2" xfId="18683" xr:uid="{EEC46B71-308D-4B01-B7F8-291C365EE89D}"/>
    <cellStyle name="Currency 2 3 5 4 5" xfId="12652" xr:uid="{87DBD413-DDCD-4CC7-89BC-F2E05B0B3A1D}"/>
    <cellStyle name="Currency 2 3 5 5" xfId="4149" xr:uid="{0D8C1E05-1E67-488E-804F-3873C70F7AD2}"/>
    <cellStyle name="Currency 2 3 5 5 2" xfId="5672" xr:uid="{1F7A2081-CA8E-4EE9-9C09-87374CECBD64}"/>
    <cellStyle name="Currency 2 3 5 5 2 2" xfId="8693" xr:uid="{463E850B-761F-4E74-A902-DBD20D884DA5}"/>
    <cellStyle name="Currency 2 3 5 5 2 2 2" xfId="17496" xr:uid="{17BAA1AC-1C70-4A79-B9BD-49B930B5B0D7}"/>
    <cellStyle name="Currency 2 3 5 5 2 3" xfId="14477" xr:uid="{A72F23BE-838A-440F-8072-CA57382A8F5E}"/>
    <cellStyle name="Currency 2 3 5 5 3" xfId="7167" xr:uid="{B953E856-4E34-40AA-9230-E1F882F4F1F7}"/>
    <cellStyle name="Currency 2 3 5 5 3 2" xfId="15971" xr:uid="{42D73C4E-FC56-42CE-80CB-0A5FEC3C23C5}"/>
    <cellStyle name="Currency 2 3 5 5 4" xfId="10185" xr:uid="{849BA1D6-B320-4D70-8DCC-E76E73855BE6}"/>
    <cellStyle name="Currency 2 3 5 5 4 2" xfId="18988" xr:uid="{D31E2B7C-89D6-4F0B-8A98-5FA0051F7716}"/>
    <cellStyle name="Currency 2 3 5 5 5" xfId="12956" xr:uid="{CC18B645-9573-4AFA-A1E6-46D5FB16DCB2}"/>
    <cellStyle name="Currency 2 3 5 6" xfId="4476" xr:uid="{445D527A-C316-43D0-B432-293512FA5FD7}"/>
    <cellStyle name="Currency 2 3 5 6 2" xfId="7494" xr:uid="{ECA27CBE-97B6-447E-B5CD-D8DB903C93FC}"/>
    <cellStyle name="Currency 2 3 5 6 2 2" xfId="16297" xr:uid="{7141F789-1CAE-4FC0-8C64-A3A6CF90AC5E}"/>
    <cellStyle name="Currency 2 3 5 6 3" xfId="13282" xr:uid="{C2D37E4E-B977-416D-87CF-36F04C428EB0}"/>
    <cellStyle name="Currency 2 3 5 7" xfId="5967" xr:uid="{C6DC1398-B71F-4601-95DA-1AACD82BEE71}"/>
    <cellStyle name="Currency 2 3 5 7 2" xfId="14771" xr:uid="{0678D538-959B-43E2-AED9-558234E10BD3}"/>
    <cellStyle name="Currency 2 3 5 8" xfId="8986" xr:uid="{AC30AA21-150C-4929-8C8B-F4D9CE66A4C2}"/>
    <cellStyle name="Currency 2 3 5 8 2" xfId="17789" xr:uid="{8819CD55-B766-4EEC-A1C6-35CA064F38FB}"/>
    <cellStyle name="Currency 2 3 5 9" xfId="11773" xr:uid="{857554DA-E787-4657-AF04-DF73B43C13C0}"/>
    <cellStyle name="Currency 2 3 6" xfId="2903" xr:uid="{BFCFB2F6-2DAA-46CE-83B5-F1B2E65C5751}"/>
    <cellStyle name="Currency 2 3 7" xfId="4180" xr:uid="{AD720C58-3F5D-40EA-8E85-758035528A96}"/>
    <cellStyle name="Currency 2 3 7 2" xfId="7198" xr:uid="{C5BE7588-0F9B-4FAC-B703-0A8B0BDAA236}"/>
    <cellStyle name="Currency 2 3 7 2 2" xfId="16001" xr:uid="{7E3F1A79-CB80-408F-AB1C-4AC976E8B07B}"/>
    <cellStyle name="Currency 2 3 7 3" xfId="12986" xr:uid="{30367C8A-0C33-4EDF-A546-757B39ED6A79}"/>
    <cellStyle name="Currency 2 3 8" xfId="10336" xr:uid="{EF68FBE2-44BF-46D5-AFA8-2E0833096ADD}"/>
    <cellStyle name="Currency 2 3 9" xfId="2348" xr:uid="{5990D39F-BCC5-49B9-A794-B71157837758}"/>
    <cellStyle name="Currency 2 4" xfId="623" xr:uid="{D3F320E5-DBA9-44AD-A944-C3B3A60EDD29}"/>
    <cellStyle name="Currency 2 4 10" xfId="11685" xr:uid="{31528AED-8157-4B2E-90F1-AA94A4B0DD5A}"/>
    <cellStyle name="Currency 2 4 11" xfId="2580" xr:uid="{3939C45C-910E-4FB3-B514-FA1EA04D9371}"/>
    <cellStyle name="Currency 2 4 2" xfId="2705" xr:uid="{6B89944A-B0DA-4F32-AA82-CE5A9A8E9F1F}"/>
    <cellStyle name="Currency 2 4 2 2" xfId="3155" xr:uid="{92AB3285-9795-462F-BB54-EE408D20F224}"/>
    <cellStyle name="Currency 2 4 3" xfId="3105" xr:uid="{0D448D61-F747-4736-803C-DEFBC3DD5AB2}"/>
    <cellStyle name="Currency 2 4 3 2" xfId="4674" xr:uid="{5A9D6307-26C9-46DA-8397-F9452A537EFC}"/>
    <cellStyle name="Currency 2 4 3 2 2" xfId="7692" xr:uid="{640D7C87-826C-4123-AA3B-CA83E1C077CC}"/>
    <cellStyle name="Currency 2 4 3 2 2 2" xfId="16495" xr:uid="{4B8B981E-8729-469E-A2EC-6C4DD4600961}"/>
    <cellStyle name="Currency 2 4 3 2 3" xfId="13479" xr:uid="{A9A5CA1D-61B8-455D-A927-E35743A24CD7}"/>
    <cellStyle name="Currency 2 4 3 3" xfId="6166" xr:uid="{51729660-8989-44C8-B296-98CC8C100FB3}"/>
    <cellStyle name="Currency 2 4 3 3 2" xfId="14970" xr:uid="{6CAF5A5B-7943-454F-AB41-D86E23643930}"/>
    <cellStyle name="Currency 2 4 3 4" xfId="9184" xr:uid="{223FDC7F-8CB0-42C0-8876-072CDEB19539}"/>
    <cellStyle name="Currency 2 4 3 4 2" xfId="17987" xr:uid="{88C4AE57-8AD2-400A-B83D-3EF171A4E719}"/>
    <cellStyle name="Currency 2 4 3 5" xfId="11965" xr:uid="{1B750CA0-F20F-454D-95AD-EB849BCC7A9F}"/>
    <cellStyle name="Currency 2 4 4" xfId="3447" xr:uid="{739B2531-D233-4060-B3BD-53E62EA1A314}"/>
    <cellStyle name="Currency 2 4 4 2" xfId="4967" xr:uid="{59868DD8-AB59-4801-B260-7F476019499B}"/>
    <cellStyle name="Currency 2 4 4 2 2" xfId="7988" xr:uid="{9C012178-7BDA-4FC3-8EC4-0CAFD4DED5EC}"/>
    <cellStyle name="Currency 2 4 4 2 2 2" xfId="16791" xr:uid="{67853970-EEE3-4662-B6FB-5F99F6E715CF}"/>
    <cellStyle name="Currency 2 4 4 2 3" xfId="13772" xr:uid="{5D5EB59C-9FC4-4C3B-BD30-257EAD5C0CFF}"/>
    <cellStyle name="Currency 2 4 4 3" xfId="6462" xr:uid="{D7828B2B-772A-4529-A8B1-6E34E652F807}"/>
    <cellStyle name="Currency 2 4 4 3 2" xfId="15266" xr:uid="{11120779-F562-4D6A-9F7B-DEC6BE57D653}"/>
    <cellStyle name="Currency 2 4 4 4" xfId="9480" xr:uid="{D30063C1-2ACF-4367-A97A-64B7A1CD4DE3}"/>
    <cellStyle name="Currency 2 4 4 4 2" xfId="18283" xr:uid="{D9F67973-A80F-4E45-91D4-F1BACBE56155}"/>
    <cellStyle name="Currency 2 4 4 5" xfId="12255" xr:uid="{C8FA195F-5277-4F6B-A250-2C1A4CBB49AB}"/>
    <cellStyle name="Currency 2 4 5" xfId="3742" xr:uid="{6DC34FA9-0B2B-439F-8A4F-D812A525BE18}"/>
    <cellStyle name="Currency 2 4 5 2" xfId="5265" xr:uid="{9288D179-E408-46A2-BDEC-9367A3F4C3E1}"/>
    <cellStyle name="Currency 2 4 5 2 2" xfId="8286" xr:uid="{292FD337-0EA9-45A8-A0A6-618CE50876AE}"/>
    <cellStyle name="Currency 2 4 5 2 2 2" xfId="17089" xr:uid="{1349540C-ACBF-4D3F-AD2B-97F2097B703C}"/>
    <cellStyle name="Currency 2 4 5 2 3" xfId="14070" xr:uid="{60BF8E80-70AB-44AF-8AF0-1E6C62F3A65A}"/>
    <cellStyle name="Currency 2 4 5 3" xfId="6760" xr:uid="{50AA1ADF-034C-4582-9828-1220F044E4E1}"/>
    <cellStyle name="Currency 2 4 5 3 2" xfId="15564" xr:uid="{14A030BC-7DF9-45D3-AC7C-74030BE63703}"/>
    <cellStyle name="Currency 2 4 5 4" xfId="9778" xr:uid="{BB10D335-8F4F-42A8-99B2-68E67B3F598D}"/>
    <cellStyle name="Currency 2 4 5 4 2" xfId="18581" xr:uid="{53B38F92-82E0-4C1A-92EB-5BF8F0A16000}"/>
    <cellStyle name="Currency 2 4 5 5" xfId="12550" xr:uid="{6C163E59-4E47-4C4E-8FF2-E3C0F7EBCA8E}"/>
    <cellStyle name="Currency 2 4 6" xfId="4052" xr:uid="{915F10E9-7B6C-4EB0-9338-0D1CBA414B25}"/>
    <cellStyle name="Currency 2 4 6 2" xfId="5575" xr:uid="{B9AA938B-E8B5-4E98-9737-EE0553CA0F8D}"/>
    <cellStyle name="Currency 2 4 6 2 2" xfId="8596" xr:uid="{DDB95A5C-674A-4FD0-AA70-94BBFAD162E7}"/>
    <cellStyle name="Currency 2 4 6 2 2 2" xfId="17399" xr:uid="{106E1E49-59A8-4FB1-B08F-E7A7B5C7FFE7}"/>
    <cellStyle name="Currency 2 4 6 2 3" xfId="14380" xr:uid="{768B8274-C0E0-4665-93BB-C933C848CEE5}"/>
    <cellStyle name="Currency 2 4 6 3" xfId="7070" xr:uid="{9FC497D8-9F52-42BD-9740-70BDFB6FD5E7}"/>
    <cellStyle name="Currency 2 4 6 3 2" xfId="15874" xr:uid="{0E75168F-7E91-461E-9FF0-DFA1911513C3}"/>
    <cellStyle name="Currency 2 4 6 4" xfId="10088" xr:uid="{981A42E6-8307-4496-8AD5-100B067984C5}"/>
    <cellStyle name="Currency 2 4 6 4 2" xfId="18891" xr:uid="{DB8CD136-F0D5-4988-BD8E-0BEF0889979D}"/>
    <cellStyle name="Currency 2 4 6 5" xfId="12859" xr:uid="{AFF24FA9-929C-437F-A247-C68A6C9C0D38}"/>
    <cellStyle name="Currency 2 4 7" xfId="4379" xr:uid="{2C725750-2048-4E5A-BCE5-F4226994F314}"/>
    <cellStyle name="Currency 2 4 7 2" xfId="7397" xr:uid="{06C68927-6E3F-4E15-B4F8-F2B2FA0A1C8D}"/>
    <cellStyle name="Currency 2 4 7 2 2" xfId="16200" xr:uid="{57A1E08B-DF0D-4E2C-9E1F-1D291BB1E82B}"/>
    <cellStyle name="Currency 2 4 7 3" xfId="13185" xr:uid="{96ADF884-4860-4CFD-B6C3-CAFB02BBDB7A}"/>
    <cellStyle name="Currency 2 4 8" xfId="5870" xr:uid="{4918A1E4-5F32-4EC5-82EF-B6F0C7A3FA48}"/>
    <cellStyle name="Currency 2 4 8 2" xfId="14674" xr:uid="{C1C6E452-1F25-4185-A9A7-6DBE16A58FE1}"/>
    <cellStyle name="Currency 2 4 9" xfId="8889" xr:uid="{0CF0D03D-E06B-44B7-88F5-86640A198445}"/>
    <cellStyle name="Currency 2 4 9 2" xfId="17692" xr:uid="{58344331-BABF-4063-9EC3-697EA71AA914}"/>
    <cellStyle name="Currency 2 5" xfId="624" xr:uid="{F2C74B1E-7E29-4687-8D89-F494831056D1}"/>
    <cellStyle name="Currency 2 5 10" xfId="4403" xr:uid="{AB7DEA23-FD33-4961-A253-8F3D44B30D13}"/>
    <cellStyle name="Currency 2 5 10 2" xfId="7421" xr:uid="{9C58A4B9-159C-4FB5-8919-2A3EAF747D65}"/>
    <cellStyle name="Currency 2 5 10 2 2" xfId="16224" xr:uid="{DC8E9E32-3B5E-46B3-BF6B-3A9A010757D1}"/>
    <cellStyle name="Currency 2 5 10 3" xfId="13209" xr:uid="{92C7CD32-AB3D-48BA-B710-9787A825B6B2}"/>
    <cellStyle name="Currency 2 5 11" xfId="5894" xr:uid="{4ED011ED-B246-4F43-86B5-CDB94EDBE540}"/>
    <cellStyle name="Currency 2 5 11 2" xfId="14698" xr:uid="{9D5B9294-FEF9-4379-AE22-FC47760AA248}"/>
    <cellStyle name="Currency 2 5 12" xfId="8913" xr:uid="{87BA0339-C59F-4189-8FA2-B4D2080D645D}"/>
    <cellStyle name="Currency 2 5 12 2" xfId="17716" xr:uid="{8DC0D704-DC9F-4C2E-926E-C3BDC48A1D7E}"/>
    <cellStyle name="Currency 2 5 13" xfId="11705" xr:uid="{F2BEFF4B-79EE-48F9-932D-535BBE22C4D1}"/>
    <cellStyle name="Currency 2 5 14" xfId="2607" xr:uid="{F7B5812D-74CB-443C-B820-CEA7720A28A1}"/>
    <cellStyle name="Currency 2 5 2" xfId="2737" xr:uid="{526AA9C5-F2E5-40FB-973E-0BD6709EFA8B}"/>
    <cellStyle name="Currency 2 5 2 2" xfId="3185" xr:uid="{8C534DCE-E00C-4DA2-8CFB-D34AE8B4C7A2}"/>
    <cellStyle name="Currency 2 5 2 2 2" xfId="4711" xr:uid="{AD0D2077-3C1A-4EBA-A424-A7DACB7E7D41}"/>
    <cellStyle name="Currency 2 5 2 2 2 2" xfId="7731" xr:uid="{ED44F3D5-06E8-4252-8740-7324C546A03A}"/>
    <cellStyle name="Currency 2 5 2 2 2 2 2" xfId="16534" xr:uid="{A90C9FB9-2D61-417F-9937-940442C55102}"/>
    <cellStyle name="Currency 2 5 2 2 2 3" xfId="13516" xr:uid="{13411C33-8613-4EC7-AAF9-E4265CD926D9}"/>
    <cellStyle name="Currency 2 5 2 2 3" xfId="6205" xr:uid="{95B83B98-7A83-4252-A3AE-945FE666DC23}"/>
    <cellStyle name="Currency 2 5 2 2 3 2" xfId="15009" xr:uid="{6E350ACD-A671-497C-82BD-D29D7E9F4455}"/>
    <cellStyle name="Currency 2 5 2 2 4" xfId="9223" xr:uid="{2305B547-F3CD-457F-82FC-1AC870BFDC3D}"/>
    <cellStyle name="Currency 2 5 2 2 4 2" xfId="18026" xr:uid="{5A18332A-919E-4BC6-B8B6-F8301D883E7B}"/>
    <cellStyle name="Currency 2 5 2 2 5" xfId="12001" xr:uid="{5474CAB2-088A-4726-A69C-5BD52E569C14}"/>
    <cellStyle name="Currency 2 5 2 3" xfId="3484" xr:uid="{786F2F0B-44DF-419C-9D57-F647215471DD}"/>
    <cellStyle name="Currency 2 5 2 3 2" xfId="5006" xr:uid="{D6C396DA-7813-431C-B334-1C2065969266}"/>
    <cellStyle name="Currency 2 5 2 3 2 2" xfId="8027" xr:uid="{E35FE131-28C8-4E8A-AEFB-0C3662C85628}"/>
    <cellStyle name="Currency 2 5 2 3 2 2 2" xfId="16830" xr:uid="{D87328B3-927E-4A05-AAE7-7BCAEB631EAC}"/>
    <cellStyle name="Currency 2 5 2 3 2 3" xfId="13811" xr:uid="{048A9A07-0D83-43EF-8A82-0DF9DC52FB81}"/>
    <cellStyle name="Currency 2 5 2 3 3" xfId="6501" xr:uid="{0BE5AEE4-E565-40B5-A4ED-5E5585BED268}"/>
    <cellStyle name="Currency 2 5 2 3 3 2" xfId="15305" xr:uid="{88B92675-8F1C-4D2C-80FF-A70831E41D10}"/>
    <cellStyle name="Currency 2 5 2 3 4" xfId="9519" xr:uid="{36F4871A-7D02-4BF8-8465-5CEA4C4ABAC7}"/>
    <cellStyle name="Currency 2 5 2 3 4 2" xfId="18322" xr:uid="{8B40AECD-2320-4189-8D28-A0A5A23B7B9D}"/>
    <cellStyle name="Currency 2 5 2 3 5" xfId="12292" xr:uid="{1F863B90-B995-49FD-8399-CE5B2392AB5C}"/>
    <cellStyle name="Currency 2 5 2 4" xfId="3786" xr:uid="{6308CE57-E96D-478A-9324-6DA405B99E1F}"/>
    <cellStyle name="Currency 2 5 2 4 2" xfId="5309" xr:uid="{77A2D9B5-C788-4922-9F09-9C4C0AB1ACF4}"/>
    <cellStyle name="Currency 2 5 2 4 2 2" xfId="8330" xr:uid="{34E172E5-FEB3-4628-A101-1E89B26C1E13}"/>
    <cellStyle name="Currency 2 5 2 4 2 2 2" xfId="17133" xr:uid="{C128DF12-118A-40B0-908D-20AB89D5F614}"/>
    <cellStyle name="Currency 2 5 2 4 2 3" xfId="14114" xr:uid="{913ED060-CEAB-4135-B003-A04780A66E9E}"/>
    <cellStyle name="Currency 2 5 2 4 3" xfId="6804" xr:uid="{0591F44B-5E42-46C6-9594-BE62DDD774C5}"/>
    <cellStyle name="Currency 2 5 2 4 3 2" xfId="15608" xr:uid="{154809FC-7BF2-4B54-A024-B7A0DC1756C2}"/>
    <cellStyle name="Currency 2 5 2 4 4" xfId="9822" xr:uid="{BCB10641-E9E4-44B4-A91D-2335DE9175E4}"/>
    <cellStyle name="Currency 2 5 2 4 4 2" xfId="18625" xr:uid="{1928E281-2FF5-4799-8EAF-C01219213F1C}"/>
    <cellStyle name="Currency 2 5 2 4 5" xfId="12594" xr:uid="{938060BA-121A-4634-AB3B-115803868EEA}"/>
    <cellStyle name="Currency 2 5 2 5" xfId="4091" xr:uid="{EEF6777C-2CD6-40C3-A49E-87D850112610}"/>
    <cellStyle name="Currency 2 5 2 5 2" xfId="5614" xr:uid="{1B9C33C7-22AF-486F-8C4E-CB593658B7C0}"/>
    <cellStyle name="Currency 2 5 2 5 2 2" xfId="8635" xr:uid="{8AC438E2-2E53-404B-9570-A7AA3BAA8760}"/>
    <cellStyle name="Currency 2 5 2 5 2 2 2" xfId="17438" xr:uid="{DE534C45-1E47-4FFC-B373-0C15BC0968AC}"/>
    <cellStyle name="Currency 2 5 2 5 2 3" xfId="14419" xr:uid="{6091E3B5-26E6-4F1F-80F3-DA3155054710}"/>
    <cellStyle name="Currency 2 5 2 5 3" xfId="7109" xr:uid="{B1F88682-B767-4685-B952-F0285F55F0BC}"/>
    <cellStyle name="Currency 2 5 2 5 3 2" xfId="15913" xr:uid="{EE63C8B6-6B14-4D32-AF3E-3A68E4E8DAC1}"/>
    <cellStyle name="Currency 2 5 2 5 4" xfId="10127" xr:uid="{AA8DD202-B609-4B5A-BA5D-2D9FA7748E60}"/>
    <cellStyle name="Currency 2 5 2 5 4 2" xfId="18930" xr:uid="{0A2BCEED-BDC7-4D01-9B2A-5848B5056B57}"/>
    <cellStyle name="Currency 2 5 2 5 5" xfId="12898" xr:uid="{747F56BA-59F1-4C1F-AAEF-E2ADB9FA8FAE}"/>
    <cellStyle name="Currency 2 5 2 6" xfId="4418" xr:uid="{FEE3D444-65A7-436F-B41E-C27D7E44E8AC}"/>
    <cellStyle name="Currency 2 5 2 6 2" xfId="7436" xr:uid="{BECA47EC-0AB7-4BCB-9EE4-818D336287C1}"/>
    <cellStyle name="Currency 2 5 2 6 2 2" xfId="16239" xr:uid="{FF9B1B68-A560-4213-93F8-ADE7EEF33AA6}"/>
    <cellStyle name="Currency 2 5 2 6 3" xfId="13224" xr:uid="{99B8E6AF-4CD3-4B58-86FC-BDBA8A61A31E}"/>
    <cellStyle name="Currency 2 5 2 7" xfId="5909" xr:uid="{8C251BFD-BB7F-4AE6-9ABD-4D446E96C25D}"/>
    <cellStyle name="Currency 2 5 2 7 2" xfId="14713" xr:uid="{9F9F854A-C44C-483E-BF12-E3DC546B9431}"/>
    <cellStyle name="Currency 2 5 2 8" xfId="8928" xr:uid="{92C1F702-9056-4D75-A5BF-8FBAA6513307}"/>
    <cellStyle name="Currency 2 5 2 8 2" xfId="17731" xr:uid="{14DFB89D-6B8B-4D1A-92C2-E6174447ED80}"/>
    <cellStyle name="Currency 2 5 2 9" xfId="11720" xr:uid="{C6EDB985-3261-4028-AFAE-153A634B365D}"/>
    <cellStyle name="Currency 2 5 3" xfId="2765" xr:uid="{51705839-5F04-437C-97C2-C8FFEC1FD285}"/>
    <cellStyle name="Currency 2 5 3 2" xfId="3214" xr:uid="{D643F16F-F940-4148-85FB-66B5B643C8E5}"/>
    <cellStyle name="Currency 2 5 3 2 2" xfId="4735" xr:uid="{F849906D-9B76-4EC2-9F20-075BD76A8370}"/>
    <cellStyle name="Currency 2 5 3 2 2 2" xfId="7755" xr:uid="{064BD802-7EE8-481E-BAA5-C9FD06F7BF20}"/>
    <cellStyle name="Currency 2 5 3 2 2 2 2" xfId="16558" xr:uid="{1A6022E7-8832-4BAC-9790-CA5DA9103C96}"/>
    <cellStyle name="Currency 2 5 3 2 2 3" xfId="13540" xr:uid="{A221EA03-AC4B-43A0-A584-B22F85A45EFB}"/>
    <cellStyle name="Currency 2 5 3 2 3" xfId="6229" xr:uid="{6327EE4B-A6D9-45D3-8EBF-8EEA4BB34EB3}"/>
    <cellStyle name="Currency 2 5 3 2 3 2" xfId="15033" xr:uid="{576364BA-AEDC-4E9E-A938-67795C8DA777}"/>
    <cellStyle name="Currency 2 5 3 2 4" xfId="9247" xr:uid="{30A881BB-2CE1-4FED-AEF5-87DA9ECEAE50}"/>
    <cellStyle name="Currency 2 5 3 2 4 2" xfId="18050" xr:uid="{6AB0E975-7EF9-488E-9184-6F50428535F6}"/>
    <cellStyle name="Currency 2 5 3 2 5" xfId="12024" xr:uid="{FB7E9520-E4B6-48C3-B4B5-EAF846373AE5}"/>
    <cellStyle name="Currency 2 5 3 3" xfId="3508" xr:uid="{126F65F0-26E5-46CF-90F3-5DE571A05201}"/>
    <cellStyle name="Currency 2 5 3 3 2" xfId="5030" xr:uid="{28152759-606A-4EC9-A303-9A341B88E6EE}"/>
    <cellStyle name="Currency 2 5 3 3 2 2" xfId="8051" xr:uid="{21BB0140-ACCF-4352-8294-1C38A63935DD}"/>
    <cellStyle name="Currency 2 5 3 3 2 2 2" xfId="16854" xr:uid="{F602741A-A929-4FE3-977C-0A5ACC3D4886}"/>
    <cellStyle name="Currency 2 5 3 3 2 3" xfId="13835" xr:uid="{76B79EE8-ACA6-4E72-9749-BF69BED13C76}"/>
    <cellStyle name="Currency 2 5 3 3 3" xfId="6525" xr:uid="{3DA775F5-180C-49BF-887D-718AA14226B3}"/>
    <cellStyle name="Currency 2 5 3 3 3 2" xfId="15329" xr:uid="{174A697E-1763-42CF-83CC-60D6B2D2C544}"/>
    <cellStyle name="Currency 2 5 3 3 4" xfId="9543" xr:uid="{6882F8A5-ADC7-4204-8236-23B0F49508DB}"/>
    <cellStyle name="Currency 2 5 3 3 4 2" xfId="18346" xr:uid="{102654DC-411D-4E55-899C-F60AEB6EAC71}"/>
    <cellStyle name="Currency 2 5 3 3 5" xfId="12316" xr:uid="{9EBC3E85-8599-41F0-BAD9-BD294852AF2E}"/>
    <cellStyle name="Currency 2 5 3 4" xfId="3810" xr:uid="{09C00FEA-66BA-4B6A-BC83-0858E4E87631}"/>
    <cellStyle name="Currency 2 5 3 4 2" xfId="5333" xr:uid="{9157CDF6-83FE-4801-B16D-0C4331282EA1}"/>
    <cellStyle name="Currency 2 5 3 4 2 2" xfId="8354" xr:uid="{AD6BC74D-8B49-4CB6-946E-671150FEF359}"/>
    <cellStyle name="Currency 2 5 3 4 2 2 2" xfId="17157" xr:uid="{5FB143C6-F7EB-408A-B044-DBD1604529FE}"/>
    <cellStyle name="Currency 2 5 3 4 2 3" xfId="14138" xr:uid="{E1EC2111-07BD-4847-B1E4-C7938CFCAB3D}"/>
    <cellStyle name="Currency 2 5 3 4 3" xfId="6828" xr:uid="{802F0646-FAEA-4CAD-9C90-6A515A61E66C}"/>
    <cellStyle name="Currency 2 5 3 4 3 2" xfId="15632" xr:uid="{3A23343C-D94C-4225-B44E-82D7E663661E}"/>
    <cellStyle name="Currency 2 5 3 4 4" xfId="9846" xr:uid="{E5C595BA-0FB9-42AD-894B-29AC0EA7790D}"/>
    <cellStyle name="Currency 2 5 3 4 4 2" xfId="18649" xr:uid="{7B8C24E4-FEDE-4942-8570-21BAB8AA26DE}"/>
    <cellStyle name="Currency 2 5 3 4 5" xfId="12618" xr:uid="{78AE3710-E36C-4843-8D05-0B71199E3136}"/>
    <cellStyle name="Currency 2 5 3 5" xfId="4115" xr:uid="{F26DAAF1-383D-41EE-B2E8-4A39E7F87C89}"/>
    <cellStyle name="Currency 2 5 3 5 2" xfId="5638" xr:uid="{627521DD-BB41-49E7-A15C-04B723BC0C41}"/>
    <cellStyle name="Currency 2 5 3 5 2 2" xfId="8659" xr:uid="{7E11E9F3-B528-43D4-9CF1-8564D8C4A97E}"/>
    <cellStyle name="Currency 2 5 3 5 2 2 2" xfId="17462" xr:uid="{0F635BD7-269A-463A-83D6-A2372B9E4672}"/>
    <cellStyle name="Currency 2 5 3 5 2 3" xfId="14443" xr:uid="{8836F173-3B7E-4861-884A-3E4621DF323E}"/>
    <cellStyle name="Currency 2 5 3 5 3" xfId="7133" xr:uid="{6849585B-84BA-4606-99BB-6A1BCC9D1524}"/>
    <cellStyle name="Currency 2 5 3 5 3 2" xfId="15937" xr:uid="{C45F7246-C6C9-4E19-8724-F6297E5C746E}"/>
    <cellStyle name="Currency 2 5 3 5 4" xfId="10151" xr:uid="{BEB1235A-2DCC-4416-885A-6B4A8AA1DF53}"/>
    <cellStyle name="Currency 2 5 3 5 4 2" xfId="18954" xr:uid="{5E87EB64-5F79-480D-800C-3FB1C9207558}"/>
    <cellStyle name="Currency 2 5 3 5 5" xfId="12922" xr:uid="{02D46507-B1DA-4050-BA41-BEE5787035C0}"/>
    <cellStyle name="Currency 2 5 3 6" xfId="4442" xr:uid="{4B5636D2-5C6E-41BC-B2C1-0ED6FBAEBFDC}"/>
    <cellStyle name="Currency 2 5 3 6 2" xfId="7460" xr:uid="{F0489A5A-C520-4007-B26D-64C2E377A7D6}"/>
    <cellStyle name="Currency 2 5 3 6 2 2" xfId="16263" xr:uid="{12214FDC-0A7C-4234-ADC5-5BF8D44A1639}"/>
    <cellStyle name="Currency 2 5 3 6 3" xfId="13248" xr:uid="{8AED4823-F13C-45AA-A092-A543ED524398}"/>
    <cellStyle name="Currency 2 5 3 7" xfId="5933" xr:uid="{2D648120-BBC3-466E-9A88-47B79538FCFE}"/>
    <cellStyle name="Currency 2 5 3 7 2" xfId="14737" xr:uid="{D0F3353C-56CF-4DFB-AB4E-EAF554B9305E}"/>
    <cellStyle name="Currency 2 5 3 8" xfId="8952" xr:uid="{C32085F8-3677-4E07-A1A0-76FFEDD3B643}"/>
    <cellStyle name="Currency 2 5 3 8 2" xfId="17755" xr:uid="{99B1E50B-608B-442C-A916-C44F95600C15}"/>
    <cellStyle name="Currency 2 5 3 9" xfId="11742" xr:uid="{9A3D03A2-D7A0-4A64-AC35-09B46F619D72}"/>
    <cellStyle name="Currency 2 5 4" xfId="2787" xr:uid="{297BA56B-046A-480F-95B8-03E5FDBB92D6}"/>
    <cellStyle name="Currency 2 5 4 2" xfId="3238" xr:uid="{5DEC910F-6256-465B-A282-DAE45766DA6F}"/>
    <cellStyle name="Currency 2 5 4 2 2" xfId="4760" xr:uid="{D3A3703F-5268-4763-BBA9-EC3A14D3DA33}"/>
    <cellStyle name="Currency 2 5 4 2 2 2" xfId="7780" xr:uid="{E6AD7A2F-1C0B-4C7C-9C2F-18C8393748CA}"/>
    <cellStyle name="Currency 2 5 4 2 2 2 2" xfId="16583" xr:uid="{C082EB02-2C34-41B0-841E-0A449FEE7C94}"/>
    <cellStyle name="Currency 2 5 4 2 2 3" xfId="13565" xr:uid="{00B81B5C-E7DF-4BD2-A8CF-BC2F96DAAEF5}"/>
    <cellStyle name="Currency 2 5 4 2 3" xfId="6254" xr:uid="{136A70EC-D28A-49E2-BF39-D15E853C4F3F}"/>
    <cellStyle name="Currency 2 5 4 2 3 2" xfId="15058" xr:uid="{16F49945-8186-49A9-B1B0-3880FD8033A4}"/>
    <cellStyle name="Currency 2 5 4 2 4" xfId="9272" xr:uid="{90E4475C-50E1-4B3F-85CA-EF75A2057E7A}"/>
    <cellStyle name="Currency 2 5 4 2 4 2" xfId="18075" xr:uid="{91FA5691-1692-47BD-BF2A-96D78CC6CA0D}"/>
    <cellStyle name="Currency 2 5 4 2 5" xfId="12048" xr:uid="{9EFB6513-1754-4BB2-BC27-EA2212E7F8AA}"/>
    <cellStyle name="Currency 2 5 4 3" xfId="3533" xr:uid="{35F5EF8F-C6E6-42D1-A79E-7920F6D1F6EE}"/>
    <cellStyle name="Currency 2 5 4 3 2" xfId="5055" xr:uid="{5D49569D-2FCC-4265-8E49-6006FD6835E3}"/>
    <cellStyle name="Currency 2 5 4 3 2 2" xfId="8076" xr:uid="{3D29EC69-07B6-4B36-9097-3C14C57DFE9B}"/>
    <cellStyle name="Currency 2 5 4 3 2 2 2" xfId="16879" xr:uid="{6582DC41-6558-4B5E-A347-313CF03C16B5}"/>
    <cellStyle name="Currency 2 5 4 3 2 3" xfId="13860" xr:uid="{DE216794-01BD-406E-BCC8-DECC67FFD116}"/>
    <cellStyle name="Currency 2 5 4 3 3" xfId="6550" xr:uid="{AB70B0CD-1946-4404-82BA-F8DBD7A64926}"/>
    <cellStyle name="Currency 2 5 4 3 3 2" xfId="15354" xr:uid="{28A84886-1DE6-47D8-BEE1-8F734C679D22}"/>
    <cellStyle name="Currency 2 5 4 3 4" xfId="9568" xr:uid="{16EBF769-969A-46AB-97BA-AD16620C4089}"/>
    <cellStyle name="Currency 2 5 4 3 4 2" xfId="18371" xr:uid="{B5111882-4FF8-4D67-A8E6-940AF82DC840}"/>
    <cellStyle name="Currency 2 5 4 3 5" xfId="12341" xr:uid="{29891292-5FFA-4869-B6A8-2A56006A5165}"/>
    <cellStyle name="Currency 2 5 4 4" xfId="3835" xr:uid="{F240D318-DAD0-4CFD-9797-3FBC50E02329}"/>
    <cellStyle name="Currency 2 5 4 4 2" xfId="5358" xr:uid="{97488FE0-A3D2-4B7E-A4A9-6B07BA384255}"/>
    <cellStyle name="Currency 2 5 4 4 2 2" xfId="8379" xr:uid="{4E31B1D8-FCE2-4D5D-B320-77DAE4907782}"/>
    <cellStyle name="Currency 2 5 4 4 2 2 2" xfId="17182" xr:uid="{3F438D20-D2B7-4548-9DDA-8D3B26DEB212}"/>
    <cellStyle name="Currency 2 5 4 4 2 3" xfId="14163" xr:uid="{24692E71-C7C0-495F-B63C-0B03C65F3444}"/>
    <cellStyle name="Currency 2 5 4 4 3" xfId="6853" xr:uid="{89414B11-2FAF-405C-9B61-DB0B8785081C}"/>
    <cellStyle name="Currency 2 5 4 4 3 2" xfId="15657" xr:uid="{F55A96E7-6117-4845-B2FF-14DD19F4CA86}"/>
    <cellStyle name="Currency 2 5 4 4 4" xfId="9871" xr:uid="{68ABB2C0-373A-430E-8128-5618E7E49DB8}"/>
    <cellStyle name="Currency 2 5 4 4 4 2" xfId="18674" xr:uid="{4803DA05-3F89-4684-A64D-CE7C024EC660}"/>
    <cellStyle name="Currency 2 5 4 4 5" xfId="12643" xr:uid="{AF1A805A-9A24-4ECA-A9B2-BF5F1D11B04F}"/>
    <cellStyle name="Currency 2 5 4 5" xfId="4140" xr:uid="{EEEFC202-99DF-49DB-8133-74C45BAA6918}"/>
    <cellStyle name="Currency 2 5 4 5 2" xfId="5663" xr:uid="{053E3F91-754F-4592-9028-A71DA0BD3158}"/>
    <cellStyle name="Currency 2 5 4 5 2 2" xfId="8684" xr:uid="{2DC48A26-4035-4022-925E-1B5961992B1B}"/>
    <cellStyle name="Currency 2 5 4 5 2 2 2" xfId="17487" xr:uid="{DF09BAFC-C910-40B8-9452-922D883F50D4}"/>
    <cellStyle name="Currency 2 5 4 5 2 3" xfId="14468" xr:uid="{C9C1C2C5-1EF2-47CB-AEC5-0551A169694F}"/>
    <cellStyle name="Currency 2 5 4 5 3" xfId="7158" xr:uid="{19751143-98CF-4FED-8D49-BC63ADCEA9B7}"/>
    <cellStyle name="Currency 2 5 4 5 3 2" xfId="15962" xr:uid="{52BA1293-B612-44BA-9DC8-5427456D9324}"/>
    <cellStyle name="Currency 2 5 4 5 4" xfId="10176" xr:uid="{41B9207A-862B-456A-A537-8E730BF8626D}"/>
    <cellStyle name="Currency 2 5 4 5 4 2" xfId="18979" xr:uid="{5C48C595-7442-4C88-8155-1B6FC88852D5}"/>
    <cellStyle name="Currency 2 5 4 5 5" xfId="12947" xr:uid="{2BECBC34-A18D-484B-820A-F3E8405F7118}"/>
    <cellStyle name="Currency 2 5 4 6" xfId="4467" xr:uid="{0B83F552-BE31-4951-B099-0D7EBA0DC70B}"/>
    <cellStyle name="Currency 2 5 4 6 2" xfId="7485" xr:uid="{C5F11D2E-904E-4E33-9106-370EDBCD32FF}"/>
    <cellStyle name="Currency 2 5 4 6 2 2" xfId="16288" xr:uid="{3E881E1F-4722-44FB-8210-EE3A8AA25397}"/>
    <cellStyle name="Currency 2 5 4 6 3" xfId="13273" xr:uid="{928E0E0A-2695-445D-BC95-A640B13801AD}"/>
    <cellStyle name="Currency 2 5 4 7" xfId="5958" xr:uid="{3F0E5E92-4EF1-491D-8260-E0AA904D8B35}"/>
    <cellStyle name="Currency 2 5 4 7 2" xfId="14762" xr:uid="{628103C2-A6B4-4765-B44D-71F3634AF23C}"/>
    <cellStyle name="Currency 2 5 4 8" xfId="8977" xr:uid="{ECBAE5DB-E2B6-4B22-9194-4EB6246F9AAF}"/>
    <cellStyle name="Currency 2 5 4 8 2" xfId="17780" xr:uid="{29B02761-54B7-466B-AEEB-54C1C000664C}"/>
    <cellStyle name="Currency 2 5 4 9" xfId="11764" xr:uid="{BCF1A4D0-1725-4B9F-9AD5-05BA9B104CB6}"/>
    <cellStyle name="Currency 2 5 5" xfId="3140" xr:uid="{5E0E9B9C-F9C0-49B4-8F16-89BCA941F7CD}"/>
    <cellStyle name="Currency 2 5 5 2" xfId="4697" xr:uid="{A6423137-DF50-4F98-A51A-5D1F5CCA8266}"/>
    <cellStyle name="Currency 2 5 5 2 2" xfId="7716" xr:uid="{FD5A64E8-C2A5-4A6D-8C2C-3B2652FB39A5}"/>
    <cellStyle name="Currency 2 5 5 2 2 2" xfId="16519" xr:uid="{D01D4E0F-16DE-4131-95C1-E320B4C39665}"/>
    <cellStyle name="Currency 2 5 5 2 3" xfId="13502" xr:uid="{9851DCA0-C18C-4332-93D5-913706C4DA11}"/>
    <cellStyle name="Currency 2 5 5 3" xfId="6190" xr:uid="{2BA5AB75-5D81-4D17-A198-C04A244EAD90}"/>
    <cellStyle name="Currency 2 5 5 3 2" xfId="14994" xr:uid="{2BAD9CE2-69FB-41CF-9948-1A8FED64B176}"/>
    <cellStyle name="Currency 2 5 5 4" xfId="9208" xr:uid="{0BD9F789-1D39-4C79-B458-4D8344A16583}"/>
    <cellStyle name="Currency 2 5 5 4 2" xfId="18011" xr:uid="{EFD13BB2-DB09-4CFE-8DFF-4F78338D7739}"/>
    <cellStyle name="Currency 2 5 5 5" xfId="11987" xr:uid="{8132FAA7-AA7A-4B7F-8D9E-5AC2ACA6B030}"/>
    <cellStyle name="Currency 2 5 6" xfId="3470" xr:uid="{F3A83527-E2D2-4DF2-A6F2-F27BF4FFE5BB}"/>
    <cellStyle name="Currency 2 5 6 2" xfId="4991" xr:uid="{CAC144F8-DE52-480D-89B2-A6EAA6D3ABA5}"/>
    <cellStyle name="Currency 2 5 6 2 2" xfId="8012" xr:uid="{D1960F2E-2A59-4228-BE36-BC80C38CE00D}"/>
    <cellStyle name="Currency 2 5 6 2 2 2" xfId="16815" xr:uid="{27934C24-0B3D-420F-A358-C816DDCD78CE}"/>
    <cellStyle name="Currency 2 5 6 2 3" xfId="13796" xr:uid="{076566C7-AB0D-41E2-8975-776CA9B91A2A}"/>
    <cellStyle name="Currency 2 5 6 3" xfId="6486" xr:uid="{DF539E72-1382-4B59-B6DF-9F38752254A5}"/>
    <cellStyle name="Currency 2 5 6 3 2" xfId="15290" xr:uid="{B04E2679-B955-4EE3-8782-859AD2064D89}"/>
    <cellStyle name="Currency 2 5 6 4" xfId="9504" xr:uid="{76AF3874-2EFF-4E8F-849D-58927E7BA5EE}"/>
    <cellStyle name="Currency 2 5 6 4 2" xfId="18307" xr:uid="{5B9B9FDB-B789-4B24-8935-ACB5A13AE1D8}"/>
    <cellStyle name="Currency 2 5 6 5" xfId="12278" xr:uid="{5088B9FC-2887-4E2E-B8A9-0E959D1BBB18}"/>
    <cellStyle name="Currency 2 5 7" xfId="3766" xr:uid="{04A16977-4D7B-46A9-A73F-950C9309447B}"/>
    <cellStyle name="Currency 2 5 7 2" xfId="5289" xr:uid="{85E5EA7C-B748-4EC7-A276-0BE63B605138}"/>
    <cellStyle name="Currency 2 5 7 2 2" xfId="8310" xr:uid="{56E89B7C-818B-40FA-A683-A29C8016D9CC}"/>
    <cellStyle name="Currency 2 5 7 2 2 2" xfId="17113" xr:uid="{B28ECC28-3C78-4297-91D5-F38B308C93EC}"/>
    <cellStyle name="Currency 2 5 7 2 3" xfId="14094" xr:uid="{05F012AE-92F7-48E1-BBF7-49C3606A1FFF}"/>
    <cellStyle name="Currency 2 5 7 3" xfId="6784" xr:uid="{E18EF31D-8DC9-4331-9BB6-8669E2E2A590}"/>
    <cellStyle name="Currency 2 5 7 3 2" xfId="15588" xr:uid="{A4CAE440-C202-48D2-8191-A7C27F2192A3}"/>
    <cellStyle name="Currency 2 5 7 4" xfId="9802" xr:uid="{8E278A34-FB86-4E3F-82FA-3F89B2EDF040}"/>
    <cellStyle name="Currency 2 5 7 4 2" xfId="18605" xr:uid="{89707A2A-069E-4B7B-A886-09DAA93DBA0D}"/>
    <cellStyle name="Currency 2 5 7 5" xfId="12574" xr:uid="{B0E46E2C-D4CB-4A80-85B6-0F841350DF7E}"/>
    <cellStyle name="Currency 2 5 8" xfId="4076" xr:uid="{FBBBE343-20BB-4215-BB12-8B9F04469C39}"/>
    <cellStyle name="Currency 2 5 8 2" xfId="5599" xr:uid="{5B71BFBA-6931-4606-961F-EC3947FBCFFC}"/>
    <cellStyle name="Currency 2 5 8 2 2" xfId="8620" xr:uid="{A4747264-8A03-4487-9625-26AF47B0D27F}"/>
    <cellStyle name="Currency 2 5 8 2 2 2" xfId="17423" xr:uid="{2B92DAB5-8C9E-40E4-BA7C-E0F404612F5B}"/>
    <cellStyle name="Currency 2 5 8 2 3" xfId="14404" xr:uid="{8806905A-4A36-4169-9BF3-03DE71D4609D}"/>
    <cellStyle name="Currency 2 5 8 3" xfId="7094" xr:uid="{449FF6C6-2EED-49E6-8831-1A5936DDC6B4}"/>
    <cellStyle name="Currency 2 5 8 3 2" xfId="15898" xr:uid="{AD3F84E1-4AE6-4D2A-BFAC-D24E96513864}"/>
    <cellStyle name="Currency 2 5 8 4" xfId="10112" xr:uid="{3D3356BB-B16B-46DE-BC1A-15574EB39BEA}"/>
    <cellStyle name="Currency 2 5 8 4 2" xfId="18915" xr:uid="{5BEA441D-0002-4CAC-A5E0-E066FC5857F6}"/>
    <cellStyle name="Currency 2 5 8 5" xfId="12883" xr:uid="{4745EC5B-41DB-4E1B-9851-C0A0F69734B4}"/>
    <cellStyle name="Currency 2 5 9" xfId="4171" xr:uid="{2E22FE93-69F7-4307-8E62-7283BF334492}"/>
    <cellStyle name="Currency 2 5 9 2" xfId="7189" xr:uid="{8722CDB4-19A5-4E9B-A0AD-F98F88F31263}"/>
    <cellStyle name="Currency 2 5 9 2 2" xfId="15992" xr:uid="{0D811ADD-2338-406A-82D0-49DD05360915}"/>
    <cellStyle name="Currency 2 5 9 3" xfId="12977" xr:uid="{31EDA6A3-3678-4633-AFEF-CC89D425E0EC}"/>
    <cellStyle name="Currency 2 6" xfId="2803" xr:uid="{996CEC5E-565C-4073-AC01-2A32850A16EB}"/>
    <cellStyle name="Currency 2 6 2" xfId="4480" xr:uid="{189D9135-ED60-4109-A0FE-9847650C332D}"/>
    <cellStyle name="Currency 2 6 2 2" xfId="7498" xr:uid="{69E7231B-9F50-4738-A264-1513A20270C7}"/>
    <cellStyle name="Currency 2 6 2 2 2" xfId="16301" xr:uid="{70712474-263E-436E-90C3-A08BE3F0302D}"/>
    <cellStyle name="Currency 2 6 2 3" xfId="13285" xr:uid="{71E8E8E3-4B51-48A5-9F40-974F0EC66C8C}"/>
    <cellStyle name="Currency 2 6 3" xfId="5971" xr:uid="{E1A49B09-C266-4D7D-96E1-D3390AAE127B}"/>
    <cellStyle name="Currency 2 6 3 2" xfId="14775" xr:uid="{F269A935-83DE-468E-8664-C2A4A2E58737}"/>
    <cellStyle name="Currency 2 6 4" xfId="8990" xr:uid="{25F0DEF6-8889-458B-8386-3FEB123E18EB}"/>
    <cellStyle name="Currency 2 6 4 2" xfId="17793" xr:uid="{5A5A1599-40E1-495F-BCBF-50E6C84C57FF}"/>
    <cellStyle name="Currency 2 6 5" xfId="11777" xr:uid="{AA3AB731-B3CC-486C-8CB5-161EE55980A1}"/>
    <cellStyle name="Currency 2 7" xfId="3255" xr:uid="{81FCB823-BA19-4BC0-8802-208BDF1D7D00}"/>
    <cellStyle name="Currency 2 7 2" xfId="4775" xr:uid="{90FF28A7-3677-456B-8541-ACDE3CA2B4AD}"/>
    <cellStyle name="Currency 2 7 2 2" xfId="7795" xr:uid="{AE15D50D-223C-49A7-87EF-ACF104664B2A}"/>
    <cellStyle name="Currency 2 7 2 2 2" xfId="16598" xr:uid="{92E3A1F8-0256-4AF7-8C62-195E46D757A9}"/>
    <cellStyle name="Currency 2 7 2 3" xfId="13580" xr:uid="{4D280AB8-DB0B-4DA0-9238-9D45671B86BF}"/>
    <cellStyle name="Currency 2 7 3" xfId="6269" xr:uid="{D6D58C1E-EBC6-4105-B999-26C886EC4190}"/>
    <cellStyle name="Currency 2 7 3 2" xfId="15073" xr:uid="{53131FD4-C08D-42FE-9737-F02B81B19445}"/>
    <cellStyle name="Currency 2 7 4" xfId="9287" xr:uid="{3C681459-0F6C-4234-81FE-1BEABB0E1743}"/>
    <cellStyle name="Currency 2 7 4 2" xfId="18090" xr:uid="{DC856C3D-D4FD-4219-8B7F-65AA87A4D5A1}"/>
    <cellStyle name="Currency 2 7 5" xfId="12063" xr:uid="{265286BF-43BF-46F1-8EC6-8A733190A8F1}"/>
    <cellStyle name="Currency 2 8" xfId="3545" xr:uid="{2E3317F7-948F-4808-8745-1333ADC8F146}"/>
    <cellStyle name="Currency 2 8 2" xfId="5067" xr:uid="{4F216B99-9912-4DE4-A2E9-7D4FF350F438}"/>
    <cellStyle name="Currency 2 8 2 2" xfId="8088" xr:uid="{15078403-AB19-4732-B306-20DD51FECDDD}"/>
    <cellStyle name="Currency 2 8 2 2 2" xfId="16891" xr:uid="{3FA11FF8-37F1-456D-BEB7-1BC27C3E07A2}"/>
    <cellStyle name="Currency 2 8 2 3" xfId="13872" xr:uid="{8F4B4211-FB81-4162-BA7B-6C46768750C6}"/>
    <cellStyle name="Currency 2 8 3" xfId="6562" xr:uid="{087E9637-710C-4943-B69E-BD495017F66C}"/>
    <cellStyle name="Currency 2 8 3 2" xfId="15366" xr:uid="{57D96B40-AB0D-410F-8149-0ED71DA7E436}"/>
    <cellStyle name="Currency 2 8 4" xfId="9580" xr:uid="{27C0DECB-8A2A-49AF-A109-5DFC1EC5F3F8}"/>
    <cellStyle name="Currency 2 8 4 2" xfId="18383" xr:uid="{31D913AE-B738-4C1B-837B-8BF199648D3D}"/>
    <cellStyle name="Currency 2 8 5" xfId="12353" xr:uid="{E1D47ECC-1693-4CC5-B33B-52DE9EE59996}"/>
    <cellStyle name="Currency 2 9" xfId="3860" xr:uid="{A82D3384-2362-4586-B0EE-CB9F647C4DE6}"/>
    <cellStyle name="Currency 2 9 2" xfId="5382" xr:uid="{A8ABF493-FA21-4C82-A28C-B6C9D68F28FF}"/>
    <cellStyle name="Currency 2 9 2 2" xfId="8403" xr:uid="{30E01C77-BD51-4674-88FE-7C2A21F86624}"/>
    <cellStyle name="Currency 2 9 2 2 2" xfId="17206" xr:uid="{A06AE65E-35FB-47AB-923D-605B37AFA891}"/>
    <cellStyle name="Currency 2 9 2 3" xfId="14187" xr:uid="{9BE78BFF-D519-4774-9F77-278D2DCAF4F3}"/>
    <cellStyle name="Currency 2 9 3" xfId="6877" xr:uid="{B78BC711-5B6E-47D8-83B6-4E477D945F3A}"/>
    <cellStyle name="Currency 2 9 3 2" xfId="15681" xr:uid="{DD3AF872-C8C3-4F28-9C58-CB7B526D9310}"/>
    <cellStyle name="Currency 2 9 4" xfId="9895" xr:uid="{99A99020-E72B-40C7-8255-A39D1638E697}"/>
    <cellStyle name="Currency 2 9 4 2" xfId="18698" xr:uid="{1EF59101-F433-4D9B-9277-E83A4C91FA23}"/>
    <cellStyle name="Currency 2 9 5" xfId="12667" xr:uid="{2C180D96-7BF9-4D68-AD3A-43C9040B57FA}"/>
    <cellStyle name="Currency 20" xfId="2003" xr:uid="{9D334B85-0A57-4234-A2DA-750756087A14}"/>
    <cellStyle name="Currency 21" xfId="2005" xr:uid="{D9AD6363-F4E2-4706-A516-C6D321582F78}"/>
    <cellStyle name="Currency 22" xfId="2008" xr:uid="{00CE22FC-03F2-4B81-B86C-7515CC60EFC2}"/>
    <cellStyle name="Currency 23" xfId="1981" xr:uid="{AEAF2AF1-0E73-4E58-A9C0-576C0FF75904}"/>
    <cellStyle name="Currency 24" xfId="2012" xr:uid="{4C6AFA35-1E0A-4FD3-82FE-2A4485C8A95E}"/>
    <cellStyle name="Currency 25" xfId="2014" xr:uid="{08FACF51-7417-4C84-9CFD-FB564AA1E3A4}"/>
    <cellStyle name="Currency 26" xfId="2015" xr:uid="{D36E99D0-919F-4D90-90AD-EEC925C2CF8E}"/>
    <cellStyle name="Currency 27" xfId="2009" xr:uid="{A6023945-7303-4153-BCEE-5EFEC60999DB}"/>
    <cellStyle name="Currency 28" xfId="2010" xr:uid="{BA616851-4577-4541-B8F5-4DD82F598491}"/>
    <cellStyle name="Currency 29" xfId="1974" xr:uid="{8A80CD0F-61C4-44C0-84B5-CC1D9175B74B}"/>
    <cellStyle name="Currency 3" xfId="625" xr:uid="{EC9EE869-9115-4813-8A2C-4126BDB8AE5B}"/>
    <cellStyle name="Currency 3 10" xfId="2811" xr:uid="{B7FD1117-E692-4332-A11E-62D955D3F57A}"/>
    <cellStyle name="Currency 3 11" xfId="4168" xr:uid="{4BFC0F65-27D2-4799-B36C-3FEC3CC72EAD}"/>
    <cellStyle name="Currency 3 11 2" xfId="7186" xr:uid="{0FED5B63-A645-418A-A1D8-DFFF4F24CFC0}"/>
    <cellStyle name="Currency 3 11 2 2" xfId="15989" xr:uid="{5E747B32-115C-442C-AEB4-1E5721D1DB00}"/>
    <cellStyle name="Currency 3 11 3" xfId="12974" xr:uid="{E5778D46-6113-49D9-A7E9-BDCBE1F27E94}"/>
    <cellStyle name="Currency 3 12" xfId="1380" xr:uid="{E5D9F532-F91A-421C-9FEB-9ACDD5A333FF}"/>
    <cellStyle name="Currency 3 2" xfId="1400" xr:uid="{0CA72225-AD54-4C7B-A468-6EEACBF4F064}"/>
    <cellStyle name="Currency 3 2 2" xfId="2922" xr:uid="{6BC3763B-49CA-490D-B5E8-0EEC5F1DAAC0}"/>
    <cellStyle name="Currency 3 3" xfId="1418" xr:uid="{FA0786D3-9115-4520-81F9-112808460EFC}"/>
    <cellStyle name="Currency 3 3 2" xfId="1647" xr:uid="{383E77BE-4D95-4321-A61A-42B5EA72B151}"/>
    <cellStyle name="Currency 3 3 2 2" xfId="1733" xr:uid="{74ED6F22-6BC9-4697-ADE5-4EFB836342BC}"/>
    <cellStyle name="Currency 3 3 2 2 2" xfId="7562" xr:uid="{46167331-A1BB-4ECD-AF9C-40C070A9F500}"/>
    <cellStyle name="Currency 3 3 2 2 2 2" xfId="16365" xr:uid="{864B3F0F-B0C9-48ED-82AA-3348822EA1DD}"/>
    <cellStyle name="Currency 3 3 2 2 3" xfId="4544" xr:uid="{B2AE0899-0B62-4B19-A30D-93970B28702B}"/>
    <cellStyle name="Currency 3 3 2 2 3 2" xfId="13349" xr:uid="{431BDD34-EAE7-46B9-8E5A-49529246EA30}"/>
    <cellStyle name="Currency 3 3 2 3" xfId="2189" xr:uid="{A65A6A54-9888-45DA-917A-37ACACBA4EF9}"/>
    <cellStyle name="Currency 3 3 2 3 2" xfId="6036" xr:uid="{80EECD0D-5817-476C-A60D-62B88FA40DE9}"/>
    <cellStyle name="Currency 3 3 2 3 2 2" xfId="14840" xr:uid="{4F183312-009F-4A8F-9C2E-1CE16B5C3B97}"/>
    <cellStyle name="Currency 3 3 2 4" xfId="9054" xr:uid="{C884C323-8732-42AF-8E52-978E9FFA34F1}"/>
    <cellStyle name="Currency 3 3 2 4 2" xfId="17857" xr:uid="{D78F0774-696E-495D-9B65-130E9B1A027B}"/>
    <cellStyle name="Currency 3 3 2 5" xfId="2919" xr:uid="{E2CAA5ED-6AC8-4DCC-AA40-2FEB904205AF}"/>
    <cellStyle name="Currency 3 3 2 5 2" xfId="11838" xr:uid="{8D6711A8-E1D7-4ABB-8077-351B3D220A86}"/>
    <cellStyle name="Currency 3 3 3" xfId="1586" xr:uid="{DFF2AE09-E50A-4E78-8311-8D9F475AAE81}"/>
    <cellStyle name="Currency 3 3 3 2" xfId="4838" xr:uid="{80993F9A-8A52-45FE-887B-1DC3EA32C808}"/>
    <cellStyle name="Currency 3 3 3 2 2" xfId="7859" xr:uid="{F1DE7375-374D-4FB2-949E-1500D42F97F9}"/>
    <cellStyle name="Currency 3 3 3 2 2 2" xfId="16662" xr:uid="{9718DE87-7AAA-4AB4-A4F3-55B32A26EDB7}"/>
    <cellStyle name="Currency 3 3 3 2 3" xfId="13643" xr:uid="{02971390-F712-4457-A110-C26CFB3B5461}"/>
    <cellStyle name="Currency 3 3 3 3" xfId="6333" xr:uid="{D4B302E7-7F66-444C-8DCF-154711873B1B}"/>
    <cellStyle name="Currency 3 3 3 3 2" xfId="15137" xr:uid="{E681F353-2000-4B55-80BF-DF47F7B1BA31}"/>
    <cellStyle name="Currency 3 3 3 4" xfId="9351" xr:uid="{7F5DA238-9DE5-4AD0-BCA6-40C064D6063F}"/>
    <cellStyle name="Currency 3 3 3 4 2" xfId="18154" xr:uid="{E3E4B69B-26BB-4BCD-AAB2-97A68A4DFCD4}"/>
    <cellStyle name="Currency 3 3 3 5" xfId="3318" xr:uid="{C26A13A9-BC49-48AB-BE54-234BDC73B802}"/>
    <cellStyle name="Currency 3 3 3 5 2" xfId="12126" xr:uid="{E169D5A3-6BB5-4683-B939-03CAC05BCB44}"/>
    <cellStyle name="Currency 3 3 4" xfId="2152" xr:uid="{A52B7BF6-0A1E-4D06-9EDC-8AE4AE6FB53B}"/>
    <cellStyle name="Currency 3 3 4 2" xfId="5135" xr:uid="{BC64015D-25B4-4D9E-9A66-6A51576E7CFA}"/>
    <cellStyle name="Currency 3 3 4 2 2" xfId="8156" xr:uid="{CB9203A8-FAB4-41A9-BDE6-4DBEC936F2DB}"/>
    <cellStyle name="Currency 3 3 4 2 2 2" xfId="16959" xr:uid="{CF6F8785-5734-4944-B335-F42AEF754A5F}"/>
    <cellStyle name="Currency 3 3 4 2 3" xfId="13940" xr:uid="{049B9D54-4128-42FA-81C1-775598B851AC}"/>
    <cellStyle name="Currency 3 3 4 3" xfId="6630" xr:uid="{5EEB222A-4EA8-4628-AE2A-103702BAFC1D}"/>
    <cellStyle name="Currency 3 3 4 3 2" xfId="15434" xr:uid="{8F2B914A-24BC-4778-BC9B-0908ABCCF133}"/>
    <cellStyle name="Currency 3 3 4 4" xfId="9648" xr:uid="{8EF6AFA1-D709-44B7-A3A2-766CE433542F}"/>
    <cellStyle name="Currency 3 3 4 4 2" xfId="18451" xr:uid="{15195E2B-41DF-4F75-AF77-FBF4EC3DF482}"/>
    <cellStyle name="Currency 3 3 4 5" xfId="3612" xr:uid="{FBFC72EE-F3AF-4B69-A0F1-912666047113}"/>
    <cellStyle name="Currency 3 3 4 5 2" xfId="12420" xr:uid="{310AA1E1-1EB8-4167-8211-6CE2C691A7B5}"/>
    <cellStyle name="Currency 3 3 5" xfId="3923" xr:uid="{16EF743A-ADD2-4673-9886-312C88F90A4E}"/>
    <cellStyle name="Currency 3 3 5 2" xfId="5446" xr:uid="{247369D4-8BDC-4AB8-B855-603481C3A964}"/>
    <cellStyle name="Currency 3 3 5 2 2" xfId="8467" xr:uid="{138DC0FE-E905-4AC6-AC57-C60A3849C9DC}"/>
    <cellStyle name="Currency 3 3 5 2 2 2" xfId="17270" xr:uid="{3BE14A28-BBED-4C2C-89F8-DA13A52D31F8}"/>
    <cellStyle name="Currency 3 3 5 2 3" xfId="14251" xr:uid="{89E0F61C-7968-4A75-B48B-F5DD0AA9BBDF}"/>
    <cellStyle name="Currency 3 3 5 3" xfId="6941" xr:uid="{400CB988-1EE7-4280-88BE-3FBF605AF073}"/>
    <cellStyle name="Currency 3 3 5 3 2" xfId="15745" xr:uid="{2CCF51ED-114A-4729-9C2A-06AD3C526C61}"/>
    <cellStyle name="Currency 3 3 5 4" xfId="9959" xr:uid="{A4DA2626-3F70-421D-B00C-01150FAACF2F}"/>
    <cellStyle name="Currency 3 3 5 4 2" xfId="18762" xr:uid="{EF59D9E9-D020-482B-8FE7-5F42DE24253B}"/>
    <cellStyle name="Currency 3 3 5 5" xfId="12730" xr:uid="{EC9405C5-7039-4C34-95DF-075C8682F4BC}"/>
    <cellStyle name="Currency 3 3 6" xfId="4250" xr:uid="{4B1BC8A6-56FB-4E28-88CF-7A9DEDB8F559}"/>
    <cellStyle name="Currency 3 3 6 2" xfId="7268" xr:uid="{D696F273-8715-411F-BC6C-0DA47407B65B}"/>
    <cellStyle name="Currency 3 3 6 2 2" xfId="16071" xr:uid="{37C2DB01-9D67-4EDD-BF4F-D536BA06ABC6}"/>
    <cellStyle name="Currency 3 3 6 3" xfId="13056" xr:uid="{E7C5690A-C7D8-4D11-8FC7-3539F98B6CC9}"/>
    <cellStyle name="Currency 3 3 7" xfId="5741" xr:uid="{F54E0FE1-9B73-4923-8F08-B1CD64C1AE1F}"/>
    <cellStyle name="Currency 3 3 7 2" xfId="14545" xr:uid="{C5B973D4-4842-4397-AA8B-8047BEF7E961}"/>
    <cellStyle name="Currency 3 3 8" xfId="8760" xr:uid="{ED789C4F-1180-47F3-91E5-64E85F3C9D55}"/>
    <cellStyle name="Currency 3 3 8 2" xfId="17563" xr:uid="{906762AF-3963-4FF2-B173-A56A4C76664A}"/>
    <cellStyle name="Currency 3 3 9" xfId="2364" xr:uid="{1870CB7D-6312-442E-87EB-996099ABFD7E}"/>
    <cellStyle name="Currency 3 3 9 2" xfId="11589" xr:uid="{175A2FC2-F42E-4A44-AC2B-151B07AC3C39}"/>
    <cellStyle name="Currency 3 4" xfId="2521" xr:uid="{FB06F285-802D-488C-ACFF-66F3EE373C47}"/>
    <cellStyle name="Currency 3 4 2" xfId="3046" xr:uid="{5DDAC41D-ED56-474C-A142-3162EB7F7C90}"/>
    <cellStyle name="Currency 3 4 2 2" xfId="4614" xr:uid="{37902DE1-DAB7-4BB8-A7CA-CA07B8FA1BCA}"/>
    <cellStyle name="Currency 3 4 2 2 2" xfId="7632" xr:uid="{1D90973B-632D-4871-941C-B9FA97E77BBD}"/>
    <cellStyle name="Currency 3 4 2 2 2 2" xfId="16435" xr:uid="{402651C2-FB4F-47C7-8706-5B8D88BE9016}"/>
    <cellStyle name="Currency 3 4 2 2 3" xfId="13419" xr:uid="{FA740B43-E80D-4A3A-9451-8446A177779A}"/>
    <cellStyle name="Currency 3 4 2 3" xfId="6106" xr:uid="{1EE4FC6C-C380-400A-A4F1-4D7C5B1F6652}"/>
    <cellStyle name="Currency 3 4 2 3 2" xfId="14910" xr:uid="{ED70ED45-BB8A-4EE7-AD33-D01165742027}"/>
    <cellStyle name="Currency 3 4 2 4" xfId="9124" xr:uid="{6A24476E-6D7A-41ED-B84B-E3DA7192664A}"/>
    <cellStyle name="Currency 3 4 2 4 2" xfId="17927" xr:uid="{BE0FBEDA-5E91-4DA3-945B-7DD75B0FEACF}"/>
    <cellStyle name="Currency 3 4 2 5" xfId="11908" xr:uid="{05CEB15F-4FB9-44C9-A0D9-F0094F349B23}"/>
    <cellStyle name="Currency 3 4 3" xfId="3387" xr:uid="{1EB552EA-0399-41D6-BC89-80BD5C3329B5}"/>
    <cellStyle name="Currency 3 4 3 2" xfId="4907" xr:uid="{28EC3AB0-90D7-46B9-B883-21FBFD5FC4DB}"/>
    <cellStyle name="Currency 3 4 3 2 2" xfId="7928" xr:uid="{3AEE4FCD-5F5B-4AAF-BC8D-0DC81DC8C4F4}"/>
    <cellStyle name="Currency 3 4 3 2 2 2" xfId="16731" xr:uid="{59C053B2-5DEF-47EA-8804-E14F426AD2CB}"/>
    <cellStyle name="Currency 3 4 3 2 3" xfId="13712" xr:uid="{B58B9249-6020-44F6-9C88-0788AF0B726B}"/>
    <cellStyle name="Currency 3 4 3 3" xfId="6402" xr:uid="{DF03371D-4325-43F8-88B8-30026AB3DCAF}"/>
    <cellStyle name="Currency 3 4 3 3 2" xfId="15206" xr:uid="{E46C9228-E8B2-4186-8684-0B125E16D52F}"/>
    <cellStyle name="Currency 3 4 3 4" xfId="9420" xr:uid="{C435F75E-AF0E-4FD3-9216-EF9E600A6B80}"/>
    <cellStyle name="Currency 3 4 3 4 2" xfId="18223" xr:uid="{C6AC8395-5FE4-4B7D-BE96-E683615F3C2E}"/>
    <cellStyle name="Currency 3 4 3 5" xfId="12195" xr:uid="{B0EF1145-F077-4145-A673-CF0BAD4784F8}"/>
    <cellStyle name="Currency 3 4 4" xfId="3682" xr:uid="{338B6101-F10C-48F4-B99A-BEDD8FCF8A8E}"/>
    <cellStyle name="Currency 3 4 4 2" xfId="5205" xr:uid="{42A75ECB-A4CF-4205-B3B0-91FE3524089B}"/>
    <cellStyle name="Currency 3 4 4 2 2" xfId="8226" xr:uid="{0A1DC381-0D65-4EE9-ADC4-8D12FB7EB5E1}"/>
    <cellStyle name="Currency 3 4 4 2 2 2" xfId="17029" xr:uid="{0EAEEB32-CF6A-4F62-8E07-A666E8D57546}"/>
    <cellStyle name="Currency 3 4 4 2 3" xfId="14010" xr:uid="{CCD3657A-05E2-435B-9339-3CC1A37C66CC}"/>
    <cellStyle name="Currency 3 4 4 3" xfId="6700" xr:uid="{8555AE67-0F42-499F-9C33-15B137D5B0A0}"/>
    <cellStyle name="Currency 3 4 4 3 2" xfId="15504" xr:uid="{170EAF9A-A9DE-4440-A6A5-3AC4FFBBDB42}"/>
    <cellStyle name="Currency 3 4 4 4" xfId="9718" xr:uid="{C568686D-23A4-470C-B5CD-7A9B18D6E119}"/>
    <cellStyle name="Currency 3 4 4 4 2" xfId="18521" xr:uid="{37471353-EBFE-4B14-A9ED-4A85E112569B}"/>
    <cellStyle name="Currency 3 4 4 5" xfId="12490" xr:uid="{AA607628-CC71-474F-88DA-AED0A86494FE}"/>
    <cellStyle name="Currency 3 4 5" xfId="3992" xr:uid="{966B785F-0A79-42E0-B8B2-47A792EBB347}"/>
    <cellStyle name="Currency 3 4 5 2" xfId="5515" xr:uid="{17DDB958-C266-493B-AE76-0B1DC5FF89EF}"/>
    <cellStyle name="Currency 3 4 5 2 2" xfId="8536" xr:uid="{BAC10E8E-4C8F-407B-9E03-B5F39A4A0EDD}"/>
    <cellStyle name="Currency 3 4 5 2 2 2" xfId="17339" xr:uid="{93F1DF6C-5E1C-4798-B48B-93B1C5A36850}"/>
    <cellStyle name="Currency 3 4 5 2 3" xfId="14320" xr:uid="{3252CC39-8574-4CD3-A17B-22FC28EDE7DA}"/>
    <cellStyle name="Currency 3 4 5 3" xfId="7010" xr:uid="{848F5A00-9687-49AD-B654-EC235D03D2BB}"/>
    <cellStyle name="Currency 3 4 5 3 2" xfId="15814" xr:uid="{1AD38D84-DEDB-4FDE-870A-2EEB0F49000D}"/>
    <cellStyle name="Currency 3 4 5 4" xfId="10028" xr:uid="{8A5AC6EC-6757-49EB-829C-E2B642D803EC}"/>
    <cellStyle name="Currency 3 4 5 4 2" xfId="18831" xr:uid="{1E748002-E64B-4B55-B02B-2034F51F021E}"/>
    <cellStyle name="Currency 3 4 5 5" xfId="12799" xr:uid="{BD4A1250-B8B9-4457-A465-3E8FCBCF788E}"/>
    <cellStyle name="Currency 3 4 6" xfId="4319" xr:uid="{FFB62CC9-E540-40DF-BD6B-BEF6BE800341}"/>
    <cellStyle name="Currency 3 4 6 2" xfId="7337" xr:uid="{AB8F2EA9-0C69-46B0-B682-587D1A9E3F29}"/>
    <cellStyle name="Currency 3 4 6 2 2" xfId="16140" xr:uid="{243400A0-78F2-45B7-A494-9AE662E2F5D5}"/>
    <cellStyle name="Currency 3 4 6 3" xfId="13125" xr:uid="{FCC3223D-2127-49D4-A4B9-F9F98B3C380D}"/>
    <cellStyle name="Currency 3 4 7" xfId="5810" xr:uid="{B5B3FA88-8F57-47C9-BB41-CCECC5FDBEFB}"/>
    <cellStyle name="Currency 3 4 7 2" xfId="14614" xr:uid="{2A807EA4-40CF-4002-A535-D81EAA5312DA}"/>
    <cellStyle name="Currency 3 4 8" xfId="8829" xr:uid="{45A01C18-B744-47EF-9560-A10DFD4879D0}"/>
    <cellStyle name="Currency 3 4 8 2" xfId="17632" xr:uid="{44898DBD-AEB0-41F7-8828-4F3251D07936}"/>
    <cellStyle name="Currency 3 4 9" xfId="11643" xr:uid="{2473BABE-5C9B-4007-9EA0-B0B8E6CD7E8B}"/>
    <cellStyle name="Currency 3 5" xfId="2351" xr:uid="{9FCC55D6-343B-4DA3-9F93-657FF4BE5595}"/>
    <cellStyle name="Currency 3 5 2" xfId="2906" xr:uid="{22B65CD4-7115-4776-97F2-3464D151CC74}"/>
    <cellStyle name="Currency 3 5 2 2" xfId="4536" xr:uid="{30D5F2E1-76C7-40F5-AAA8-8C890E230981}"/>
    <cellStyle name="Currency 3 5 2 2 2" xfId="7554" xr:uid="{607E4D09-4E24-479A-8243-6D5BB6D55031}"/>
    <cellStyle name="Currency 3 5 2 2 2 2" xfId="16357" xr:uid="{5E2D5B9D-9D7A-4E3D-9ED9-DED7E86D50D9}"/>
    <cellStyle name="Currency 3 5 2 2 3" xfId="13341" xr:uid="{7BD1C627-6945-46B6-BD11-71EDFB1DA067}"/>
    <cellStyle name="Currency 3 5 2 3" xfId="6028" xr:uid="{822580DD-7287-4403-8AAB-ECC810494177}"/>
    <cellStyle name="Currency 3 5 2 3 2" xfId="14832" xr:uid="{8A2448E9-D8A3-49B7-AB11-8D4AC381B4F8}"/>
    <cellStyle name="Currency 3 5 2 4" xfId="9046" xr:uid="{02DA384A-182E-4C77-B954-04976BC5C109}"/>
    <cellStyle name="Currency 3 5 2 4 2" xfId="17849" xr:uid="{DBA1A276-3C5D-4886-99E7-D57A3A303F55}"/>
    <cellStyle name="Currency 3 5 2 5" xfId="11830" xr:uid="{8303BCA1-8E8B-4369-9DDD-46B2871BADE8}"/>
    <cellStyle name="Currency 3 5 3" xfId="3310" xr:uid="{54758022-B00E-44D6-B688-74D3D750805F}"/>
    <cellStyle name="Currency 3 5 3 2" xfId="4830" xr:uid="{41F8AC51-0C06-43B2-AC58-49B59F81BFF5}"/>
    <cellStyle name="Currency 3 5 3 2 2" xfId="7851" xr:uid="{0699B7C3-4C33-47D3-9F76-5521C6053487}"/>
    <cellStyle name="Currency 3 5 3 2 2 2" xfId="16654" xr:uid="{B10D8597-9A23-4DD4-893E-68C712CAA7FD}"/>
    <cellStyle name="Currency 3 5 3 2 3" xfId="13635" xr:uid="{71F50C65-01DB-4E0D-B535-8D1A1C6FF40C}"/>
    <cellStyle name="Currency 3 5 3 3" xfId="6325" xr:uid="{DE68A2B9-6E43-4B07-B7C0-456BBD5220D1}"/>
    <cellStyle name="Currency 3 5 3 3 2" xfId="15129" xr:uid="{E2FF28B9-7DB4-41FD-8898-206812CF8942}"/>
    <cellStyle name="Currency 3 5 3 4" xfId="9343" xr:uid="{367735A0-2FA6-41C0-A612-BF54D39A67BD}"/>
    <cellStyle name="Currency 3 5 3 4 2" xfId="18146" xr:uid="{D035562A-BB0D-4D79-A041-430D6E79E86A}"/>
    <cellStyle name="Currency 3 5 3 5" xfId="12118" xr:uid="{9D02A48E-47F9-495E-982D-A2164C7D6698}"/>
    <cellStyle name="Currency 3 5 4" xfId="3604" xr:uid="{BDE9E4C8-B5D3-42DB-AD63-474D5ADF4A26}"/>
    <cellStyle name="Currency 3 5 4 2" xfId="5127" xr:uid="{3C53B4B3-5B90-4B4D-ADB9-F81B9367A9A0}"/>
    <cellStyle name="Currency 3 5 4 2 2" xfId="8148" xr:uid="{A2A427F9-B577-445B-897D-DCE9377CB61E}"/>
    <cellStyle name="Currency 3 5 4 2 2 2" xfId="16951" xr:uid="{B92BFA24-C62A-42B7-ABCA-DC32A2CD6889}"/>
    <cellStyle name="Currency 3 5 4 2 3" xfId="13932" xr:uid="{2F55FEF0-2A15-4F26-B4AD-26A09DEE9058}"/>
    <cellStyle name="Currency 3 5 4 3" xfId="6622" xr:uid="{2E8A2A12-A533-42B7-BDEE-88F3BB6E065B}"/>
    <cellStyle name="Currency 3 5 4 3 2" xfId="15426" xr:uid="{9DB4EBF7-B7A0-4492-AD3F-5A0B742725D7}"/>
    <cellStyle name="Currency 3 5 4 4" xfId="9640" xr:uid="{A24314D7-E60B-40CC-96D3-787F1314E4F2}"/>
    <cellStyle name="Currency 3 5 4 4 2" xfId="18443" xr:uid="{10F05AA1-2023-469D-84D8-50C5F4147651}"/>
    <cellStyle name="Currency 3 5 4 5" xfId="12412" xr:uid="{6DEE0331-15B0-4868-B76A-9F1F1CBB73A9}"/>
    <cellStyle name="Currency 3 5 5" xfId="3915" xr:uid="{0E0DB463-BB08-4F91-8D14-C06EC7DAD358}"/>
    <cellStyle name="Currency 3 5 5 2" xfId="5438" xr:uid="{569A72C7-4296-4C4D-BBDA-7AF6B2583BA0}"/>
    <cellStyle name="Currency 3 5 5 2 2" xfId="8459" xr:uid="{F9348AF4-5888-4F64-A231-3C0D68250BBE}"/>
    <cellStyle name="Currency 3 5 5 2 2 2" xfId="17262" xr:uid="{486A4104-109E-41B1-A0C6-720AC878F2E4}"/>
    <cellStyle name="Currency 3 5 5 2 3" xfId="14243" xr:uid="{71D5BFA0-D4B0-4C02-AA2C-1BA68FD0747A}"/>
    <cellStyle name="Currency 3 5 5 3" xfId="6933" xr:uid="{BE5AD264-BF2D-4E3F-8303-76774292A95D}"/>
    <cellStyle name="Currency 3 5 5 3 2" xfId="15737" xr:uid="{2B2B201B-5C73-48FB-87FD-74AD597EFFDA}"/>
    <cellStyle name="Currency 3 5 5 4" xfId="9951" xr:uid="{AB5971B3-5849-4F01-B7AC-2F420FB59E73}"/>
    <cellStyle name="Currency 3 5 5 4 2" xfId="18754" xr:uid="{59B0C60E-837E-4DB5-8FB1-B033E638CB28}"/>
    <cellStyle name="Currency 3 5 5 5" xfId="12722" xr:uid="{B769BA08-E589-4D14-A18F-D227BAD0B17C}"/>
    <cellStyle name="Currency 3 5 6" xfId="4242" xr:uid="{25CCFCCD-8400-4C88-934E-B95EFA7ABF0D}"/>
    <cellStyle name="Currency 3 5 6 2" xfId="7260" xr:uid="{071E0AA4-D4D4-40C5-BD90-D7CA142BB7A2}"/>
    <cellStyle name="Currency 3 5 6 2 2" xfId="16063" xr:uid="{00F73BDF-45C1-4539-8161-07BEAC2F8C24}"/>
    <cellStyle name="Currency 3 5 6 3" xfId="13048" xr:uid="{37139FE3-8D1E-47BB-9F8C-48163D1AFE77}"/>
    <cellStyle name="Currency 3 5 7" xfId="5733" xr:uid="{0BAE0675-88F9-44DC-91C8-B4A5F9C00D4F}"/>
    <cellStyle name="Currency 3 5 7 2" xfId="14537" xr:uid="{7D26B862-2622-4C1E-9E6D-FEC0548B32BF}"/>
    <cellStyle name="Currency 3 5 8" xfId="8752" xr:uid="{D2A8BE87-6140-4FFF-9A9E-9072A08FF4DC}"/>
    <cellStyle name="Currency 3 5 8 2" xfId="17555" xr:uid="{2955A169-7112-4923-9633-1BD8D8F6A56C}"/>
    <cellStyle name="Currency 3 5 9" xfId="11581" xr:uid="{17D23377-C895-46F8-A736-305F690109C9}"/>
    <cellStyle name="Currency 3 6" xfId="2603" xr:uid="{2076C0DB-6751-4F4B-944B-3AF9BAC154F6}"/>
    <cellStyle name="Currency 3 6 2" xfId="3136" xr:uid="{15B8A803-2D57-4C40-BF45-69440D5EA0C1}"/>
    <cellStyle name="Currency 3 6 2 2" xfId="4694" xr:uid="{A17C1319-016F-4FA1-B7E0-E5142EE7EFDD}"/>
    <cellStyle name="Currency 3 6 2 2 2" xfId="7713" xr:uid="{E2C51F7F-8479-44E7-ACE8-461FCD7C5AD9}"/>
    <cellStyle name="Currency 3 6 2 2 2 2" xfId="16516" xr:uid="{BDF1141C-881E-4AB5-90AC-4AD3DA6639B0}"/>
    <cellStyle name="Currency 3 6 2 2 3" xfId="13499" xr:uid="{08560264-780C-4879-8532-73262DC1C04A}"/>
    <cellStyle name="Currency 3 6 2 3" xfId="6187" xr:uid="{0CA4DC4F-24B1-4B51-BAD2-45C948604FA9}"/>
    <cellStyle name="Currency 3 6 2 3 2" xfId="14991" xr:uid="{D4CCCE78-F1A2-4495-9DF1-7B78661D9C8C}"/>
    <cellStyle name="Currency 3 6 2 4" xfId="9205" xr:uid="{F6A902A1-FA5C-4396-8A94-63B2C7D488C6}"/>
    <cellStyle name="Currency 3 6 2 4 2" xfId="18008" xr:uid="{972C71E0-3AA2-4E08-8596-5275A8F4C59A}"/>
    <cellStyle name="Currency 3 6 2 5" xfId="11984" xr:uid="{5A152241-99D1-4E19-80F2-D84335AAA08B}"/>
    <cellStyle name="Currency 3 6 3" xfId="3467" xr:uid="{052F9FCD-E259-49EC-9A8B-2A4A84C5719A}"/>
    <cellStyle name="Currency 3 6 3 2" xfId="4988" xr:uid="{00029A2C-C1AF-4523-9176-91E1AEAE83A7}"/>
    <cellStyle name="Currency 3 6 3 2 2" xfId="8009" xr:uid="{819BD9E5-CE12-4414-A571-8AD158E22F18}"/>
    <cellStyle name="Currency 3 6 3 2 2 2" xfId="16812" xr:uid="{6573B37A-B12C-4F91-974C-F7223295C8C4}"/>
    <cellStyle name="Currency 3 6 3 2 3" xfId="13793" xr:uid="{81273FA5-EC04-469C-8A3F-05245522F405}"/>
    <cellStyle name="Currency 3 6 3 3" xfId="6483" xr:uid="{5D69AC47-F0CF-46E2-9F53-1F93929B83E2}"/>
    <cellStyle name="Currency 3 6 3 3 2" xfId="15287" xr:uid="{AFC1F33B-F325-4FE0-B64A-3E4AB04C568A}"/>
    <cellStyle name="Currency 3 6 3 4" xfId="9501" xr:uid="{3BF8F6C7-1D1F-4081-93A9-E7541521A7AC}"/>
    <cellStyle name="Currency 3 6 3 4 2" xfId="18304" xr:uid="{543466B3-4FCF-4AA4-8611-76C29C23A7D6}"/>
    <cellStyle name="Currency 3 6 3 5" xfId="12275" xr:uid="{8B926DDF-EC0E-497E-9885-67E5B3B5002E}"/>
    <cellStyle name="Currency 3 6 4" xfId="3763" xr:uid="{560B513A-B94D-43A3-B62A-2A4BB141FE04}"/>
    <cellStyle name="Currency 3 6 4 2" xfId="5286" xr:uid="{40D7F0B7-6007-4AA7-BE31-645B8FFC821E}"/>
    <cellStyle name="Currency 3 6 4 2 2" xfId="8307" xr:uid="{2F41124C-143F-4576-A396-FF89F111E2A4}"/>
    <cellStyle name="Currency 3 6 4 2 2 2" xfId="17110" xr:uid="{87E75B45-A05D-4970-B726-47B9A9C4C19C}"/>
    <cellStyle name="Currency 3 6 4 2 3" xfId="14091" xr:uid="{BFD09EFD-D580-468C-8687-EBA0D6E711D5}"/>
    <cellStyle name="Currency 3 6 4 3" xfId="6781" xr:uid="{0CA12898-D9B2-4470-B093-F68B157B79CC}"/>
    <cellStyle name="Currency 3 6 4 3 2" xfId="15585" xr:uid="{149E866F-272C-4D7E-82C0-073836708868}"/>
    <cellStyle name="Currency 3 6 4 4" xfId="9799" xr:uid="{ACAB7E8D-5080-4779-BEF8-3A865B1F6EC0}"/>
    <cellStyle name="Currency 3 6 4 4 2" xfId="18602" xr:uid="{D4397DC1-C100-4B40-A382-3D948F9A806B}"/>
    <cellStyle name="Currency 3 6 4 5" xfId="12571" xr:uid="{02A3F232-09AF-493E-B027-D3358D996375}"/>
    <cellStyle name="Currency 3 6 5" xfId="4073" xr:uid="{73657FFA-1D1A-4A4F-8D3B-EFBF028D29E1}"/>
    <cellStyle name="Currency 3 6 5 2" xfId="5596" xr:uid="{F5AD9463-8401-41E0-B079-A7CE9544ABDA}"/>
    <cellStyle name="Currency 3 6 5 2 2" xfId="8617" xr:uid="{2D874961-0287-4FF5-A438-3911ABDCF6E4}"/>
    <cellStyle name="Currency 3 6 5 2 2 2" xfId="17420" xr:uid="{01BDDB93-EF64-4E11-88B3-3E919C6A004B}"/>
    <cellStyle name="Currency 3 6 5 2 3" xfId="14401" xr:uid="{5A46167A-71C1-41EE-9937-6E0ED3F124DA}"/>
    <cellStyle name="Currency 3 6 5 3" xfId="7091" xr:uid="{F23555EC-F843-43EC-8224-E887E80DE5C3}"/>
    <cellStyle name="Currency 3 6 5 3 2" xfId="15895" xr:uid="{30A77BE1-C3D5-4C50-BAB4-60555DCB2CA2}"/>
    <cellStyle name="Currency 3 6 5 4" xfId="10109" xr:uid="{E3CC4B01-6DC6-4CF6-96E9-52E1F8F9C4BC}"/>
    <cellStyle name="Currency 3 6 5 4 2" xfId="18912" xr:uid="{E61B9147-1351-4AA3-90D3-B9B899B44F75}"/>
    <cellStyle name="Currency 3 6 5 5" xfId="12880" xr:uid="{4404C5F1-7488-46CC-B085-909364B2B4C6}"/>
    <cellStyle name="Currency 3 6 6" xfId="4400" xr:uid="{15F59CFB-A84E-40BE-9191-812DE968128F}"/>
    <cellStyle name="Currency 3 6 6 2" xfId="7418" xr:uid="{95B63950-0470-4889-9787-11D86CD57935}"/>
    <cellStyle name="Currency 3 6 6 2 2" xfId="16221" xr:uid="{AD74EB5D-6FC9-4C8A-9B24-C88D52CAD55D}"/>
    <cellStyle name="Currency 3 6 6 3" xfId="13206" xr:uid="{AF97B8B4-7369-442B-85D9-1171A88EDB5E}"/>
    <cellStyle name="Currency 3 6 7" xfId="5891" xr:uid="{52054B39-36E0-4C51-83B4-6479B7AAE99C}"/>
    <cellStyle name="Currency 3 6 7 2" xfId="14695" xr:uid="{C54156E3-0851-4917-B8CA-64045301F06F}"/>
    <cellStyle name="Currency 3 6 8" xfId="8910" xr:uid="{4E552ABE-F969-48E2-8DBB-CC27D21CA9B8}"/>
    <cellStyle name="Currency 3 6 8 2" xfId="17713" xr:uid="{695EA496-FDF3-4ED9-946A-B9E6452C8C23}"/>
    <cellStyle name="Currency 3 6 9" xfId="11702" xr:uid="{5DE7E7BF-C575-4C74-BE02-52AAE49933E3}"/>
    <cellStyle name="Currency 3 7" xfId="2734" xr:uid="{511AF04A-00C3-445F-80B1-C5A21C9E6632}"/>
    <cellStyle name="Currency 3 7 2" xfId="3182" xr:uid="{603C59D4-8FB0-478A-ACB0-FD97BA35A224}"/>
    <cellStyle name="Currency 3 7 2 2" xfId="4708" xr:uid="{6F7B0EA1-C529-4446-8649-F8B1F2518EB8}"/>
    <cellStyle name="Currency 3 7 2 2 2" xfId="7728" xr:uid="{4012A6F7-9807-482C-8AE7-45F8E7147409}"/>
    <cellStyle name="Currency 3 7 2 2 2 2" xfId="16531" xr:uid="{90F454C1-4A6E-4A68-A091-2659AE0D9085}"/>
    <cellStyle name="Currency 3 7 2 2 3" xfId="13513" xr:uid="{CA4096F7-78B1-4E43-AD2F-6BB54BF0F8FE}"/>
    <cellStyle name="Currency 3 7 2 3" xfId="6202" xr:uid="{61E1A44E-E060-4D24-82FA-FCDAB9D0A283}"/>
    <cellStyle name="Currency 3 7 2 3 2" xfId="15006" xr:uid="{35D6C365-AA90-4B8A-A534-8D78484D997F}"/>
    <cellStyle name="Currency 3 7 2 4" xfId="9220" xr:uid="{5681919C-39F4-4B08-A9D1-7B1C33EC9A21}"/>
    <cellStyle name="Currency 3 7 2 4 2" xfId="18023" xr:uid="{332ADB45-12CD-456D-AB56-B5300B7A92EC}"/>
    <cellStyle name="Currency 3 7 2 5" xfId="11998" xr:uid="{EC019829-97DE-428C-BBCB-9FD0A3E571F0}"/>
    <cellStyle name="Currency 3 7 3" xfId="3481" xr:uid="{94B97E2B-8714-4D55-B44C-810EA09ED26E}"/>
    <cellStyle name="Currency 3 7 3 2" xfId="5003" xr:uid="{6C8B4AEB-C41D-410D-B3C4-69246A9E5B25}"/>
    <cellStyle name="Currency 3 7 3 2 2" xfId="8024" xr:uid="{9D3A1F84-C4DA-419A-848F-D08A4F38E94A}"/>
    <cellStyle name="Currency 3 7 3 2 2 2" xfId="16827" xr:uid="{FA0666B3-71E2-4700-BC74-7975CBFAE78A}"/>
    <cellStyle name="Currency 3 7 3 2 3" xfId="13808" xr:uid="{6BE9AD4B-6BE6-451D-B7D1-3D4EABFC19F4}"/>
    <cellStyle name="Currency 3 7 3 3" xfId="6498" xr:uid="{B2C6BD3F-FF2D-4CA4-AF9C-A7CC3DC1F5E0}"/>
    <cellStyle name="Currency 3 7 3 3 2" xfId="15302" xr:uid="{2362A52F-06A7-4B82-B66D-6015D5F5AF5B}"/>
    <cellStyle name="Currency 3 7 3 4" xfId="9516" xr:uid="{AC87EED3-54B4-4088-B48A-8A8EB5ACCF45}"/>
    <cellStyle name="Currency 3 7 3 4 2" xfId="18319" xr:uid="{36265247-DDAB-45FE-8E77-A5732C73BC2C}"/>
    <cellStyle name="Currency 3 7 3 5" xfId="12289" xr:uid="{F1EF68CC-D2DE-4D1C-B49E-584D5D59DE01}"/>
    <cellStyle name="Currency 3 7 4" xfId="3783" xr:uid="{188AC37F-2A84-4629-A149-D9E00E331A37}"/>
    <cellStyle name="Currency 3 7 4 2" xfId="5306" xr:uid="{8FAD442A-425E-407F-BCD7-749F1C75A551}"/>
    <cellStyle name="Currency 3 7 4 2 2" xfId="8327" xr:uid="{124C0003-58FF-4684-81EB-8A6875C6A14B}"/>
    <cellStyle name="Currency 3 7 4 2 2 2" xfId="17130" xr:uid="{79CBD8C9-60E5-44C0-ACB1-17F9882FD497}"/>
    <cellStyle name="Currency 3 7 4 2 3" xfId="14111" xr:uid="{CF3A51C0-0461-48A4-96A9-9131437C4BF5}"/>
    <cellStyle name="Currency 3 7 4 3" xfId="6801" xr:uid="{491DBA78-825D-495F-8348-BB627B9D35BF}"/>
    <cellStyle name="Currency 3 7 4 3 2" xfId="15605" xr:uid="{45D7D377-DBD9-4107-AE59-6E128D366E81}"/>
    <cellStyle name="Currency 3 7 4 4" xfId="9819" xr:uid="{C5E06BB1-5CC6-479D-A8F3-B804D50EFB14}"/>
    <cellStyle name="Currency 3 7 4 4 2" xfId="18622" xr:uid="{C023EAF2-CDA1-4122-97E1-7F31FFF0CC57}"/>
    <cellStyle name="Currency 3 7 4 5" xfId="12591" xr:uid="{C1DEF194-6D8F-48E0-B949-2F719134CA34}"/>
    <cellStyle name="Currency 3 7 5" xfId="4088" xr:uid="{4AAF8534-428D-48BD-9F6E-2947C00709D0}"/>
    <cellStyle name="Currency 3 7 5 2" xfId="5611" xr:uid="{D7A8376E-C7C5-4B97-826A-867E239F4879}"/>
    <cellStyle name="Currency 3 7 5 2 2" xfId="8632" xr:uid="{4D41E748-C3CD-4D98-BE20-EDFD8B3106F9}"/>
    <cellStyle name="Currency 3 7 5 2 2 2" xfId="17435" xr:uid="{9622539F-36DF-4602-B655-B8724F23EAEC}"/>
    <cellStyle name="Currency 3 7 5 2 3" xfId="14416" xr:uid="{3BC2D5E3-5954-4E69-B1EE-11951A7B57AD}"/>
    <cellStyle name="Currency 3 7 5 3" xfId="7106" xr:uid="{137B257E-A572-480F-90F1-85A6D6D38D6E}"/>
    <cellStyle name="Currency 3 7 5 3 2" xfId="15910" xr:uid="{5D0B4ED9-F212-40C4-AFAC-9343E3B5A221}"/>
    <cellStyle name="Currency 3 7 5 4" xfId="10124" xr:uid="{1CC37BA1-FB08-4F22-A61A-81EDE687D562}"/>
    <cellStyle name="Currency 3 7 5 4 2" xfId="18927" xr:uid="{E52BFB7C-AB4D-487C-BFA4-6EAEB07FFA79}"/>
    <cellStyle name="Currency 3 7 5 5" xfId="12895" xr:uid="{4B4DD302-ADF7-463D-8FED-D528CF0E79D6}"/>
    <cellStyle name="Currency 3 7 6" xfId="4415" xr:uid="{E7D41B95-286F-41D4-82DC-69EAB7209EBF}"/>
    <cellStyle name="Currency 3 7 6 2" xfId="7433" xr:uid="{A28240EA-5985-44AD-9D3D-30E3B06A55C0}"/>
    <cellStyle name="Currency 3 7 6 2 2" xfId="16236" xr:uid="{C4BF7CBE-06BB-4E0D-80B8-504739C13A87}"/>
    <cellStyle name="Currency 3 7 6 3" xfId="13221" xr:uid="{30EB62DC-0EE3-4F69-9833-7C674CB1F758}"/>
    <cellStyle name="Currency 3 7 7" xfId="5906" xr:uid="{1153F6B0-812E-4162-B06B-9F8C5C85F451}"/>
    <cellStyle name="Currency 3 7 7 2" xfId="14710" xr:uid="{2723659D-7392-4500-B806-C896515F060C}"/>
    <cellStyle name="Currency 3 7 8" xfId="8925" xr:uid="{CE519D00-13B4-4E97-ABE1-DAC64D08F141}"/>
    <cellStyle name="Currency 3 7 8 2" xfId="17728" xr:uid="{B5C7934A-F617-4842-98D2-E4D3C9DD27F3}"/>
    <cellStyle name="Currency 3 7 9" xfId="11717" xr:uid="{D41B3458-A3FC-4009-8173-3A1D8DB5C376}"/>
    <cellStyle name="Currency 3 8" xfId="2762" xr:uid="{0C39AE58-B4EE-40CD-B66C-20FD07C0F997}"/>
    <cellStyle name="Currency 3 8 2" xfId="3211" xr:uid="{E214C8FB-5478-4BC0-952B-BD894953B44D}"/>
    <cellStyle name="Currency 3 8 2 2" xfId="4732" xr:uid="{AB0D83A4-6158-40EE-8A84-D2E010B061D1}"/>
    <cellStyle name="Currency 3 8 2 2 2" xfId="7752" xr:uid="{83A52DB4-583B-4482-9DD6-A54CA81EA6FA}"/>
    <cellStyle name="Currency 3 8 2 2 2 2" xfId="16555" xr:uid="{CF355A46-63FA-4552-A982-C08AE28B39F0}"/>
    <cellStyle name="Currency 3 8 2 2 3" xfId="13537" xr:uid="{7FDDAB53-C8C6-4CBC-8E60-AE53BD32E3DD}"/>
    <cellStyle name="Currency 3 8 2 3" xfId="6226" xr:uid="{CDFBF49A-C725-4C71-B04B-7B679EB4F210}"/>
    <cellStyle name="Currency 3 8 2 3 2" xfId="15030" xr:uid="{BD7AB402-2DFF-40E7-9A7E-7F2C34C83A82}"/>
    <cellStyle name="Currency 3 8 2 4" xfId="9244" xr:uid="{D9106F2F-1C4A-4195-828D-9775775E1645}"/>
    <cellStyle name="Currency 3 8 2 4 2" xfId="18047" xr:uid="{EF79BA33-087F-4EB0-AAEF-797B23ABBD0E}"/>
    <cellStyle name="Currency 3 8 2 5" xfId="12021" xr:uid="{0C6C63E3-6597-40B1-A9B7-6185AA051699}"/>
    <cellStyle name="Currency 3 8 3" xfId="3505" xr:uid="{576A25DA-9871-48F1-9E16-6E64C720E853}"/>
    <cellStyle name="Currency 3 8 3 2" xfId="5027" xr:uid="{6320144B-ADE2-48BC-8A37-8E3418816EC9}"/>
    <cellStyle name="Currency 3 8 3 2 2" xfId="8048" xr:uid="{3706943A-EAB0-4A62-9215-0764C6A13132}"/>
    <cellStyle name="Currency 3 8 3 2 2 2" xfId="16851" xr:uid="{854C85F6-31CD-4B48-9CB2-FA63A55A8028}"/>
    <cellStyle name="Currency 3 8 3 2 3" xfId="13832" xr:uid="{FF5EC27C-1193-4998-AC46-95DA80F62898}"/>
    <cellStyle name="Currency 3 8 3 3" xfId="6522" xr:uid="{656016C9-8357-41E9-B1F1-9CF5BD195C29}"/>
    <cellStyle name="Currency 3 8 3 3 2" xfId="15326" xr:uid="{3E30D9FF-E6AA-48F5-BC5E-7A79D77F39E3}"/>
    <cellStyle name="Currency 3 8 3 4" xfId="9540" xr:uid="{68D4D9A7-4D46-4F7A-8A90-640B19D92E9E}"/>
    <cellStyle name="Currency 3 8 3 4 2" xfId="18343" xr:uid="{43E87153-01A3-44A2-B631-A370ABB3D223}"/>
    <cellStyle name="Currency 3 8 3 5" xfId="12313" xr:uid="{95E64A26-C509-4ABB-A641-8EB67CB64743}"/>
    <cellStyle name="Currency 3 8 4" xfId="3807" xr:uid="{B057EE1B-B8D1-4ECB-AA4C-C9982C442FAD}"/>
    <cellStyle name="Currency 3 8 4 2" xfId="5330" xr:uid="{70BE2460-BC3E-4493-B0B0-7262131566EA}"/>
    <cellStyle name="Currency 3 8 4 2 2" xfId="8351" xr:uid="{850E6218-8376-4AE5-8F69-70AD18793AC9}"/>
    <cellStyle name="Currency 3 8 4 2 2 2" xfId="17154" xr:uid="{8D4C1B6E-9FF5-474E-A3EF-6395B7110079}"/>
    <cellStyle name="Currency 3 8 4 2 3" xfId="14135" xr:uid="{200FAFBD-DC57-40EC-9EFF-4F354390205E}"/>
    <cellStyle name="Currency 3 8 4 3" xfId="6825" xr:uid="{E8516DFF-244F-4502-AFAA-76B65DD2398E}"/>
    <cellStyle name="Currency 3 8 4 3 2" xfId="15629" xr:uid="{FEA27699-0261-4F40-9C31-3647D56E0336}"/>
    <cellStyle name="Currency 3 8 4 4" xfId="9843" xr:uid="{9BBFF41C-7D41-4B70-B686-F1C9F8A973A9}"/>
    <cellStyle name="Currency 3 8 4 4 2" xfId="18646" xr:uid="{E5D6E466-0562-464B-AF0C-F42E8028E70B}"/>
    <cellStyle name="Currency 3 8 4 5" xfId="12615" xr:uid="{93146825-EDB6-4590-B762-35E59989F6DB}"/>
    <cellStyle name="Currency 3 8 5" xfId="4112" xr:uid="{14C78F0C-BF32-4052-9D1F-302F722E6E32}"/>
    <cellStyle name="Currency 3 8 5 2" xfId="5635" xr:uid="{57725C47-CE36-4BCF-AC72-D6F35A6E21B3}"/>
    <cellStyle name="Currency 3 8 5 2 2" xfId="8656" xr:uid="{3FD22BFD-074F-4D03-881F-59975336FA39}"/>
    <cellStyle name="Currency 3 8 5 2 2 2" xfId="17459" xr:uid="{E0556884-00B4-4C4F-9FD4-1F10493F20E1}"/>
    <cellStyle name="Currency 3 8 5 2 3" xfId="14440" xr:uid="{CE8B23B0-C29E-4AF0-95C8-28BA4A8395B6}"/>
    <cellStyle name="Currency 3 8 5 3" xfId="7130" xr:uid="{BF799AAD-E6A8-4FC7-89BF-013A50EF5B03}"/>
    <cellStyle name="Currency 3 8 5 3 2" xfId="15934" xr:uid="{0EF63592-DCBA-44C8-BCA9-BF6C09813545}"/>
    <cellStyle name="Currency 3 8 5 4" xfId="10148" xr:uid="{E0961BC8-1DA7-415D-ADE3-8F6587A255C1}"/>
    <cellStyle name="Currency 3 8 5 4 2" xfId="18951" xr:uid="{9540E193-5EC9-40D0-A077-B55A52754D89}"/>
    <cellStyle name="Currency 3 8 5 5" xfId="12919" xr:uid="{DE5318A4-6D5F-4EC9-9D8B-6665C884E042}"/>
    <cellStyle name="Currency 3 8 6" xfId="4439" xr:uid="{715A5C0E-57CB-4446-9261-9948417D9606}"/>
    <cellStyle name="Currency 3 8 6 2" xfId="7457" xr:uid="{1C464BB1-C9D7-4F20-9D2B-4C1A8538DC06}"/>
    <cellStyle name="Currency 3 8 6 2 2" xfId="16260" xr:uid="{0BFC1D4C-CBE4-4204-9FAD-152D1B627113}"/>
    <cellStyle name="Currency 3 8 6 3" xfId="13245" xr:uid="{67C43765-2EBA-4877-A11D-A28693EF79EA}"/>
    <cellStyle name="Currency 3 8 7" xfId="5930" xr:uid="{4946F4DF-F601-4834-98BA-7EF77B0EFF7F}"/>
    <cellStyle name="Currency 3 8 7 2" xfId="14734" xr:uid="{259FF3DF-1E01-4709-919D-9B0CA81B2D57}"/>
    <cellStyle name="Currency 3 8 8" xfId="8949" xr:uid="{765307B0-F5A7-4F89-90ED-AA61306A1D9E}"/>
    <cellStyle name="Currency 3 8 8 2" xfId="17752" xr:uid="{D7558E77-A94C-4859-A19E-56DACBB364CE}"/>
    <cellStyle name="Currency 3 8 9" xfId="11739" xr:uid="{54D51D0E-CDD8-420B-8D70-8F56BA274B45}"/>
    <cellStyle name="Currency 3 9" xfId="2784" xr:uid="{F15C7269-8089-4CD2-9063-3E5C9D73F443}"/>
    <cellStyle name="Currency 3 9 2" xfId="3235" xr:uid="{61AF711C-70A3-4FFE-8BC4-9F793163CEA9}"/>
    <cellStyle name="Currency 3 9 2 2" xfId="4757" xr:uid="{ED3F39C8-18A8-4EF1-9390-2081E866F515}"/>
    <cellStyle name="Currency 3 9 2 2 2" xfId="7777" xr:uid="{21530E83-360D-49DD-B622-D6CB9A5B57B5}"/>
    <cellStyle name="Currency 3 9 2 2 2 2" xfId="16580" xr:uid="{C9DABA76-7908-4C88-BD27-1DE7DA7589B5}"/>
    <cellStyle name="Currency 3 9 2 2 3" xfId="13562" xr:uid="{CD9EE127-E02B-4026-BBE0-7574593D1511}"/>
    <cellStyle name="Currency 3 9 2 3" xfId="6251" xr:uid="{5518E390-434A-4FCA-9717-487174BCA0FB}"/>
    <cellStyle name="Currency 3 9 2 3 2" xfId="15055" xr:uid="{43B4454E-D57E-4935-AFF9-45F059AFB0D8}"/>
    <cellStyle name="Currency 3 9 2 4" xfId="9269" xr:uid="{38494C2E-FD78-4FAD-BFAD-04C787AA3FA0}"/>
    <cellStyle name="Currency 3 9 2 4 2" xfId="18072" xr:uid="{8E586A15-D326-4E0B-9018-D2E1487B9206}"/>
    <cellStyle name="Currency 3 9 2 5" xfId="12045" xr:uid="{F61CF8E7-74BC-4DAF-8916-9C3EF64369CA}"/>
    <cellStyle name="Currency 3 9 3" xfId="3530" xr:uid="{BD6441E6-AEEB-4F86-913A-84334631C333}"/>
    <cellStyle name="Currency 3 9 3 2" xfId="5052" xr:uid="{DFD97209-7B42-43D9-AF88-A7705E607CF4}"/>
    <cellStyle name="Currency 3 9 3 2 2" xfId="8073" xr:uid="{4BA24240-B128-41F5-94D6-F43CCCF46E4E}"/>
    <cellStyle name="Currency 3 9 3 2 2 2" xfId="16876" xr:uid="{EEC30D36-0143-468B-BA12-836BC2A92930}"/>
    <cellStyle name="Currency 3 9 3 2 3" xfId="13857" xr:uid="{2604854B-DD08-401D-B420-22C95594BB44}"/>
    <cellStyle name="Currency 3 9 3 3" xfId="6547" xr:uid="{79F700D4-E899-4C68-8A46-4209233BF348}"/>
    <cellStyle name="Currency 3 9 3 3 2" xfId="15351" xr:uid="{E440598D-AD1B-46EE-AF8F-2DE49ECB562A}"/>
    <cellStyle name="Currency 3 9 3 4" xfId="9565" xr:uid="{B2EC97F5-315D-4738-A2AA-94AA6980BB67}"/>
    <cellStyle name="Currency 3 9 3 4 2" xfId="18368" xr:uid="{1FB78983-B2EB-4C90-9ED1-D979C6ABB2DB}"/>
    <cellStyle name="Currency 3 9 3 5" xfId="12338" xr:uid="{D3FE26AB-5439-4E41-B176-3AD4985729F4}"/>
    <cellStyle name="Currency 3 9 4" xfId="3832" xr:uid="{845D9D11-0982-46DC-839B-19E23664DD7C}"/>
    <cellStyle name="Currency 3 9 4 2" xfId="5355" xr:uid="{EA016717-3085-4DA4-B1F5-7538FA09F2F4}"/>
    <cellStyle name="Currency 3 9 4 2 2" xfId="8376" xr:uid="{510F86CA-1905-4733-8368-2D4213684EC7}"/>
    <cellStyle name="Currency 3 9 4 2 2 2" xfId="17179" xr:uid="{A4F0AE8D-2F26-4618-B86F-4C103F77D01A}"/>
    <cellStyle name="Currency 3 9 4 2 3" xfId="14160" xr:uid="{F1D12D3D-7DE6-4C47-B5C2-37B4423C243B}"/>
    <cellStyle name="Currency 3 9 4 3" xfId="6850" xr:uid="{8D3CE388-4180-4F64-B42E-5EC93588B2BE}"/>
    <cellStyle name="Currency 3 9 4 3 2" xfId="15654" xr:uid="{B0DA909B-133E-4210-A0E6-3D57428CE8AB}"/>
    <cellStyle name="Currency 3 9 4 4" xfId="9868" xr:uid="{EA3F9890-E387-4F18-BFEC-C40AE50589FD}"/>
    <cellStyle name="Currency 3 9 4 4 2" xfId="18671" xr:uid="{4E3E636B-514F-4CA8-A464-E62BB1C20392}"/>
    <cellStyle name="Currency 3 9 4 5" xfId="12640" xr:uid="{089C08FF-CD50-481F-A9A5-14241E50317A}"/>
    <cellStyle name="Currency 3 9 5" xfId="4137" xr:uid="{2BE1E87E-EA8D-462C-BC6F-5F4BD8B4516F}"/>
    <cellStyle name="Currency 3 9 5 2" xfId="5660" xr:uid="{486586B4-6FE3-45DB-81ED-1833C951FB68}"/>
    <cellStyle name="Currency 3 9 5 2 2" xfId="8681" xr:uid="{52F1C35A-779A-4DA1-8E9D-196438A33870}"/>
    <cellStyle name="Currency 3 9 5 2 2 2" xfId="17484" xr:uid="{461EB56F-435F-4517-A9A4-D69F1834A4BA}"/>
    <cellStyle name="Currency 3 9 5 2 3" xfId="14465" xr:uid="{5286E5BD-3EAB-445F-B03F-0E9792E17813}"/>
    <cellStyle name="Currency 3 9 5 3" xfId="7155" xr:uid="{E8372ED5-7C27-46FF-84F0-611FF9893DAE}"/>
    <cellStyle name="Currency 3 9 5 3 2" xfId="15959" xr:uid="{E9032DCE-5029-44DA-A696-A8F8A008E14D}"/>
    <cellStyle name="Currency 3 9 5 4" xfId="10173" xr:uid="{BDB369C5-DB0A-4FA8-91A7-5E77C493EA4C}"/>
    <cellStyle name="Currency 3 9 5 4 2" xfId="18976" xr:uid="{3839C3CA-7237-45FC-9678-1CE16B394285}"/>
    <cellStyle name="Currency 3 9 5 5" xfId="12944" xr:uid="{AF68E16F-9C53-4143-8795-E4DB7A5AFE26}"/>
    <cellStyle name="Currency 3 9 6" xfId="4464" xr:uid="{5FF5C239-303A-4A4B-AC68-C23D880914C3}"/>
    <cellStyle name="Currency 3 9 6 2" xfId="7482" xr:uid="{C0F88D19-FA13-41C2-BFAC-989DD5D1578A}"/>
    <cellStyle name="Currency 3 9 6 2 2" xfId="16285" xr:uid="{785C2A0B-D7CF-481D-BC1A-3658590A708F}"/>
    <cellStyle name="Currency 3 9 6 3" xfId="13270" xr:uid="{34F77CA3-87EA-4891-9566-015B4E8E728C}"/>
    <cellStyle name="Currency 3 9 7" xfId="5955" xr:uid="{8325968B-222A-4541-A6C8-B524E8E38EAF}"/>
    <cellStyle name="Currency 3 9 7 2" xfId="14759" xr:uid="{A450146B-AE40-4E0B-B85A-18D9F8947B12}"/>
    <cellStyle name="Currency 3 9 8" xfId="8974" xr:uid="{DEEADEBE-D110-41FF-9745-5E50EE52979C}"/>
    <cellStyle name="Currency 3 9 8 2" xfId="17777" xr:uid="{FC9C603C-44D9-491C-BA9A-44A93647F3F7}"/>
    <cellStyle name="Currency 3 9 9" xfId="11761" xr:uid="{13EED2E6-0C38-4FA5-9008-4CC3BB916755}"/>
    <cellStyle name="Currency 30" xfId="2016" xr:uid="{6D8D7A4B-BA76-4AFF-B717-46B789A511C6}"/>
    <cellStyle name="Currency 31" xfId="2018" xr:uid="{79F207BB-5D34-4F7D-8002-D3DB48FDCD33}"/>
    <cellStyle name="Currency 32" xfId="2020" xr:uid="{9287C5AE-90A5-4B1F-BB19-AC11F7B94355}"/>
    <cellStyle name="Currency 33" xfId="2022" xr:uid="{40D77C15-C5F4-48F9-B54A-F661A689C4E8}"/>
    <cellStyle name="Currency 34" xfId="2024" xr:uid="{DA9DFD40-86BF-4C77-A582-3BEBB7E4864D}"/>
    <cellStyle name="Currency 35" xfId="2026" xr:uid="{263A5F82-5148-44A6-A564-1F091E4126D3}"/>
    <cellStyle name="Currency 36" xfId="2028" xr:uid="{0E88FED0-6239-425A-9BB5-225D94A0557A}"/>
    <cellStyle name="Currency 37" xfId="2030" xr:uid="{DB882C1E-6112-4A2C-9735-D30F9717830E}"/>
    <cellStyle name="Currency 38" xfId="2032" xr:uid="{F2A3D340-588B-40C8-9F02-0D23F8E7B207}"/>
    <cellStyle name="Currency 39" xfId="2034" xr:uid="{9A3BAD22-8DF5-46A6-A782-9C98FF69BF84}"/>
    <cellStyle name="Currency 4" xfId="626" xr:uid="{F7362295-5CCD-403C-9F28-9081E8B2B3B8}"/>
    <cellStyle name="Currency 4 2" xfId="1836" xr:uid="{A11B3150-3284-450B-9F3B-D2E7EF5D53D3}"/>
    <cellStyle name="Currency 4 2 2" xfId="2846" xr:uid="{2603FC3A-8DFE-4401-B820-D047EBDC68A4}"/>
    <cellStyle name="Currency 4 2 2 2" xfId="11007" xr:uid="{0F6FBD8E-7B04-42A6-B91C-E2ECBA04C0FA}"/>
    <cellStyle name="Currency 4 2 2 3" xfId="11195" xr:uid="{7588CFB8-E4C4-4B55-AE88-84E6E61F756C}"/>
    <cellStyle name="Currency 4 2 3" xfId="11222" xr:uid="{F6590D18-623F-4956-BFFE-314909E65246}"/>
    <cellStyle name="Currency 4 2 4" xfId="11465" xr:uid="{6B40DEEA-A596-4431-A4FB-90EA0B0F5907}"/>
    <cellStyle name="Currency 4 3" xfId="2081" xr:uid="{E68BB51B-621E-4FAC-9282-25801C60AF0C}"/>
    <cellStyle name="Currency 4 3 2" xfId="11029" xr:uid="{FF849E74-1AC1-40CA-8132-E5AC361E7873}"/>
    <cellStyle name="Currency 4 3 3" xfId="10644" xr:uid="{D6B22B92-7230-459D-B122-E9984495C253}"/>
    <cellStyle name="Currency 4 3 4" xfId="11435" xr:uid="{02214667-6CB9-4AD9-AAFF-309CA129E4BF}"/>
    <cellStyle name="Currency 4 4" xfId="1965" xr:uid="{4F465BC7-E33C-428B-9DA9-F58808D3BE34}"/>
    <cellStyle name="Currency 4 5" xfId="1562" xr:uid="{D99179C7-1B61-4C76-B97F-7968AB1EC9A8}"/>
    <cellStyle name="Currency 40" xfId="2036" xr:uid="{81496941-0FFB-4DEC-876E-17FC3E657EA7}"/>
    <cellStyle name="Currency 41" xfId="2038" xr:uid="{704C5D03-94C3-4114-808A-A9144CAEFAC2}"/>
    <cellStyle name="Currency 42" xfId="2040" xr:uid="{9597A748-CC81-478E-9D2C-2A94A271B4F5}"/>
    <cellStyle name="Currency 43" xfId="2042" xr:uid="{8FAA1AE2-5D07-40C4-A59A-F446BE2FC9BB}"/>
    <cellStyle name="Currency 44" xfId="2044" xr:uid="{3DDB2915-0D42-4060-9AD1-214F52C5E28C}"/>
    <cellStyle name="Currency 45" xfId="2046" xr:uid="{E57B44FB-CC75-40B0-85FF-ED8AAC8416F9}"/>
    <cellStyle name="Currency 46" xfId="2048" xr:uid="{883D1F73-885C-4672-80F3-07DC98D5E273}"/>
    <cellStyle name="Currency 47" xfId="2050" xr:uid="{50CCD882-9199-458C-92B0-C68324E72DB7}"/>
    <cellStyle name="Currency 48" xfId="2084" xr:uid="{BEA0B1C4-592D-464A-B129-3F56963C084A}"/>
    <cellStyle name="Currency 49" xfId="2058" xr:uid="{3F6CA73E-A504-4342-9CF5-3B976E11ED46}"/>
    <cellStyle name="Currency 5" xfId="627" xr:uid="{B7A4F1DA-139A-41A6-9610-F152D4EF33C1}"/>
    <cellStyle name="Currency 5 2" xfId="2891" xr:uid="{1D8D3CCB-1470-484F-9770-67BAEAC77694}"/>
    <cellStyle name="Currency 5 3" xfId="19436" xr:uid="{76E2E4A9-FE32-4AD1-8087-129127B5C923}"/>
    <cellStyle name="Currency 5 4" xfId="1964" xr:uid="{4EC50FBA-D3E8-4402-B748-80C49C5A0E75}"/>
    <cellStyle name="Currency 50" xfId="2054" xr:uid="{7F8B8B81-8CB6-4C42-BBB5-CF4DE7C57178}"/>
    <cellStyle name="Currency 51" xfId="2271" xr:uid="{98BAEA8F-497E-49AE-9FC4-28B323E14BDF}"/>
    <cellStyle name="Currency 52" xfId="2274" xr:uid="{41272C6A-75AD-48D8-88BD-08E5C7E51B9D}"/>
    <cellStyle name="Currency 52 2" xfId="11173" xr:uid="{ED5F0BCF-3E7B-4859-AEF8-FB9B3075D7A4}"/>
    <cellStyle name="Currency 52 3" xfId="10963" xr:uid="{822A1ABC-6890-4C62-A153-0B13F4109FDD}"/>
    <cellStyle name="Currency 53" xfId="2280" xr:uid="{39B1C9EE-CDC7-41B0-91B4-8E3A29F55110}"/>
    <cellStyle name="Currency 53 2" xfId="10928" xr:uid="{EEE9D2B5-5DC3-4001-80AB-254E7B542665}"/>
    <cellStyle name="Currency 53 3" xfId="11234" xr:uid="{77CEE631-59E2-43CE-85CC-F27BA85134D1}"/>
    <cellStyle name="Currency 54" xfId="2279" xr:uid="{BD3A00CB-DB98-49B8-A0A5-9CF3A0104C74}"/>
    <cellStyle name="Currency 55" xfId="10579" xr:uid="{99C2FF70-28AD-498D-BF9A-399C6D1A0E61}"/>
    <cellStyle name="Currency 55 2" xfId="11330" xr:uid="{12715A2A-B906-4DC9-B75E-55F003815781}"/>
    <cellStyle name="Currency 55 3" xfId="11136" xr:uid="{A9AA0105-5C64-4DF5-B82A-821AACC980DC}"/>
    <cellStyle name="Currency 56" xfId="19032" xr:uid="{77932605-F1DD-4F02-B78B-991B822E0D11}"/>
    <cellStyle name="Currency 57" xfId="19095" xr:uid="{9C356B82-B3FD-4352-8D42-6466CE5CB7D4}"/>
    <cellStyle name="Currency 58" xfId="19143" xr:uid="{795218B5-A1EC-4F68-B3F6-37F7C0794968}"/>
    <cellStyle name="Currency 59" xfId="19141" xr:uid="{0B109151-E9C1-4EC3-B286-BC851D0BCD6E}"/>
    <cellStyle name="Currency 6" xfId="628" xr:uid="{ED44A28B-5F57-456F-84E6-6D7F0B86C39A}"/>
    <cellStyle name="Currency 6 2" xfId="7201" xr:uid="{0259817D-29F2-497B-9884-9C94007680C6}"/>
    <cellStyle name="Currency 6 2 2" xfId="16004" xr:uid="{22235468-49FA-4B1B-BFD6-668C0E9D4615}"/>
    <cellStyle name="Currency 6 3" xfId="4183" xr:uid="{DF423A2C-827B-459E-A0E7-06A102971E8B}"/>
    <cellStyle name="Currency 6 3 2" xfId="12989" xr:uid="{6E42829D-6DAF-4E01-9B75-14D6297B18AE}"/>
    <cellStyle name="Currency 6 4" xfId="19448" xr:uid="{EC8C5854-D102-4C91-924E-2F27EC58D2F9}"/>
    <cellStyle name="Currency 6 5" xfId="1973" xr:uid="{878B5F94-B6B4-47DA-A35A-39D60B94FE81}"/>
    <cellStyle name="Currency 60" xfId="19028" xr:uid="{352DF8B1-3C12-4766-90C3-5160A9D49E7C}"/>
    <cellStyle name="Currency 61" xfId="19068" xr:uid="{36BF09D8-06FF-46B3-B507-96C6E3E7F82F}"/>
    <cellStyle name="Currency 62" xfId="19045" xr:uid="{F080888F-4296-4004-8EA2-48CE1C848504}"/>
    <cellStyle name="Currency 63" xfId="19179" xr:uid="{C69F5F73-DF78-44C8-94EC-A2C44EC0B42F}"/>
    <cellStyle name="Currency 64" xfId="19023" xr:uid="{371D550D-8BBE-4625-8A7F-409DA9F0B3BF}"/>
    <cellStyle name="Currency 65" xfId="19072" xr:uid="{D6E89BFF-B39C-4165-908B-F1B4F3DAEF2A}"/>
    <cellStyle name="Currency 66" xfId="19149" xr:uid="{2D660005-F6AB-4FBE-B2EB-046332470A5F}"/>
    <cellStyle name="Currency 67" xfId="19112" xr:uid="{08C459C1-E9C7-4060-ACB5-EDDBAB3F27B1}"/>
    <cellStyle name="Currency 68" xfId="19146" xr:uid="{13B7314F-66CA-4A47-B89D-5D79BF9B053D}"/>
    <cellStyle name="Currency 69" xfId="19194" xr:uid="{04D281FE-AA92-46B2-9859-A142D26EA5F1}"/>
    <cellStyle name="Currency 7" xfId="629" xr:uid="{F129607A-4C3B-455F-858E-AC0A369C8744}"/>
    <cellStyle name="Currency 7 2" xfId="19453" xr:uid="{5C68230E-0BB5-47AF-B355-68D77F56A986}"/>
    <cellStyle name="Currency 7 3" xfId="1985" xr:uid="{7F3D61B3-9162-4415-8ACE-6C8023B84EA5}"/>
    <cellStyle name="Currency 70" xfId="19171" xr:uid="{81D5F680-FE84-4EF8-A797-948BFF5C3E8E}"/>
    <cellStyle name="Currency 71" xfId="19118" xr:uid="{771BA8C9-14D4-4BF4-93E3-81BF4722D946}"/>
    <cellStyle name="Currency 72" xfId="19074" xr:uid="{B8EAC631-B9D6-4824-AFDE-1D0E35FFFFC9}"/>
    <cellStyle name="Currency 73" xfId="19184" xr:uid="{A4E6FF6B-8B13-457A-95B3-6A5E90FC9C70}"/>
    <cellStyle name="Currency 74" xfId="19109" xr:uid="{EF3848E1-957F-40A6-9B9E-6EBE609F1F07}"/>
    <cellStyle name="Currency 75" xfId="19036" xr:uid="{297542A1-C97C-4BA8-88B8-A23ED5101B07}"/>
    <cellStyle name="Currency 76" xfId="19181" xr:uid="{39EF1A2C-7AE2-40DF-B3A0-22C951B732D8}"/>
    <cellStyle name="Currency 77" xfId="19116" xr:uid="{91DC49CB-7630-4DC8-ACE5-C6A05FBAC684}"/>
    <cellStyle name="Currency 78" xfId="19142" xr:uid="{B119E78E-D66C-4966-B79C-750CE6401A03}"/>
    <cellStyle name="Currency 79" xfId="19156" xr:uid="{94C2DBDA-E6CE-45EE-9C66-F894A52CE388}"/>
    <cellStyle name="Currency 8" xfId="630" xr:uid="{BF1285C0-96B1-4B61-A1E7-CE7F4FAC5815}"/>
    <cellStyle name="Currency 8 2" xfId="19454" xr:uid="{016C9900-D538-4130-A558-598864142B1A}"/>
    <cellStyle name="Currency 8 3" xfId="1986" xr:uid="{C4F9F2EB-2113-4BC9-932A-3BF5BF54879E}"/>
    <cellStyle name="Currency 80" xfId="19053" xr:uid="{E8282F0B-CA52-4B04-BDB9-602016DF480D}"/>
    <cellStyle name="Currency 81" xfId="19189" xr:uid="{365E1C49-8A33-41A8-9569-5FE9D8174BAD}"/>
    <cellStyle name="Currency 82" xfId="19170" xr:uid="{E38FD770-6028-4D87-A178-380E0EE830B8}"/>
    <cellStyle name="Currency 83" xfId="19147" xr:uid="{9677FDA5-1883-463D-A795-5B26FAB8E64D}"/>
    <cellStyle name="Currency 84" xfId="19104" xr:uid="{0E546CBB-B819-47A6-A808-F1E6FF37C2C1}"/>
    <cellStyle name="Currency 85" xfId="19123" xr:uid="{48AC5A7E-9C77-43DE-BD9E-A7F832680073}"/>
    <cellStyle name="Currency 86" xfId="19173" xr:uid="{6A1441A0-B1BE-4F81-B323-19C69D275647}"/>
    <cellStyle name="Currency 87" xfId="19099" xr:uid="{89D51503-D4D4-4801-B7F5-9205CAE8C630}"/>
    <cellStyle name="Currency 88" xfId="19092" xr:uid="{B4726A83-F04C-4BC2-9E91-E594D8C00ECE}"/>
    <cellStyle name="Currency 89" xfId="19047" xr:uid="{54945529-3C13-4FB2-8853-DA539E5E9E08}"/>
    <cellStyle name="Currency 9" xfId="1968" xr:uid="{F0023DBC-732A-45D1-B98C-DF6D271AA6D9}"/>
    <cellStyle name="Currency 9 2" xfId="19461" xr:uid="{3F4F2C05-31D3-4808-AE41-E2D2FF2BF0B6}"/>
    <cellStyle name="Currency 90" xfId="19186" xr:uid="{49DB764A-15DB-44F9-9E7F-2E1340833D18}"/>
    <cellStyle name="Currency 91" xfId="19151" xr:uid="{BE6B3748-7D30-432C-BC0A-CAAC448CC3EC}"/>
    <cellStyle name="Currency 92" xfId="19133" xr:uid="{240BAD7D-2511-448B-8258-C53023FD3783}"/>
    <cellStyle name="Currency 93" xfId="19200" xr:uid="{565479E9-61B2-4509-A3BC-5C25DE72BB62}"/>
    <cellStyle name="Currency 94" xfId="19195" xr:uid="{E55AFB7D-58BC-460C-BC9D-F1DD37E3AA21}"/>
    <cellStyle name="Currency 95" xfId="19192" xr:uid="{E867834B-B3CA-4426-8DC8-1A538B6C83D5}"/>
    <cellStyle name="Currency 96" xfId="19136" xr:uid="{A53EEDC7-1B36-41A1-BC85-A5A0E8B834D8}"/>
    <cellStyle name="Currency 97" xfId="19016" xr:uid="{09CEF1A5-2064-4D0F-A4E6-7278E8766CA6}"/>
    <cellStyle name="Currency 98" xfId="19084" xr:uid="{26BDD881-0375-4C5E-8F5F-BCB4FC81F1A7}"/>
    <cellStyle name="Currency 99" xfId="19121" xr:uid="{C16726D4-228E-4216-8C27-93D4AD7856EA}"/>
    <cellStyle name="Currency0" xfId="1042" xr:uid="{220A5A11-E955-46E8-BC98-FDF89E11CD50}"/>
    <cellStyle name="Currency0 10" xfId="19931" xr:uid="{E594D5D7-6B23-4721-BE99-B0B63678D1EA}"/>
    <cellStyle name="Currency0 2" xfId="1126" xr:uid="{0683F533-641B-4091-821B-9616DED1509B}"/>
    <cellStyle name="Currency0 2 2" xfId="1186" xr:uid="{10A64B8E-025A-48FB-8581-671B11980006}"/>
    <cellStyle name="Currency0 2 2 2" xfId="19933" xr:uid="{F1CF2FEC-5DFF-45C1-AAA2-9927CC9C7040}"/>
    <cellStyle name="Currency0 2 3" xfId="10467" xr:uid="{39102241-9924-41D1-9BC8-F83EB20CD209}"/>
    <cellStyle name="Currency0 2 4" xfId="10396" xr:uid="{FA551DA4-5AA5-4E2B-A9E1-D326ED3431DB}"/>
    <cellStyle name="Currency0 2 5" xfId="19932" xr:uid="{D6C5229E-EAA1-4BD8-BA62-6FC8DACF5AE8}"/>
    <cellStyle name="Currency0 3" xfId="1148" xr:uid="{809E1A89-FFA3-4739-95DB-2ADAD442A48A}"/>
    <cellStyle name="Currency0 3 2" xfId="10474" xr:uid="{E2C8198C-CF34-4EF9-A26C-A79D3CA8D627}"/>
    <cellStyle name="Currency0 3 3" xfId="10426" xr:uid="{14E20E20-E53B-437E-95A6-54296122F8CB}"/>
    <cellStyle name="Currency0 3 4" xfId="19386" xr:uid="{74C8DB4C-C407-4EED-8A63-F82998DB8848}"/>
    <cellStyle name="Currency0 4" xfId="1837" xr:uid="{F5BF4464-4245-4E04-BD6E-C19CC5534F70}"/>
    <cellStyle name="Currency0 4 2" xfId="10778" xr:uid="{FCBD37A3-2FD2-4F41-8EA1-2ACCF1165EF7}"/>
    <cellStyle name="Currency0 4 3" xfId="10982" xr:uid="{5965B25C-2C65-40A4-905B-7AECD2FA81A3}"/>
    <cellStyle name="Currency0 4 4" xfId="11466" xr:uid="{32670109-5D31-4B43-9102-354BF4D01B4C}"/>
    <cellStyle name="Currency0 5" xfId="10448" xr:uid="{33062F7C-4CB3-47F4-81BD-27AFEE8B0B39}"/>
    <cellStyle name="Currency0 6" xfId="10395" xr:uid="{33C269D7-453B-4730-A631-F866F5D54DC7}"/>
    <cellStyle name="Currency0 6 2" xfId="10603" xr:uid="{5D8E3B75-C84B-48ED-9D24-9668887B5FC6}"/>
    <cellStyle name="Currency0 7" xfId="11021" xr:uid="{4BF14812-5208-4B89-8F13-EC7D0EBC6BA8}"/>
    <cellStyle name="Currency0 8" xfId="11353" xr:uid="{1E9EEB32-AA65-4C90-A278-BB371A7DB168}"/>
    <cellStyle name="Currency0 9" xfId="10613" xr:uid="{ED060C51-6F23-49C0-BB68-7FD80F143580}"/>
    <cellStyle name="Date" xfId="1039" xr:uid="{992E820F-857B-4E4E-A412-74E13EE3E26F}"/>
    <cellStyle name="Date 10" xfId="19934" xr:uid="{8E50E063-8AA1-44E4-9687-704F34FE856E}"/>
    <cellStyle name="Date 2" xfId="1127" xr:uid="{35342766-C6A0-45B2-9971-F475077F8AAF}"/>
    <cellStyle name="Date 2 2" xfId="1185" xr:uid="{A4D9070F-78E1-4C39-A6DF-71E9B41EB870}"/>
    <cellStyle name="Date 2 2 2" xfId="19936" xr:uid="{E7DA1EBE-0A96-474B-8B3D-C8F7CAE9C776}"/>
    <cellStyle name="Date 2 3" xfId="10468" xr:uid="{18261FD7-D002-4D3E-9014-DB5E5854AE15}"/>
    <cellStyle name="Date 2 4" xfId="10398" xr:uid="{6338C958-8928-4076-97CE-63240EEA6026}"/>
    <cellStyle name="Date 2 5" xfId="19935" xr:uid="{68599B39-A650-4E3B-8EE4-17C6DDE7EA03}"/>
    <cellStyle name="Date 3" xfId="1149" xr:uid="{8F341BD9-7ECB-46F6-8872-D07D4FA0C4B4}"/>
    <cellStyle name="Date 3 2" xfId="10475" xr:uid="{9C22871B-DDC7-426C-9A8F-B3DD644D7E7E}"/>
    <cellStyle name="Date 3 3" xfId="10427" xr:uid="{0C0DE7B8-FF4A-4E19-ADC0-3BE29B232F99}"/>
    <cellStyle name="Date 3 4" xfId="19384" xr:uid="{76EF944E-B05B-42AA-9202-F13E457B1F4C}"/>
    <cellStyle name="Date 4" xfId="1838" xr:uid="{576CDB47-0967-40C8-9908-0FBD4327ED80}"/>
    <cellStyle name="Date 4 2" xfId="11053" xr:uid="{1D6B26C7-8EA7-4476-A6AE-A9AAA257B855}"/>
    <cellStyle name="Date 4 3" xfId="11078" xr:uid="{7561D5C4-65FB-4960-867E-52227F25AB0C}"/>
    <cellStyle name="Date 4 4" xfId="11467" xr:uid="{D7AECB76-B639-4C2C-A79A-72DE40C18C35}"/>
    <cellStyle name="Date 5" xfId="10445" xr:uid="{D75C6F31-00A9-4AA1-B384-C5C40EF3BCF8}"/>
    <cellStyle name="Date 6" xfId="10397" xr:uid="{EF0C186F-F1FF-43EA-9437-914F3432C689}"/>
    <cellStyle name="Date 6 2" xfId="10905" xr:uid="{6EB7BED1-5C86-4C94-9A41-294ABD2BC115}"/>
    <cellStyle name="Date 7" xfId="10608" xr:uid="{3D79D71E-520B-4254-99B4-0CF005F1EBAA}"/>
    <cellStyle name="Date 8" xfId="11351" xr:uid="{7C15BE41-483A-46AD-8BE1-D405818B3F8B}"/>
    <cellStyle name="Date 9" xfId="11226" xr:uid="{5180F485-D90B-4519-AF40-231C70064365}"/>
    <cellStyle name="Explanatory Text" xfId="1006" builtinId="53" customBuiltin="1"/>
    <cellStyle name="Explanatory Text 2" xfId="2382" xr:uid="{74D97A50-AEB7-40FC-A7E0-9860810CE361}"/>
    <cellStyle name="Explanatory Text 2 2" xfId="2682" xr:uid="{CB0669C7-71F4-4BE6-A78A-CEF6F57B57FB}"/>
    <cellStyle name="Explanatory Text 2 3" xfId="19938" xr:uid="{91DCD54F-873E-48A6-A51C-0BFD9C5E95E3}"/>
    <cellStyle name="Explanatory Text 3" xfId="2641" xr:uid="{5A26569C-E3FF-4801-8150-CE41889863B3}"/>
    <cellStyle name="Explanatory Text 4" xfId="19937" xr:uid="{17F86256-3979-4171-B338-66E2EE894654}"/>
    <cellStyle name="Fixed" xfId="1046" xr:uid="{C2D5960D-7E47-401A-9A28-9BA140506932}"/>
    <cellStyle name="Fixed 10" xfId="19939" xr:uid="{7F9FBD38-995C-4688-A858-101075A23CE1}"/>
    <cellStyle name="Fixed 2" xfId="1128" xr:uid="{7E1A8B0F-83C5-48D7-A32F-5FBD917472E6}"/>
    <cellStyle name="Fixed 2 2" xfId="1184" xr:uid="{7E031036-B2A0-4077-9914-240D2A83D6D4}"/>
    <cellStyle name="Fixed 2 2 2" xfId="19941" xr:uid="{8E8B098D-DD27-4AA8-AC82-0993E607B0E2}"/>
    <cellStyle name="Fixed 2 3" xfId="10469" xr:uid="{F08BA676-E5E7-4AC7-A8A2-ABCC89C9ADD4}"/>
    <cellStyle name="Fixed 2 4" xfId="10400" xr:uid="{6724C136-B193-4A23-AAE8-40110EDECB2A}"/>
    <cellStyle name="Fixed 2 5" xfId="19940" xr:uid="{C05B740D-DB69-496E-9DB7-7637AFBD7FB6}"/>
    <cellStyle name="Fixed 3" xfId="1150" xr:uid="{8A64F467-405E-42DC-9490-3E096FBF039D}"/>
    <cellStyle name="Fixed 3 2" xfId="10476" xr:uid="{1DC057EE-4B8F-48EF-982F-AA9D1390B2CD}"/>
    <cellStyle name="Fixed 3 3" xfId="10425" xr:uid="{903ACA8B-E61F-43DB-B5EE-0EE97E8156BD}"/>
    <cellStyle name="Fixed 3 4" xfId="19388" xr:uid="{91C230A8-5E3D-45C4-BF0B-137BAADA32CC}"/>
    <cellStyle name="Fixed 4" xfId="1839" xr:uid="{7AC47AF1-C6EC-478C-90BC-CCEF15DBB055}"/>
    <cellStyle name="Fixed 4 2" xfId="11206" xr:uid="{A9F2A34A-4BBC-4B0A-9FAA-D74C73EE0C2D}"/>
    <cellStyle name="Fixed 4 3" xfId="10939" xr:uid="{A9325CFB-7E89-4054-8D26-683DC4EC056A}"/>
    <cellStyle name="Fixed 4 4" xfId="11468" xr:uid="{984F3F9F-1A50-406C-83CD-C28879456FC9}"/>
    <cellStyle name="Fixed 5" xfId="10451" xr:uid="{507B90D7-8DA8-4D9F-9D86-EEB870E25E1E}"/>
    <cellStyle name="Fixed 6" xfId="10399" xr:uid="{EF85A1D1-D447-46C3-B8EB-32C3E61B4F11}"/>
    <cellStyle name="Fixed 6 2" xfId="10986" xr:uid="{7C47405E-EB03-4B2D-B6CE-CD715FC05D42}"/>
    <cellStyle name="Fixed 7" xfId="11084" xr:uid="{248EDAA4-CB11-4E29-B4EC-78017FB71AE7}"/>
    <cellStyle name="Fixed 8" xfId="11356" xr:uid="{33F1E51D-B6F5-418D-9C78-5F80ECEC3F6C}"/>
    <cellStyle name="Fixed 9" xfId="11005" xr:uid="{2275CD2C-5A30-44FA-AF3B-B88363AF6FFB}"/>
    <cellStyle name="Formula - size 10" xfId="1151" xr:uid="{E58DDBCA-737A-42E5-B16E-EC5F5ACDCC1B}"/>
    <cellStyle name="Formula - size 11" xfId="1152" xr:uid="{B81E9629-04C3-4619-958E-0E660C44FDC2}"/>
    <cellStyle name="Formula - size 8" xfId="1153" xr:uid="{FBF5C9A7-8ED4-494F-809B-5B9C4AC66380}"/>
    <cellStyle name="Formula - size 9" xfId="1154" xr:uid="{E702ED6B-328C-4590-91FD-64D1BFFCD3A5}"/>
    <cellStyle name="Good" xfId="998" builtinId="26" customBuiltin="1"/>
    <cellStyle name="Good 2" xfId="1239" xr:uid="{5F4E235D-F8C7-4E18-B81E-97B063F6357F}"/>
    <cellStyle name="Good 2 2" xfId="2683" xr:uid="{531C9B8E-04F9-41F6-872A-EC40853F9B77}"/>
    <cellStyle name="Good 2 2 2" xfId="10338" xr:uid="{4A80CD4B-F351-44BE-94E4-4ABBB27A031F}"/>
    <cellStyle name="Good 2 3" xfId="2372" xr:uid="{4E042D44-DD36-435B-9F2A-DBB1C158BC7E}"/>
    <cellStyle name="Good 2 3 2" xfId="10337" xr:uid="{63F1A32B-D14B-417D-B992-E3B59C70999B}"/>
    <cellStyle name="Good 2 4" xfId="19943" xr:uid="{E566DF7B-FCC3-4CDC-8935-A88118B453FB}"/>
    <cellStyle name="Good 3" xfId="2642" xr:uid="{4F85A6D0-8356-4F58-A8F8-19A925EB8708}"/>
    <cellStyle name="Good 4" xfId="19942" xr:uid="{627E3BB9-FBAB-4741-BBD7-B45015DD2679}"/>
    <cellStyle name="Heading 1" xfId="994" builtinId="16" customBuiltin="1"/>
    <cellStyle name="Heading 1 2" xfId="1041" xr:uid="{BA2A4EB4-D613-45C1-B8D6-C08809C5278B}"/>
    <cellStyle name="Heading 1 2 2" xfId="1155" xr:uid="{860F95F3-1D84-4C34-8D6A-3D4E83F64C96}"/>
    <cellStyle name="Heading 1 2 2 2" xfId="2684" xr:uid="{EA6CA1E4-FA14-45DD-BDFD-CB3DF09262A6}"/>
    <cellStyle name="Heading 1 2 2 2 2" xfId="10477" xr:uid="{AFD7FC24-BB01-430B-BCF7-E493BAD88557}"/>
    <cellStyle name="Heading 1 2 2 2 2 2" xfId="10595" xr:uid="{E0640B94-530E-4C33-A0BB-1FC26051F3E3}"/>
    <cellStyle name="Heading 1 2 2 2 3" xfId="10700" xr:uid="{6007335F-DA34-463D-8DAE-FCEC3D7463F7}"/>
    <cellStyle name="Heading 1 2 2 3" xfId="10402" xr:uid="{5642D595-2AC5-4F4C-B7E2-14F226B7974A}"/>
    <cellStyle name="Heading 1 2 2 4" xfId="19946" xr:uid="{ABF791DD-1BB0-45F0-AA76-DCC9A2E380D6}"/>
    <cellStyle name="Heading 1 2 3" xfId="1240" xr:uid="{38E7362F-E961-4B24-A7F8-6DD1D4B26A5C}"/>
    <cellStyle name="Heading 1 2 3 2" xfId="2718" xr:uid="{14C5A8ED-1F1A-4219-BE3F-FB7307EB60A0}"/>
    <cellStyle name="Heading 1 2 3 2 2" xfId="10339" xr:uid="{89D77613-41A2-4C1F-A376-98C3DE455D7E}"/>
    <cellStyle name="Heading 1 2 3 2 2 2" xfId="10750" xr:uid="{E82E0659-3074-4E92-9E35-0C7826A01BE4}"/>
    <cellStyle name="Heading 1 2 3 2 3" xfId="10879" xr:uid="{4F1A3E8C-5037-46EB-9575-4F747A28A377}"/>
    <cellStyle name="Heading 1 2 3 3" xfId="10487" xr:uid="{84E20988-AEB0-4E37-A47D-69A0B1D5864B}"/>
    <cellStyle name="Heading 1 2 3 3 2" xfId="10930" xr:uid="{7933F4F5-1AB9-45AA-BA4F-6C09224B6666}"/>
    <cellStyle name="Heading 1 2 3 4" xfId="10418" xr:uid="{98769886-15F9-47B2-8965-D4062B84139A}"/>
    <cellStyle name="Heading 1 2 3 5" xfId="19947" xr:uid="{72BDCFE1-82BA-499C-BC1C-E3C0810B8C2B}"/>
    <cellStyle name="Heading 1 2 4" xfId="2611" xr:uid="{91FFD55F-C301-4246-9754-145A32437B81}"/>
    <cellStyle name="Heading 1 2 4 2" xfId="10447" xr:uid="{2DBBC75F-7435-4116-9DC4-E088750CF31E}"/>
    <cellStyle name="Heading 1 2 4 2 2" xfId="10840" xr:uid="{928DD7BD-3EDE-4536-805C-B26906448ADA}"/>
    <cellStyle name="Heading 1 2 4 3" xfId="10829" xr:uid="{C81946BC-DD02-4B54-BCE0-08A1A655783F}"/>
    <cellStyle name="Heading 1 2 5" xfId="2368" xr:uid="{97B4FD7D-D9EB-41E6-AEFA-989BBACF77A3}"/>
    <cellStyle name="Heading 1 2 5 2" xfId="10401" xr:uid="{01238522-9957-434A-8CA8-BF97F01F6077}"/>
    <cellStyle name="Heading 1 2 6" xfId="10904" xr:uid="{695F6A69-D986-43D6-8A6E-181B6DB5D770}"/>
    <cellStyle name="Heading 1 2 7" xfId="19945" xr:uid="{F33873AC-485F-4E19-94C1-D738D7C9108C}"/>
    <cellStyle name="Heading 1 3" xfId="1043" xr:uid="{68649CA5-B16C-4CD8-8A6E-95625637E73C}"/>
    <cellStyle name="Heading 1 3 2" xfId="1135" xr:uid="{D52F0FD8-5AC7-4030-983A-1D0A79F261CC}"/>
    <cellStyle name="Heading 1 3 2 2" xfId="19949" xr:uid="{ED1BA42D-553F-4295-80B6-038013A3F366}"/>
    <cellStyle name="Heading 1 3 3" xfId="1840" xr:uid="{3AFD916F-6815-410A-A862-28EB8C7708D7}"/>
    <cellStyle name="Heading 1 3 3 2" xfId="10797" xr:uid="{49588235-E002-43DD-88B8-547B85BC0E85}"/>
    <cellStyle name="Heading 1 3 3 3" xfId="10589" xr:uid="{6BC08628-3CAA-45F8-A315-84F314AF3494}"/>
    <cellStyle name="Heading 1 3 3 4" xfId="11469" xr:uid="{B540AF29-B249-404E-A515-3658DD5FE996}"/>
    <cellStyle name="Heading 1 3 4" xfId="2643" xr:uid="{C869F5FF-9AA3-4534-A75D-4EF189CDDDF5}"/>
    <cellStyle name="Heading 1 3 4 2" xfId="11093" xr:uid="{B20A5E46-DA00-45B3-8FDC-43930FF4D87C}"/>
    <cellStyle name="Heading 1 3 4 3" xfId="10729" xr:uid="{EF633691-DAB5-4485-879D-27D2FEBB840F}"/>
    <cellStyle name="Heading 1 3 5" xfId="10910" xr:uid="{9FD533FF-CCE8-4717-8621-A71283C219CF}"/>
    <cellStyle name="Heading 1 3 6" xfId="11354" xr:uid="{BC95F3DB-29B1-4C76-9D66-9963BF9097C0}"/>
    <cellStyle name="Heading 1 3 7" xfId="19472" xr:uid="{3C9C9E37-D825-4B4B-B00C-4B6F7830CD6F}"/>
    <cellStyle name="Heading 1 3 8" xfId="19948" xr:uid="{12013076-ADBB-4D79-BA46-C9F07EE2FAF5}"/>
    <cellStyle name="Heading 1 4" xfId="1129" xr:uid="{0B10FFD4-ACFF-4264-B3E7-F2FC65FB1E03}"/>
    <cellStyle name="Heading 1 4 2" xfId="1320" xr:uid="{25A7B2AF-763E-4E60-AA59-FCBB20B057A7}"/>
    <cellStyle name="Heading 1 5" xfId="19944" xr:uid="{A9E51882-A591-4C46-A4E3-7BBC31F1C3AA}"/>
    <cellStyle name="Heading 2" xfId="995" builtinId="17" customBuiltin="1"/>
    <cellStyle name="Heading 2 2" xfId="1050" xr:uid="{36EFFA7D-24CD-4AC0-B3CC-26E866B555FB}"/>
    <cellStyle name="Heading 2 2 2" xfId="1156" xr:uid="{7E561695-FD2A-4F61-9518-42A0040D9C35}"/>
    <cellStyle name="Heading 2 2 2 2" xfId="2685" xr:uid="{B0CC2FBD-2571-41EC-AE43-D02DB1E414F1}"/>
    <cellStyle name="Heading 2 2 2 2 2" xfId="10478" xr:uid="{ABEB3107-0DBE-487E-A2CA-F9108BF03EBA}"/>
    <cellStyle name="Heading 2 2 2 2 2 2" xfId="10649" xr:uid="{7C197B70-1C2D-4901-87F8-338F4251EA2F}"/>
    <cellStyle name="Heading 2 2 2 2 3" xfId="10616" xr:uid="{7C9BC075-044C-40F8-927C-4B8F79ABB121}"/>
    <cellStyle name="Heading 2 2 2 3" xfId="10404" xr:uid="{0AA8A5A3-F677-4FBC-A9B1-CDDF589972FF}"/>
    <cellStyle name="Heading 2 2 2 4" xfId="19952" xr:uid="{810FDB5A-1E3F-47CB-B103-44C14BB03053}"/>
    <cellStyle name="Heading 2 2 3" xfId="1241" xr:uid="{3B0943CE-FC8A-4C0F-B0C6-4617913853F4}"/>
    <cellStyle name="Heading 2 2 3 2" xfId="2719" xr:uid="{11A467D5-3C8F-4CBC-A80C-02F1E714F982}"/>
    <cellStyle name="Heading 2 2 3 2 2" xfId="10340" xr:uid="{BDBAC021-08E3-47DE-8CD3-417CD46A4B44}"/>
    <cellStyle name="Heading 2 2 3 2 2 2" xfId="11125" xr:uid="{2C7F6E54-AF05-403F-BD75-F91DD3E513A6}"/>
    <cellStyle name="Heading 2 2 3 2 3" xfId="10720" xr:uid="{0D533E82-F03F-4E13-8F82-C4B90DF2AC90}"/>
    <cellStyle name="Heading 2 2 3 3" xfId="10488" xr:uid="{1CB391A5-BA68-49A0-81C9-5C409FC9DC68}"/>
    <cellStyle name="Heading 2 2 3 3 2" xfId="11096" xr:uid="{65A96E2C-AECB-42E6-B130-3785A58F48F9}"/>
    <cellStyle name="Heading 2 2 3 4" xfId="10422" xr:uid="{9EA81F90-CB57-4072-BD10-61388FDDBE1E}"/>
    <cellStyle name="Heading 2 2 3 5" xfId="19953" xr:uid="{1D89CFEF-6A3C-4B97-955C-C55EFEEEE45A}"/>
    <cellStyle name="Heading 2 2 4" xfId="2612" xr:uid="{EB19388D-BA3A-45EC-92CB-408112946560}"/>
    <cellStyle name="Heading 2 2 4 2" xfId="10455" xr:uid="{856E6456-D48E-4ABF-8D9D-B627E43AAC5C}"/>
    <cellStyle name="Heading 2 2 4 2 2" xfId="10646" xr:uid="{F9F65CA9-903C-4C35-96D8-732B2FA8C025}"/>
    <cellStyle name="Heading 2 2 4 3" xfId="10945" xr:uid="{16854599-0FAA-4E03-ACA6-D0DF13947DC4}"/>
    <cellStyle name="Heading 2 2 5" xfId="2369" xr:uid="{929A798F-7035-464B-8233-DC098848FF69}"/>
    <cellStyle name="Heading 2 2 5 2" xfId="10403" xr:uid="{7BDB3D09-922E-47A5-B57E-3976AE034E46}"/>
    <cellStyle name="Heading 2 2 6" xfId="10849" xr:uid="{077A11DB-7D04-42B8-847E-120FE0D1716C}"/>
    <cellStyle name="Heading 2 2 7" xfId="19951" xr:uid="{5241117F-7C00-4ED7-A634-24E78F7394D9}"/>
    <cellStyle name="Heading 2 3" xfId="1038" xr:uid="{D49A1500-F5AB-4048-80B1-57EFE2784DD4}"/>
    <cellStyle name="Heading 2 3 2" xfId="1183" xr:uid="{ED9EF203-95DF-46EA-8715-58E7B46C9CD7}"/>
    <cellStyle name="Heading 2 3 2 2" xfId="19955" xr:uid="{49399587-8357-4C75-9BBB-DD1B9084447F}"/>
    <cellStyle name="Heading 2 3 3" xfId="1841" xr:uid="{43449C36-028B-4C86-9999-FB92EE1A4E2C}"/>
    <cellStyle name="Heading 2 3 3 2" xfId="10706" xr:uid="{908D63A7-64DC-43E0-BC12-05618C2E879B}"/>
    <cellStyle name="Heading 2 3 3 3" xfId="10769" xr:uid="{87F40225-543B-4AF1-9A5E-7AD162A75CD3}"/>
    <cellStyle name="Heading 2 3 3 4" xfId="11470" xr:uid="{473243A2-5F44-4674-A4B8-B5C8295D7E51}"/>
    <cellStyle name="Heading 2 3 4" xfId="2644" xr:uid="{5F843DF7-2446-4009-B458-9AE7CD37E50F}"/>
    <cellStyle name="Heading 2 3 4 2" xfId="10678" xr:uid="{8F3E3224-0AA9-4D87-B035-DD9A2992FE4D}"/>
    <cellStyle name="Heading 2 3 4 3" xfId="11202" xr:uid="{F8E9BD94-D7A9-45DB-BECA-2601DB39EDAD}"/>
    <cellStyle name="Heading 2 3 5" xfId="10802" xr:uid="{6825AA2A-A03A-4470-B418-90B0EFEEDEDD}"/>
    <cellStyle name="Heading 2 3 6" xfId="11350" xr:uid="{D624FDA3-2B74-42B5-B034-F30743218082}"/>
    <cellStyle name="Heading 2 3 7" xfId="19473" xr:uid="{B073E51F-07ED-4914-9084-F407DB414AEC}"/>
    <cellStyle name="Heading 2 3 8" xfId="19954" xr:uid="{0B4B23AD-0C37-45EA-B644-7CEF2BCD251A}"/>
    <cellStyle name="Heading 2 4" xfId="1130" xr:uid="{7AAE8CC1-CC7D-4679-8A47-108886E1B793}"/>
    <cellStyle name="Heading 2 4 2" xfId="1321" xr:uid="{96191974-C77F-4C73-8820-88AA80EA6B5F}"/>
    <cellStyle name="Heading 2 5" xfId="19950" xr:uid="{8C064B6F-F928-433F-9025-7C794097CEE2}"/>
    <cellStyle name="Heading 3" xfId="996" builtinId="18" customBuiltin="1"/>
    <cellStyle name="Heading 3 2" xfId="1242" xr:uid="{5A738D50-98B0-4C8E-81AF-88391B91396A}"/>
    <cellStyle name="Heading 3 2 2" xfId="2686" xr:uid="{B222E77A-856B-4212-8AEA-1B8BF958DDF9}"/>
    <cellStyle name="Heading 3 2 2 2" xfId="10341" xr:uid="{9830E618-4393-4A5E-BA44-C0FA949F82C8}"/>
    <cellStyle name="Heading 3 2 3" xfId="2370" xr:uid="{E7BD643E-0592-474D-9B67-60363E0EA7BA}"/>
    <cellStyle name="Heading 3 2 4" xfId="19957" xr:uid="{6B798BCC-C1C6-4195-81CF-02A270D5798F}"/>
    <cellStyle name="Heading 3 3" xfId="2645" xr:uid="{EA9957D5-20CA-45B0-B57C-A89B07840142}"/>
    <cellStyle name="Heading 3 4" xfId="19956" xr:uid="{14877483-B579-4D09-BEC2-77283AD7664F}"/>
    <cellStyle name="Heading 4" xfId="997" builtinId="19" customBuiltin="1"/>
    <cellStyle name="Heading 4 2" xfId="1243" xr:uid="{F9004896-C7F6-4184-86DD-92EB80C294D6}"/>
    <cellStyle name="Heading 4 2 2" xfId="2687" xr:uid="{F5FBE554-E90C-45B2-AF86-8837ED48B472}"/>
    <cellStyle name="Heading 4 2 2 2" xfId="10342" xr:uid="{EF1EC7BE-1ED4-4B95-BABB-A6C95C3AE7AE}"/>
    <cellStyle name="Heading 4 2 3" xfId="2371" xr:uid="{81541A2A-17DD-40CC-BF5C-543BE2762D53}"/>
    <cellStyle name="Heading 4 2 4" xfId="19959" xr:uid="{8EA1908F-52E7-4533-BB2B-8402A301BEC5}"/>
    <cellStyle name="Heading 4 3" xfId="2646" xr:uid="{2562AE71-B468-4615-A97D-A2822FD9BF70}"/>
    <cellStyle name="Heading 4 4" xfId="19958" xr:uid="{87D052BE-D0FD-40BB-BFB9-8799B83608A5}"/>
    <cellStyle name="Hyperlink" xfId="631" builtinId="8"/>
    <cellStyle name="Hyperlink 2" xfId="632" xr:uid="{72C248C7-D0F7-4568-897B-9508CE00105E}"/>
    <cellStyle name="Hyperlink 2 2" xfId="1313" xr:uid="{D79F80D4-BB6A-4263-BDF7-7C842C52A6EA}"/>
    <cellStyle name="Hyperlink 2 2 2" xfId="2723" xr:uid="{2EE16733-4972-46D5-A5BB-D620039D854B}"/>
    <cellStyle name="Hyperlink 2 3" xfId="2688" xr:uid="{66AF00D1-5368-42D6-BE2D-4DA0A30B1A5C}"/>
    <cellStyle name="Hyperlink 2 3 2" xfId="10460" xr:uid="{D0CF1493-D1D4-42BA-BB4B-1EC55D25B884}"/>
    <cellStyle name="Hyperlink 2 4" xfId="2902" xr:uid="{D738FFE3-6437-4352-BB2E-292BAD640F7A}"/>
    <cellStyle name="Hyperlink 2 4 2" xfId="10441" xr:uid="{126B923E-57C6-4717-9331-8CF5FEAB14D9}"/>
    <cellStyle name="Hyperlink 2 5" xfId="2347" xr:uid="{C0C158FC-5D8D-451C-8A0E-8E77F0AA2CB8}"/>
    <cellStyle name="Hyperlink 2 6" xfId="1114" xr:uid="{E93C6AFA-80B8-4ADA-9B13-7C1277C3C873}"/>
    <cellStyle name="Hyperlink 3" xfId="633" xr:uid="{325A48BC-2671-48BA-B978-3356B3928895}"/>
    <cellStyle name="Hyperlink 3 2" xfId="2725" xr:uid="{4A347FFF-C16B-408B-BADB-97C42C962DAB}"/>
    <cellStyle name="Hyperlink 3 2 2" xfId="3172" xr:uid="{2BD2885F-A49E-421A-96AC-6100B250569D}"/>
    <cellStyle name="Hyperlink 3 3" xfId="2710" xr:uid="{2342A61A-70E8-4B2F-B189-545CB528F510}"/>
    <cellStyle name="Hyperlink 3 4" xfId="3146" xr:uid="{63734110-7907-4248-9550-F9E27EB3999D}"/>
    <cellStyle name="Hyperlink 3 5" xfId="10444" xr:uid="{CBB167F5-D206-4006-915B-40AA367B297D}"/>
    <cellStyle name="Hyperlink 3 6" xfId="2696" xr:uid="{376006F9-8D11-4EEC-B88F-FB216D659E1F}"/>
    <cellStyle name="Hyperlink 4" xfId="634" xr:uid="{4E246F5C-2532-4DE9-AEDB-229C548EC72F}"/>
    <cellStyle name="Hyperlink 4 2" xfId="2608" xr:uid="{E1B513FE-4E01-4F26-A3E0-675344E648B5}"/>
    <cellStyle name="Hyperlink 5" xfId="1952" xr:uid="{348C0F04-AA9E-4BF0-866A-D72FA3FB9887}"/>
    <cellStyle name="Input" xfId="1000" builtinId="20" customBuiltin="1"/>
    <cellStyle name="Input 2" xfId="1244" xr:uid="{C947B631-9BA7-4CAF-BB36-E56296DFD062}"/>
    <cellStyle name="Input 2 2" xfId="2689" xr:uid="{AA1B23D3-58DB-4790-91A2-E4ED58A6AC8F}"/>
    <cellStyle name="Input 2 2 2" xfId="10344" xr:uid="{4CC2003F-1079-44DE-85D5-70247A4911D5}"/>
    <cellStyle name="Input 2 3" xfId="2375" xr:uid="{53F18860-EF28-4DFC-B0B2-D712F4402724}"/>
    <cellStyle name="Input 2 3 2" xfId="10343" xr:uid="{686DFE97-0D89-4758-B252-0CCEC745920E}"/>
    <cellStyle name="Input 2 4" xfId="19961" xr:uid="{E417F09E-9E3A-49B4-962B-0914C1C863DE}"/>
    <cellStyle name="Input 3" xfId="2647" xr:uid="{B111D596-D765-435D-9341-893F37311A84}"/>
    <cellStyle name="Input 4" xfId="19960" xr:uid="{EF25E67B-EEBA-4715-942E-C5459F95A1DC}"/>
    <cellStyle name="Linked Cell" xfId="1003" builtinId="24" customBuiltin="1"/>
    <cellStyle name="Linked Cell 2" xfId="1245" xr:uid="{427381E0-0CAC-4651-99B5-089C8F66DA6F}"/>
    <cellStyle name="Linked Cell 2 2" xfId="2690" xr:uid="{D0EB1759-6C44-451B-ADD7-87B1D6A7346D}"/>
    <cellStyle name="Linked Cell 2 2 2" xfId="10345" xr:uid="{7F609021-40FC-4AD6-99D7-DA19E5B49F1D}"/>
    <cellStyle name="Linked Cell 2 3" xfId="2378" xr:uid="{24276654-0EE3-411E-AAF9-1E4C5C8EB18A}"/>
    <cellStyle name="Linked Cell 2 4" xfId="19963" xr:uid="{82BAF495-AC03-439D-AC1F-030398A638F7}"/>
    <cellStyle name="Linked Cell 3" xfId="2648" xr:uid="{0F51D999-F435-4277-B23B-AB84351F919F}"/>
    <cellStyle name="Linked Cell 4" xfId="19962" xr:uid="{06112280-06A2-4317-8FCB-2709CC9AD1CF}"/>
    <cellStyle name="Neutral 2" xfId="635" xr:uid="{79177FC8-16C0-40A6-8AA7-25337658310C}"/>
    <cellStyle name="Neutral 2 2" xfId="2691" xr:uid="{2EB4B9E1-1CBD-4CC9-8D5E-A7BEED4E5F65}"/>
    <cellStyle name="Neutral 2 2 2" xfId="10347" xr:uid="{25F9097D-50C3-4153-801C-76D47B27B2C7}"/>
    <cellStyle name="Neutral 2 2 2 2" xfId="19428" xr:uid="{748DFAAC-530A-40A3-B0D0-D9D1D9C6ABF8}"/>
    <cellStyle name="Neutral 2 3" xfId="2374" xr:uid="{BEEA6A18-05B4-404A-AD52-F850380A821C}"/>
    <cellStyle name="Neutral 2 3 2" xfId="10346" xr:uid="{33AC7D83-BCF0-49DD-9A2B-5CCD130D84D2}"/>
    <cellStyle name="Neutral 2 4" xfId="19401" xr:uid="{2B9DA905-495B-4080-9859-B282DDCA079D}"/>
    <cellStyle name="Neutral 2 5" xfId="1246" xr:uid="{379741ED-1F02-4DB6-8813-33DB4806CB6D}"/>
    <cellStyle name="Neutral 2 6" xfId="19964" xr:uid="{B23124CF-26CF-4800-A275-BD547F45BD97}"/>
    <cellStyle name="Neutral 3" xfId="636" xr:uid="{A23A70BF-F25F-4546-9343-5EF89EE01D3C}"/>
    <cellStyle name="Neutral 3 2" xfId="2649" xr:uid="{00F408D3-0F25-4F17-83AF-5179517D2F57}"/>
    <cellStyle name="Neutral 3 3" xfId="2059" xr:uid="{A627145A-6CD1-41CE-A373-DF7DDF66157E}"/>
    <cellStyle name="Neutral 3 4" xfId="19965" xr:uid="{D26645AB-C358-4DC1-8D80-FFD98E02F2C1}"/>
    <cellStyle name="Neutral 4" xfId="637" xr:uid="{C3B92DAA-E070-4907-897C-8C12144FBDA6}"/>
    <cellStyle name="Neutral 4 2" xfId="10581" xr:uid="{8490D64A-AB29-4FD9-8324-4E85D23B5B98}"/>
    <cellStyle name="Neutral 5" xfId="1028" xr:uid="{F1010918-178E-432C-901E-64A83D26E180}"/>
    <cellStyle name="Normal" xfId="0" builtinId="0"/>
    <cellStyle name="Normal - size 10" xfId="1157" xr:uid="{B32756DE-5058-4BD8-B774-4ED83E39247D}"/>
    <cellStyle name="Normal - size 11" xfId="1158" xr:uid="{EF0AB72E-3D78-47E6-8383-7C991CDCA517}"/>
    <cellStyle name="Normal - size 11 2" xfId="2302" xr:uid="{BA31689C-2A3F-4264-B0B9-60ED6F041130}"/>
    <cellStyle name="Normal - size 11 2 2" xfId="2697" xr:uid="{595A20B6-0DF0-4B36-A067-F7BEF87C8A44}"/>
    <cellStyle name="Normal - size 11 2 2 2" xfId="3147" xr:uid="{15AB3A7A-D445-4DC2-B700-3AD7A75F6E36}"/>
    <cellStyle name="Normal - size 11 2 3" xfId="2817" xr:uid="{A16E8D9B-D32C-42C8-9A84-1370332BC22E}"/>
    <cellStyle name="Normal - size 11 3" xfId="2700" xr:uid="{F9495B0D-7D49-47C3-9A2C-872D357185A4}"/>
    <cellStyle name="Normal - size 11 3 2" xfId="3150" xr:uid="{77400402-9D9B-449E-82B3-66985A24ABEC}"/>
    <cellStyle name="Normal - size 8" xfId="1159" xr:uid="{F34632D1-CD7B-4E8B-A168-2E4EE5B2F24D}"/>
    <cellStyle name="Normal - size 9" xfId="1160" xr:uid="{43CF7BDB-5684-4C3F-B2AC-01135067A84A}"/>
    <cellStyle name="Normal 10" xfId="638" xr:uid="{7564AD33-7F52-4DC6-9B64-749C5A3049E4}"/>
    <cellStyle name="Normal 10 2" xfId="639" xr:uid="{4FBC3D8D-AAFB-4494-BC66-CC4D4A2370FA}"/>
    <cellStyle name="Normal 10 2 10" xfId="2415" xr:uid="{D0C14AB5-094E-4582-ABCE-265A1EBAC39E}"/>
    <cellStyle name="Normal 10 2 10 2" xfId="11595" xr:uid="{25B85543-F1D1-4353-9113-8549E58EDD3E}"/>
    <cellStyle name="Normal 10 2 11" xfId="19416" xr:uid="{E338FBC9-B442-42D3-825D-455C802298EE}"/>
    <cellStyle name="Normal 10 2 12" xfId="1178" xr:uid="{E1EDCDF5-40AA-4283-9F9B-7C616DD5DE25}"/>
    <cellStyle name="Normal 10 2 2" xfId="640" xr:uid="{7DC3BF57-14EA-416B-B2D8-49D8B10ED635}"/>
    <cellStyle name="Normal 10 2 2 10" xfId="2536" xr:uid="{5773E6AF-A84C-4232-A0A3-A5D6A97E0825}"/>
    <cellStyle name="Normal 10 2 2 2" xfId="641" xr:uid="{268BE867-D6CA-455E-A318-CF5856EC170A}"/>
    <cellStyle name="Normal 10 2 2 2 2" xfId="642" xr:uid="{3CE8652A-BB05-4E78-A302-FC9A4A9542EC}"/>
    <cellStyle name="Normal 10 2 2 2 2 2" xfId="7647" xr:uid="{B1EA443B-3F00-4586-8B94-CAB450D506BF}"/>
    <cellStyle name="Normal 10 2 2 2 2 2 2" xfId="16450" xr:uid="{8308B952-A08A-4CFF-A9A2-9C7F89E2B753}"/>
    <cellStyle name="Normal 10 2 2 2 2 3" xfId="13434" xr:uid="{531BDFB9-DA13-4477-A5D7-B1ACC59743E2}"/>
    <cellStyle name="Normal 10 2 2 2 2 4" xfId="4629" xr:uid="{AD940A57-BA35-45E8-9BF8-5B3ADF2FCD43}"/>
    <cellStyle name="Normal 10 2 2 2 3" xfId="6121" xr:uid="{2E1E973D-6E78-4B68-AF8E-09A6209650B2}"/>
    <cellStyle name="Normal 10 2 2 2 3 2" xfId="14925" xr:uid="{9ABACD07-66A2-424E-A53B-C03E6A6D1C5D}"/>
    <cellStyle name="Normal 10 2 2 2 4" xfId="9139" xr:uid="{963FE53D-085D-404E-BFCE-69B40141E50A}"/>
    <cellStyle name="Normal 10 2 2 2 4 2" xfId="17942" xr:uid="{B6C82D95-7AAA-4F76-AE5B-4AD0B133735E}"/>
    <cellStyle name="Normal 10 2 2 2 5" xfId="11922" xr:uid="{BB1BB247-2E68-462B-B450-280EE95547C9}"/>
    <cellStyle name="Normal 10 2 2 2 6" xfId="3061" xr:uid="{E8F32771-783E-4372-A4D3-0588D2691599}"/>
    <cellStyle name="Normal 10 2 2 3" xfId="643" xr:uid="{A484FED7-637B-4A0F-9A5B-26DDDF44F7BF}"/>
    <cellStyle name="Normal 10 2 2 3 2" xfId="4922" xr:uid="{8D2E5137-F0C6-41E1-92B5-626D179D52A8}"/>
    <cellStyle name="Normal 10 2 2 3 2 2" xfId="7943" xr:uid="{97618BEF-5E0B-44D0-BCCE-8CBA3B9D7823}"/>
    <cellStyle name="Normal 10 2 2 3 2 2 2" xfId="16746" xr:uid="{BD2A9E68-B688-4E84-9897-FEB9670B3AEE}"/>
    <cellStyle name="Normal 10 2 2 3 2 3" xfId="13727" xr:uid="{EEF43C05-3AFA-4614-86A7-CA8FD5578195}"/>
    <cellStyle name="Normal 10 2 2 3 3" xfId="6417" xr:uid="{41AB29D4-6587-4299-8ED1-ABC9B032BACD}"/>
    <cellStyle name="Normal 10 2 2 3 3 2" xfId="15221" xr:uid="{2F5694D9-F737-46D8-A1EF-C587A2D53E7D}"/>
    <cellStyle name="Normal 10 2 2 3 4" xfId="9435" xr:uid="{5AFF007E-3DBE-463B-803D-D94DC8B2613D}"/>
    <cellStyle name="Normal 10 2 2 3 4 2" xfId="18238" xr:uid="{2690CB78-A0D1-4004-AC8B-95BEB8E4450E}"/>
    <cellStyle name="Normal 10 2 2 3 5" xfId="12210" xr:uid="{387FBB88-4FE7-437F-83AC-1FDF5EB12E87}"/>
    <cellStyle name="Normal 10 2 2 3 6" xfId="3402" xr:uid="{B0DB00E3-1ED3-4DF8-9CE3-A2E77CD97764}"/>
    <cellStyle name="Normal 10 2 2 4" xfId="3697" xr:uid="{57FA3E7A-182F-4ED7-871A-4B3B3B215C29}"/>
    <cellStyle name="Normal 10 2 2 4 2" xfId="5220" xr:uid="{D3EE2A9A-CE84-4781-AAB1-0F88FAB66516}"/>
    <cellStyle name="Normal 10 2 2 4 2 2" xfId="8241" xr:uid="{79E9F0EC-04F5-45F4-AD69-0A75929E88CB}"/>
    <cellStyle name="Normal 10 2 2 4 2 2 2" xfId="17044" xr:uid="{2ACCB33C-656F-42DF-BEBF-E044B03E6B31}"/>
    <cellStyle name="Normal 10 2 2 4 2 3" xfId="14025" xr:uid="{B6AA3B54-5750-45CB-A1C6-F9A6EE9E93F6}"/>
    <cellStyle name="Normal 10 2 2 4 3" xfId="6715" xr:uid="{867C17B5-CA5C-4166-AA78-BC1E320F06D0}"/>
    <cellStyle name="Normal 10 2 2 4 3 2" xfId="15519" xr:uid="{311F8A68-5D34-4C5F-B2C9-98441C16A1E9}"/>
    <cellStyle name="Normal 10 2 2 4 4" xfId="9733" xr:uid="{9F931F3A-1591-440A-9298-7F17D60EA41F}"/>
    <cellStyle name="Normal 10 2 2 4 4 2" xfId="18536" xr:uid="{BD99D4B1-D280-4742-B4A6-60BFE60FA02E}"/>
    <cellStyle name="Normal 10 2 2 4 5" xfId="12505" xr:uid="{AD8501B3-C5E1-48FE-9E9E-19955154CB3F}"/>
    <cellStyle name="Normal 10 2 2 5" xfId="4007" xr:uid="{D219FDC6-2250-432F-84D4-92DFC61799CB}"/>
    <cellStyle name="Normal 10 2 2 5 2" xfId="5530" xr:uid="{E5E66DAD-22BB-49D2-9E0A-39D81E444535}"/>
    <cellStyle name="Normal 10 2 2 5 2 2" xfId="8551" xr:uid="{9C5BE959-F2C6-4F57-98D5-0D047EB703EC}"/>
    <cellStyle name="Normal 10 2 2 5 2 2 2" xfId="17354" xr:uid="{5E1725B2-B629-494C-8908-30DA98808934}"/>
    <cellStyle name="Normal 10 2 2 5 2 3" xfId="14335" xr:uid="{CB63D7C5-EA64-4F43-8303-4D57781A0DE8}"/>
    <cellStyle name="Normal 10 2 2 5 3" xfId="7025" xr:uid="{F64E82F4-5638-4E06-8E83-AC6FBF89D5FC}"/>
    <cellStyle name="Normal 10 2 2 5 3 2" xfId="15829" xr:uid="{D1019289-D02E-4870-AF8A-6E60FC98A712}"/>
    <cellStyle name="Normal 10 2 2 5 4" xfId="10043" xr:uid="{42AF0E8F-9438-4837-B1B4-D6DF72FD15FE}"/>
    <cellStyle name="Normal 10 2 2 5 4 2" xfId="18846" xr:uid="{11FA0CD3-C25B-4382-9914-04CCC2DE4D3F}"/>
    <cellStyle name="Normal 10 2 2 5 5" xfId="12814" xr:uid="{54747C89-7507-4B7E-BCF1-4A5304CF38E7}"/>
    <cellStyle name="Normal 10 2 2 6" xfId="4334" xr:uid="{5A1780F5-47BB-4A50-87FD-2480712A15C0}"/>
    <cellStyle name="Normal 10 2 2 6 2" xfId="7352" xr:uid="{1342D6AF-7F10-4F0D-91D3-4CB4BB5655AF}"/>
    <cellStyle name="Normal 10 2 2 6 2 2" xfId="16155" xr:uid="{970113B9-393A-44D1-ABB4-0F3D2C6755B7}"/>
    <cellStyle name="Normal 10 2 2 6 3" xfId="13140" xr:uid="{56E12C3E-B6E2-4A1A-A46E-BA926B8029DF}"/>
    <cellStyle name="Normal 10 2 2 7" xfId="5825" xr:uid="{3F20B76D-4E2D-432A-8DA9-6DB2184DF1F0}"/>
    <cellStyle name="Normal 10 2 2 7 2" xfId="14629" xr:uid="{0260272F-680F-451B-A3BE-8FCF20AEF4F1}"/>
    <cellStyle name="Normal 10 2 2 8" xfId="8844" xr:uid="{05031D5E-B7DD-41E4-961A-7EDBC2F46628}"/>
    <cellStyle name="Normal 10 2 2 8 2" xfId="17647" xr:uid="{5EC2D4D0-50B3-4031-99DE-EE5F8ED0D059}"/>
    <cellStyle name="Normal 10 2 2 9" xfId="10482" xr:uid="{6E86A673-A0B8-4788-BCA5-3267F8A08115}"/>
    <cellStyle name="Normal 10 2 2 9 2" xfId="11658" xr:uid="{49A1596D-5BB6-42D4-BE47-080767CF1135}"/>
    <cellStyle name="Normal 10 2 3" xfId="644" xr:uid="{ACBF9B93-4116-429A-97F7-B795CACE7D99}"/>
    <cellStyle name="Normal 10 2 3 2" xfId="645" xr:uid="{C20DD564-555A-48FF-9AAE-EEDE546498B6}"/>
    <cellStyle name="Normal 10 2 3 2 2" xfId="7578" xr:uid="{F5D40F1A-0DA7-4515-A55E-264ECB153462}"/>
    <cellStyle name="Normal 10 2 3 2 2 2" xfId="16381" xr:uid="{E479735E-38DD-4024-A1A9-A37ACAE0FB5E}"/>
    <cellStyle name="Normal 10 2 3 2 3" xfId="13365" xr:uid="{9C37FBAA-59B0-48EC-BEB4-9A6D6F9DBD2C}"/>
    <cellStyle name="Normal 10 2 3 2 4" xfId="4560" xr:uid="{A06FCD2F-2FF0-40BE-9D7E-C69627123763}"/>
    <cellStyle name="Normal 10 2 3 3" xfId="6052" xr:uid="{DB0D1BFD-CEB6-4245-99C9-649D0BF2671A}"/>
    <cellStyle name="Normal 10 2 3 3 2" xfId="14856" xr:uid="{2CF76AE3-8723-4B0B-B8E8-EBF61757C24B}"/>
    <cellStyle name="Normal 10 2 3 4" xfId="9070" xr:uid="{BB020BD0-FD9E-4A6C-BBDE-F3C8945C07C7}"/>
    <cellStyle name="Normal 10 2 3 4 2" xfId="17873" xr:uid="{B4153735-9A47-45A9-88C7-7B814F07F524}"/>
    <cellStyle name="Normal 10 2 3 5" xfId="10506" xr:uid="{3AC05B69-6605-4B48-8E7E-12B0B2336492}"/>
    <cellStyle name="Normal 10 2 3 5 2" xfId="11854" xr:uid="{32F31C88-1529-49F8-8630-D09E7DB2FBD3}"/>
    <cellStyle name="Normal 10 2 3 6" xfId="2936" xr:uid="{717CE97B-3C36-4A20-ADB8-86CBF2180171}"/>
    <cellStyle name="Normal 10 2 4" xfId="646" xr:uid="{DC3DD205-F7BB-4FE2-9685-8F1C1B1F4F57}"/>
    <cellStyle name="Normal 10 2 4 2" xfId="4853" xr:uid="{C1A2B509-FDB6-4466-B21B-CB6D305391DA}"/>
    <cellStyle name="Normal 10 2 4 2 2" xfId="7874" xr:uid="{EDC85AF9-A6DB-414D-AFE7-DB29033302AC}"/>
    <cellStyle name="Normal 10 2 4 2 2 2" xfId="16677" xr:uid="{72BA5D0B-283F-4386-88BC-B3137B4A8870}"/>
    <cellStyle name="Normal 10 2 4 2 3" xfId="13658" xr:uid="{37A3C259-76EA-45D5-940D-354889E609E2}"/>
    <cellStyle name="Normal 10 2 4 3" xfId="6348" xr:uid="{EBA3E9F9-4484-4708-8CBF-CADE578AA243}"/>
    <cellStyle name="Normal 10 2 4 3 2" xfId="15152" xr:uid="{16E90F4C-720A-4C36-8E35-9FE4FBE2B174}"/>
    <cellStyle name="Normal 10 2 4 4" xfId="9366" xr:uid="{37A135B9-50BA-4134-A4DD-2BF3AD61CDEC}"/>
    <cellStyle name="Normal 10 2 4 4 2" xfId="18169" xr:uid="{D3681AEE-64EB-42AF-97E2-78917C2D0A01}"/>
    <cellStyle name="Normal 10 2 4 5" xfId="10442" xr:uid="{3FD1FC9F-02E8-4AEA-A1AA-E709D3359415}"/>
    <cellStyle name="Normal 10 2 4 5 2" xfId="12141" xr:uid="{3F92E59F-85A5-431C-BF85-C6A9F616AD3F}"/>
    <cellStyle name="Normal 10 2 4 6" xfId="3333" xr:uid="{F7D7FB37-7A71-4A9A-BEB4-23147DA6B59C}"/>
    <cellStyle name="Normal 10 2 5" xfId="3627" xr:uid="{581ACCED-B429-4C83-BA3E-D8F7DC7BC2D6}"/>
    <cellStyle name="Normal 10 2 5 2" xfId="5150" xr:uid="{E110A25C-E0D1-4843-90DE-60ADEB1D2179}"/>
    <cellStyle name="Normal 10 2 5 2 2" xfId="8171" xr:uid="{95E4C8A1-8942-44F1-93F1-4E34A2A16545}"/>
    <cellStyle name="Normal 10 2 5 2 2 2" xfId="16974" xr:uid="{C49F43CE-7933-419F-BB9B-EDE96DD7AB39}"/>
    <cellStyle name="Normal 10 2 5 2 3" xfId="13955" xr:uid="{3413E3F8-966F-488B-9651-84919A2B2258}"/>
    <cellStyle name="Normal 10 2 5 3" xfId="6645" xr:uid="{56861A37-731D-4E15-ACC2-A7D581ED2009}"/>
    <cellStyle name="Normal 10 2 5 3 2" xfId="15449" xr:uid="{EE854185-DABB-4B26-9741-BE22D71BA89D}"/>
    <cellStyle name="Normal 10 2 5 4" xfId="9663" xr:uid="{7BC0BED7-39F3-4597-9A16-6D707A9749F4}"/>
    <cellStyle name="Normal 10 2 5 4 2" xfId="18466" xr:uid="{D2F674CA-45C2-4576-B12C-762F75F2ED72}"/>
    <cellStyle name="Normal 10 2 5 5" xfId="12435" xr:uid="{3C6DF2A2-0562-42B1-8652-CB8089CA79EB}"/>
    <cellStyle name="Normal 10 2 6" xfId="3938" xr:uid="{1BD2A7A8-1C9A-4E23-A85A-394B61D7A225}"/>
    <cellStyle name="Normal 10 2 6 2" xfId="5461" xr:uid="{3A8C5E10-DE2F-4BDC-AC78-78595F2B8591}"/>
    <cellStyle name="Normal 10 2 6 2 2" xfId="8482" xr:uid="{0F21D3D4-3A2B-41C2-911E-94CDDE9DA968}"/>
    <cellStyle name="Normal 10 2 6 2 2 2" xfId="17285" xr:uid="{6D84BF84-F966-4F8E-AA5D-BA03334D251C}"/>
    <cellStyle name="Normal 10 2 6 2 3" xfId="14266" xr:uid="{EA44A418-AA5D-47F3-B992-9D3D32E459C9}"/>
    <cellStyle name="Normal 10 2 6 3" xfId="6956" xr:uid="{D66BCDB5-7A89-4E8C-A7D8-972760DB7BDA}"/>
    <cellStyle name="Normal 10 2 6 3 2" xfId="15760" xr:uid="{8FBBCF9D-CD45-4950-9FA2-86093C822CD1}"/>
    <cellStyle name="Normal 10 2 6 4" xfId="9974" xr:uid="{0D6E4717-8735-4566-ACF3-6A938C5EFF5F}"/>
    <cellStyle name="Normal 10 2 6 4 2" xfId="18777" xr:uid="{1D07825C-7ECC-4F9B-B0E7-4B760BEB0383}"/>
    <cellStyle name="Normal 10 2 6 5" xfId="12745" xr:uid="{D1A8EE32-7971-4172-BACC-891AFF5AC431}"/>
    <cellStyle name="Normal 10 2 7" xfId="4265" xr:uid="{3B573DAD-2A96-4C2C-9292-914D646FC560}"/>
    <cellStyle name="Normal 10 2 7 2" xfId="7283" xr:uid="{EF156102-E136-4D09-B17C-20CB9AACC671}"/>
    <cellStyle name="Normal 10 2 7 2 2" xfId="16086" xr:uid="{220AA02A-273E-4382-939B-792EF2BDCED9}"/>
    <cellStyle name="Normal 10 2 7 3" xfId="13071" xr:uid="{812CF667-4E93-4994-8199-6FEC9BEA24E2}"/>
    <cellStyle name="Normal 10 2 8" xfId="5756" xr:uid="{827084E2-7668-4EC4-995F-E9655CA0B1F6}"/>
    <cellStyle name="Normal 10 2 8 2" xfId="14560" xr:uid="{53ED741A-6A56-4B20-9BBE-22303EDA1E8F}"/>
    <cellStyle name="Normal 10 2 9" xfId="8775" xr:uid="{EAB32ECE-DC2B-4F4C-9CE1-DDD4B60D9DA9}"/>
    <cellStyle name="Normal 10 2 9 2" xfId="17578" xr:uid="{77AD8270-CE7D-46D2-A61F-DBE6CD6ED6C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2 2 2" xfId="11069" xr:uid="{46460561-527A-4D82-A9A7-A74537213666}"/>
    <cellStyle name="Normal 10 3 2 3" xfId="11003" xr:uid="{E9706A13-E549-4D63-ADD8-BBA4F4BD473B}"/>
    <cellStyle name="Normal 10 3 2 4" xfId="2895" xr:uid="{9B3C09D2-31E5-486F-A335-9EBD78D4C8C1}"/>
    <cellStyle name="Normal 10 3 3" xfId="650" xr:uid="{F739C181-A55B-4208-BA30-28843C3C3905}"/>
    <cellStyle name="Normal 10 3 3 2" xfId="2341" xr:uid="{5315B767-E0B7-4CB7-A022-17B17771FF90}"/>
    <cellStyle name="Normal 10 3 4" xfId="11153" xr:uid="{3576F91A-F793-4304-AB9A-07C104D7008B}"/>
    <cellStyle name="Normal 10 3 5" xfId="11471" xr:uid="{3676CCD4-6F2E-4057-9AC2-2E440D8CE43A}"/>
    <cellStyle name="Normal 10 3 6" xfId="1842" xr:uid="{35955EBE-959F-4F36-8368-25C36EB305EB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2 3" xfId="10995" xr:uid="{93247D41-3850-4703-B559-D09BBD0F77EB}"/>
    <cellStyle name="Normal 10 4 3" xfId="654" xr:uid="{2E0076E5-588F-4600-ADAB-65BF50C4BF6B}"/>
    <cellStyle name="Normal 10 4 3 2" xfId="10765" xr:uid="{E07AC8FB-B469-4B71-8AFD-0011BA618620}"/>
    <cellStyle name="Normal 10 4 4" xfId="2324" xr:uid="{4CEC46B9-3352-4EF8-A51C-3F9AE2FB2A23}"/>
    <cellStyle name="Normal 10 5" xfId="655" xr:uid="{9819C990-34C3-4BED-84E5-59C38EFDA677}"/>
    <cellStyle name="Normal 10 5 2" xfId="656" xr:uid="{27D0A213-C87F-460C-8B8A-79126D5D14FC}"/>
    <cellStyle name="Normal 10 5 3" xfId="10786" xr:uid="{441F239F-52E9-4A1F-A81B-F1787B3A5FA6}"/>
    <cellStyle name="Normal 10 6" xfId="657" xr:uid="{AFA34B20-5EFE-4B2F-9DC6-FCC3B9546F27}"/>
    <cellStyle name="Normal 10 6 2" xfId="11030" xr:uid="{AC304EC5-54CB-4B98-9D9C-022C72B2FDC8}"/>
    <cellStyle name="Normal 10 7" xfId="11357" xr:uid="{5FB1AC13-0579-4EDB-B725-88EF73AA0E6A}"/>
    <cellStyle name="Normal 10 8" xfId="1051" xr:uid="{B96F1383-01AD-45DD-A32D-1BFD111CB155}"/>
    <cellStyle name="Normal 10 9" xfId="19966" xr:uid="{6C3CCB38-8754-4442-A560-50990076ED1A}"/>
    <cellStyle name="Normal 100" xfId="1434" xr:uid="{4005EC4C-B7A1-44F9-97C0-006D303638B1}"/>
    <cellStyle name="Normal 101" xfId="1435" xr:uid="{E091C250-14A7-4064-8438-B8D9BA328DE3}"/>
    <cellStyle name="Normal 101 2" xfId="5376" xr:uid="{911ACE64-7575-4901-B09B-EB8A3D0A2E63}"/>
    <cellStyle name="Normal 101 2 2" xfId="8397" xr:uid="{B2F779D0-84D1-4532-90A7-661427E80BE2}"/>
    <cellStyle name="Normal 101 2 2 2" xfId="17200" xr:uid="{26BDBF0D-346F-4DEB-B5B8-CDDDB50753F4}"/>
    <cellStyle name="Normal 101 2 3" xfId="14181" xr:uid="{FDEDFF07-2228-40F5-8B0D-0624E869763B}"/>
    <cellStyle name="Normal 101 3" xfId="6871" xr:uid="{2BF39061-96AC-44FE-9C5A-E28523788DF1}"/>
    <cellStyle name="Normal 101 3 2" xfId="15675" xr:uid="{6E612063-2857-49D8-AA15-66025411D108}"/>
    <cellStyle name="Normal 101 4" xfId="9889" xr:uid="{64B68CC9-1458-4F83-9098-583E101CC078}"/>
    <cellStyle name="Normal 101 4 2" xfId="18692" xr:uid="{F036D07E-7FBB-4F00-AA2B-16538B4A80C8}"/>
    <cellStyle name="Normal 101 5" xfId="3854" xr:uid="{5C83E142-E4DE-48CA-BEE3-D58CB825A4D4}"/>
    <cellStyle name="Normal 101 5 2" xfId="12661" xr:uid="{04D023C8-18A9-4161-A3B0-248E081006D0}"/>
    <cellStyle name="Normal 102" xfId="1436" xr:uid="{E416E3A3-865A-4461-BEDA-17C69098C87D}"/>
    <cellStyle name="Normal 102 2" xfId="5372" xr:uid="{F8D6D8F0-754E-411B-86DC-2924D08BBD16}"/>
    <cellStyle name="Normal 102 2 2" xfId="8393" xr:uid="{9917AE73-B602-4A70-84D8-3423BB5FDA7C}"/>
    <cellStyle name="Normal 102 2 2 2" xfId="17196" xr:uid="{428B5D6A-4466-4604-9F85-D444D9D6F99C}"/>
    <cellStyle name="Normal 102 2 3" xfId="14177" xr:uid="{8814ECDC-97CF-4DDC-B805-B42F39F2EAB2}"/>
    <cellStyle name="Normal 102 3" xfId="6867" xr:uid="{87EE903B-0913-4417-8C7A-A3C47A451311}"/>
    <cellStyle name="Normal 102 3 2" xfId="15671" xr:uid="{03F96093-682A-4531-A626-AB042DFE9F45}"/>
    <cellStyle name="Normal 102 4" xfId="9885" xr:uid="{75E16564-1382-44D4-B31B-8D5299A00C22}"/>
    <cellStyle name="Normal 102 4 2" xfId="18688" xr:uid="{0E58D96D-2771-4E8F-8BA4-EA743CEB3CFD}"/>
    <cellStyle name="Normal 102 5" xfId="3850" xr:uid="{281DC01F-A324-4E97-A7C7-6661230CB31A}"/>
    <cellStyle name="Normal 102 5 2" xfId="12657" xr:uid="{F7BB1C6F-CBB8-4720-80D1-51BD52D18A41}"/>
    <cellStyle name="Normal 103" xfId="1437" xr:uid="{0DC3B237-9377-443C-BB64-9EE5DA569071}"/>
    <cellStyle name="Normal 103 2" xfId="5083" xr:uid="{35E28D37-D848-4E1B-B731-812E39527C6C}"/>
    <cellStyle name="Normal 103 2 2" xfId="8104" xr:uid="{43734468-1D84-45E5-AD83-42F6290F77DD}"/>
    <cellStyle name="Normal 103 2 2 2" xfId="16907" xr:uid="{ECFB5500-4C17-402E-B77E-8447D0C77B25}"/>
    <cellStyle name="Normal 103 2 3" xfId="13888" xr:uid="{B43D812D-FEA1-4058-A954-6C313DEEFE94}"/>
    <cellStyle name="Normal 103 3" xfId="6578" xr:uid="{0F621418-CAD9-46F6-A088-5673D492943A}"/>
    <cellStyle name="Normal 103 3 2" xfId="15382" xr:uid="{C7C018BF-6272-40E8-B4E1-E453F3DBE5C7}"/>
    <cellStyle name="Normal 103 4" xfId="9596" xr:uid="{4EF40F1E-2DAD-4591-B0AF-00446B82B480}"/>
    <cellStyle name="Normal 103 4 2" xfId="18399" xr:uid="{4000CEDD-A810-4638-8A88-12C88473DB75}"/>
    <cellStyle name="Normal 103 5" xfId="3560" xr:uid="{13BC803E-931C-45B1-832B-7B620201A008}"/>
    <cellStyle name="Normal 103 5 2" xfId="12368" xr:uid="{0F85FA8B-A34D-462E-AEC3-1DC6AF8109A2}"/>
    <cellStyle name="Normal 104" xfId="1438" xr:uid="{5C2BFA87-4EFF-458F-B73B-6DF09F2D7497}"/>
    <cellStyle name="Normal 104 2" xfId="5371" xr:uid="{B62BF7FB-3D3E-4902-839A-F43C820EA9B2}"/>
    <cellStyle name="Normal 104 2 2" xfId="8392" xr:uid="{86861A78-2010-4883-B244-CA0A84158B38}"/>
    <cellStyle name="Normal 104 2 2 2" xfId="17195" xr:uid="{87588D7E-A5D1-4470-B025-5F2FB3BD4A6C}"/>
    <cellStyle name="Normal 104 2 3" xfId="14176" xr:uid="{F8AA0AA3-4EF0-475A-BEE4-27092A0FD148}"/>
    <cellStyle name="Normal 104 3" xfId="6866" xr:uid="{7B64AD50-6E7E-4CF6-9F50-A33DA012C955}"/>
    <cellStyle name="Normal 104 3 2" xfId="15670" xr:uid="{447F8B63-F94D-4FAC-9699-623EBA186933}"/>
    <cellStyle name="Normal 104 4" xfId="9884" xr:uid="{D74BF418-0130-4DE1-B388-C4512BB29B3B}"/>
    <cellStyle name="Normal 104 4 2" xfId="18687" xr:uid="{CBE8C5E0-A79D-449B-8A03-F52DC29DDF66}"/>
    <cellStyle name="Normal 104 5" xfId="3849" xr:uid="{D7BC921A-63BD-4AF1-8A2F-6DE7C516C445}"/>
    <cellStyle name="Normal 104 5 2" xfId="12656" xr:uid="{42C042D7-82FC-4AB9-AEC5-9C7E18BA51AB}"/>
    <cellStyle name="Normal 105" xfId="1439" xr:uid="{47F07F83-CCDC-46D4-9BFF-5EEABF2A1C05}"/>
    <cellStyle name="Normal 105 2" xfId="5380" xr:uid="{F3AB1246-F275-4645-8ECB-C7D2183BEF9F}"/>
    <cellStyle name="Normal 105 2 2" xfId="8401" xr:uid="{4830F588-848A-4F15-9D36-1CAC420C6454}"/>
    <cellStyle name="Normal 105 2 2 2" xfId="17204" xr:uid="{BDEA47C8-9DD2-4F68-A71C-8D034A9D26C3}"/>
    <cellStyle name="Normal 105 2 3" xfId="14185" xr:uid="{6F94A9FC-3A13-43EC-AB37-9BA9584F222E}"/>
    <cellStyle name="Normal 105 3" xfId="6875" xr:uid="{B02C51CB-ABEC-4378-B60C-7E5668D1E129}"/>
    <cellStyle name="Normal 105 3 2" xfId="15679" xr:uid="{83EF73D7-36CF-49D8-98BD-02D8F8FFD170}"/>
    <cellStyle name="Normal 105 4" xfId="9893" xr:uid="{C1F6CAC9-DD47-429B-AA46-D610540A1AF6}"/>
    <cellStyle name="Normal 105 4 2" xfId="18696" xr:uid="{39A97559-CA13-4F20-9503-1DF25FE65A8A}"/>
    <cellStyle name="Normal 105 5" xfId="3858" xr:uid="{D312CD49-8951-4647-BB32-5E94ECC1FBF0}"/>
    <cellStyle name="Normal 105 5 2" xfId="12665" xr:uid="{E1A408A4-3EB9-4CA5-8CE3-1A1A32EE7512}"/>
    <cellStyle name="Normal 106" xfId="1440" xr:uid="{B4439B28-8401-4666-82CB-D80959670614}"/>
    <cellStyle name="Normal 106 2" xfId="5379" xr:uid="{CC3E6869-29A6-411E-B816-393F7772C45B}"/>
    <cellStyle name="Normal 106 2 2" xfId="8400" xr:uid="{DD0C7691-90C7-494E-A6AD-375BEB778BBB}"/>
    <cellStyle name="Normal 106 2 2 2" xfId="17203" xr:uid="{C2BB76B6-7C39-48C8-9D7B-44FF2BCB01DA}"/>
    <cellStyle name="Normal 106 2 3" xfId="14184" xr:uid="{517CAB3E-98ED-444A-A010-061B0F34AA98}"/>
    <cellStyle name="Normal 106 3" xfId="6874" xr:uid="{91554E4F-B1B8-4A1F-AE5C-BBE9030AE15B}"/>
    <cellStyle name="Normal 106 3 2" xfId="15678" xr:uid="{F997E9FE-786A-4C04-B930-73DE0F7C2665}"/>
    <cellStyle name="Normal 106 4" xfId="9892" xr:uid="{B0C093F3-D4D4-4934-B5CA-159A82F1F1A9}"/>
    <cellStyle name="Normal 106 4 2" xfId="18695" xr:uid="{C12AA578-92DA-44E1-884C-D3F66F819443}"/>
    <cellStyle name="Normal 106 5" xfId="3857" xr:uid="{E72D79B8-CF62-4FCA-A155-2617DCB5AB2A}"/>
    <cellStyle name="Normal 106 5 2" xfId="12664" xr:uid="{B358CB2C-895E-4CF3-A10C-EC005CA23501}"/>
    <cellStyle name="Normal 107" xfId="1441" xr:uid="{8AD75675-B048-4DD1-946A-04B2FB1D4346}"/>
    <cellStyle name="Normal 107 2" xfId="5369" xr:uid="{53F6FB93-1DFD-4F5D-B719-D12C6F8ACE41}"/>
    <cellStyle name="Normal 107 2 2" xfId="8390" xr:uid="{8F4DB694-CC42-4FC5-9F55-DCA59A28A216}"/>
    <cellStyle name="Normal 107 2 2 2" xfId="17193" xr:uid="{EEB748CC-1ED7-40F5-B356-3B7FD18598C3}"/>
    <cellStyle name="Normal 107 2 3" xfId="14174" xr:uid="{860AD8BE-473F-4F01-B0CF-DA20CD36F066}"/>
    <cellStyle name="Normal 107 3" xfId="6864" xr:uid="{AEBA1F6F-BFCF-48A4-A42E-D19A83A6E9E0}"/>
    <cellStyle name="Normal 107 3 2" xfId="15668" xr:uid="{96F40AAA-F667-4F04-934B-F6475E8594AC}"/>
    <cellStyle name="Normal 107 4" xfId="9882" xr:uid="{AA2609C7-F98E-4C13-9E42-6A3177E4AAE9}"/>
    <cellStyle name="Normal 107 4 2" xfId="18685" xr:uid="{60883D1B-897A-477D-A452-060D39A66EA8}"/>
    <cellStyle name="Normal 107 5" xfId="3846" xr:uid="{F1D272A4-1938-4BE1-A841-88C1231795FA}"/>
    <cellStyle name="Normal 107 5 2" xfId="12654" xr:uid="{B284C858-629D-4039-AD47-43D26573F786}"/>
    <cellStyle name="Normal 108" xfId="1442" xr:uid="{26364427-B67B-45EB-B9ED-A9DA3C8A54C5}"/>
    <cellStyle name="Normal 108 2" xfId="5373" xr:uid="{31579CE5-10CB-4398-952F-3EE9F8F32F82}"/>
    <cellStyle name="Normal 108 2 2" xfId="8394" xr:uid="{95131CDB-4D49-4738-8AAE-F2250264FCFE}"/>
    <cellStyle name="Normal 108 2 2 2" xfId="17197" xr:uid="{A8D54DF6-3B84-4FE2-A5A9-EFABD85F8639}"/>
    <cellStyle name="Normal 108 2 3" xfId="14178" xr:uid="{0E5B6D57-D4B6-4ABD-B16C-55B0F8DC6796}"/>
    <cellStyle name="Normal 108 3" xfId="6868" xr:uid="{87E35B03-9C26-4A42-AF0D-9C174A1A4379}"/>
    <cellStyle name="Normal 108 3 2" xfId="15672" xr:uid="{3751F5A4-6373-4217-A6C5-BF72B60F810A}"/>
    <cellStyle name="Normal 108 4" xfId="9886" xr:uid="{212AD0AC-F9CA-41D9-B603-5D35427BBF23}"/>
    <cellStyle name="Normal 108 4 2" xfId="18689" xr:uid="{58481ECB-909B-4E52-B48D-B06BEF444474}"/>
    <cellStyle name="Normal 108 5" xfId="3851" xr:uid="{2AD971E4-B951-4D53-B8B1-CEB519CBFA57}"/>
    <cellStyle name="Normal 108 5 2" xfId="12658" xr:uid="{389E6ADE-8003-409F-84FF-65B2FCA8E459}"/>
    <cellStyle name="Normal 109" xfId="1443" xr:uid="{18229E0D-2CD0-49DD-BF89-D9D0ED35DA1F}"/>
    <cellStyle name="Normal 109 2" xfId="5375" xr:uid="{D8C738E7-C9B7-43FE-86DF-1802F624A1B9}"/>
    <cellStyle name="Normal 109 2 2" xfId="8396" xr:uid="{91BFDACB-AB94-44D5-B894-B47E1BDC145B}"/>
    <cellStyle name="Normal 109 2 2 2" xfId="17199" xr:uid="{AFCAC914-8D59-4364-A868-BF495BBFCB14}"/>
    <cellStyle name="Normal 109 2 3" xfId="14180" xr:uid="{63197EE1-857C-49E0-8DA6-91DEBD1E1555}"/>
    <cellStyle name="Normal 109 3" xfId="6870" xr:uid="{568549A9-173B-4E73-91F6-76EA6E0682DF}"/>
    <cellStyle name="Normal 109 3 2" xfId="15674" xr:uid="{7C125D51-13CD-4938-9D40-6E72F19B4F84}"/>
    <cellStyle name="Normal 109 4" xfId="9888" xr:uid="{8164325F-78B6-4B4B-81FF-90BA06C2972B}"/>
    <cellStyle name="Normal 109 4 2" xfId="18691" xr:uid="{D2525C36-8AF2-446D-949D-8DE0C2780B31}"/>
    <cellStyle name="Normal 109 5" xfId="3853" xr:uid="{6B978387-17F6-4440-83EA-971833098FC6}"/>
    <cellStyle name="Normal 109 5 2" xfId="12660" xr:uid="{CC8D7B78-FA9B-415D-8231-14E0F6BBEE80}"/>
    <cellStyle name="Normal 11" xfId="658" xr:uid="{4DFF44E5-A9A8-4373-860A-052E3A6179D5}"/>
    <cellStyle name="Normal 11 2" xfId="659" xr:uid="{B70C7FBF-3758-4604-99DB-D6B678552F50}"/>
    <cellStyle name="Normal 11 2 10" xfId="2416" xr:uid="{FF8816C7-ADB2-414D-93A3-FA22A8C33EC4}"/>
    <cellStyle name="Normal 11 2 10 2" xfId="11596" xr:uid="{74F73EB3-EB00-42BD-80A1-85E602FB6611}"/>
    <cellStyle name="Normal 11 2 11" xfId="19420" xr:uid="{BD4CF6F0-30E1-4664-9EA7-CD79B4CBB592}"/>
    <cellStyle name="Normal 11 2 12" xfId="1179" xr:uid="{5869235E-0703-48DE-9EF9-95B25FDEE2B2}"/>
    <cellStyle name="Normal 11 2 2" xfId="660" xr:uid="{33B69C2E-1237-4D2F-9560-1E22CEE895D5}"/>
    <cellStyle name="Normal 11 2 2 10" xfId="2537" xr:uid="{BAF775B1-B7B1-4717-B37E-2CF79961795F}"/>
    <cellStyle name="Normal 11 2 2 2" xfId="3062" xr:uid="{ADC4B34B-FE64-400E-9176-21FCF9156EAC}"/>
    <cellStyle name="Normal 11 2 2 2 2" xfId="4630" xr:uid="{D097DB28-AAA5-4D25-9AAD-A3156DECA89E}"/>
    <cellStyle name="Normal 11 2 2 2 2 2" xfId="7648" xr:uid="{EFCD7F95-33D7-4197-B196-3067687372F2}"/>
    <cellStyle name="Normal 11 2 2 2 2 2 2" xfId="16451" xr:uid="{4861CB54-B93E-499E-8DB0-9FA56707CA4B}"/>
    <cellStyle name="Normal 11 2 2 2 2 3" xfId="13435" xr:uid="{28047933-3554-4A8E-95A0-4B82B49C642C}"/>
    <cellStyle name="Normal 11 2 2 2 3" xfId="6122" xr:uid="{98BD3CB9-B55F-4E15-AB54-F25F0E59B40B}"/>
    <cellStyle name="Normal 11 2 2 2 3 2" xfId="14926" xr:uid="{76515F8D-4B6A-4F76-AC7A-56285981DCDD}"/>
    <cellStyle name="Normal 11 2 2 2 4" xfId="9140" xr:uid="{3C59E44A-F148-4797-ABD9-704BFB6431C0}"/>
    <cellStyle name="Normal 11 2 2 2 4 2" xfId="17943" xr:uid="{2C3C8F82-8DF1-4FD1-AD4A-4F5C23ACDCE5}"/>
    <cellStyle name="Normal 11 2 2 2 5" xfId="11923" xr:uid="{18C459C2-E1F5-4CC8-806E-9BE08213423B}"/>
    <cellStyle name="Normal 11 2 2 3" xfId="3403" xr:uid="{43E61300-D61E-4DD1-9BAE-6CC5827F4A2B}"/>
    <cellStyle name="Normal 11 2 2 3 2" xfId="4923" xr:uid="{DCBF3085-9482-446E-9BF9-D240A21E515A}"/>
    <cellStyle name="Normal 11 2 2 3 2 2" xfId="7944" xr:uid="{60B81766-41D4-475F-86F8-060B2BB39150}"/>
    <cellStyle name="Normal 11 2 2 3 2 2 2" xfId="16747" xr:uid="{9D8DBB4F-243C-46D3-ABE2-90F6D3C95B84}"/>
    <cellStyle name="Normal 11 2 2 3 2 3" xfId="13728" xr:uid="{61ABAC6C-12AA-44C5-9775-62A15C577CCA}"/>
    <cellStyle name="Normal 11 2 2 3 3" xfId="6418" xr:uid="{B2F67437-92C4-43A1-8F21-1D87C3753805}"/>
    <cellStyle name="Normal 11 2 2 3 3 2" xfId="15222" xr:uid="{1B96816C-87DA-49B5-BA4A-D0A29E669E0A}"/>
    <cellStyle name="Normal 11 2 2 3 4" xfId="9436" xr:uid="{67F19B95-8940-4B8E-B67A-0C8896FB32FE}"/>
    <cellStyle name="Normal 11 2 2 3 4 2" xfId="18239" xr:uid="{42F89199-ABE6-4361-921A-7E5D0EA140D2}"/>
    <cellStyle name="Normal 11 2 2 3 5" xfId="12211" xr:uid="{F413708D-44AF-4B20-9B22-7715A4C16C0E}"/>
    <cellStyle name="Normal 11 2 2 4" xfId="3698" xr:uid="{7464AE67-754C-43A7-8499-CCB992F6DB3D}"/>
    <cellStyle name="Normal 11 2 2 4 2" xfId="5221" xr:uid="{54ECFDB7-9A66-41FE-A1D6-68B3DD2E22D6}"/>
    <cellStyle name="Normal 11 2 2 4 2 2" xfId="8242" xr:uid="{C5B9A1BB-85E4-4F00-AB3F-243FE7D35368}"/>
    <cellStyle name="Normal 11 2 2 4 2 2 2" xfId="17045" xr:uid="{8947DA95-DBC8-4C49-8F0B-8BF758EDC53A}"/>
    <cellStyle name="Normal 11 2 2 4 2 3" xfId="14026" xr:uid="{F3028B16-4B06-4120-8E93-9B8F94A9A3D6}"/>
    <cellStyle name="Normal 11 2 2 4 3" xfId="6716" xr:uid="{3653730B-2CC9-4AE4-84B1-5FBCBB17E3BE}"/>
    <cellStyle name="Normal 11 2 2 4 3 2" xfId="15520" xr:uid="{8F38C15C-E99E-4F53-A977-1ACD28418553}"/>
    <cellStyle name="Normal 11 2 2 4 4" xfId="9734" xr:uid="{3BB4E319-3BAD-4DF6-A23D-BA7E96805385}"/>
    <cellStyle name="Normal 11 2 2 4 4 2" xfId="18537" xr:uid="{184949EB-DB10-49D6-A32F-5FC136669483}"/>
    <cellStyle name="Normal 11 2 2 4 5" xfId="12506" xr:uid="{EDFD05DD-9F52-47F6-A114-F7652E9371ED}"/>
    <cellStyle name="Normal 11 2 2 5" xfId="4008" xr:uid="{781CF50D-DF79-4987-9153-ED7476710719}"/>
    <cellStyle name="Normal 11 2 2 5 2" xfId="5531" xr:uid="{0DF5EB66-E684-4AE0-873A-54E4E29A3C05}"/>
    <cellStyle name="Normal 11 2 2 5 2 2" xfId="8552" xr:uid="{9F9A3252-FB3A-45C1-AE84-FEB0644A7F04}"/>
    <cellStyle name="Normal 11 2 2 5 2 2 2" xfId="17355" xr:uid="{B48EA2AC-594C-4149-9872-1A165C99CCF9}"/>
    <cellStyle name="Normal 11 2 2 5 2 3" xfId="14336" xr:uid="{6A50AC79-1D00-4D48-8A26-AD98F3E7DF8B}"/>
    <cellStyle name="Normal 11 2 2 5 3" xfId="7026" xr:uid="{6A3A569C-E5E9-48D7-A49E-C39CA33F9677}"/>
    <cellStyle name="Normal 11 2 2 5 3 2" xfId="15830" xr:uid="{103C9F8A-0807-4928-ACE1-54275CF895BA}"/>
    <cellStyle name="Normal 11 2 2 5 4" xfId="10044" xr:uid="{C9BA9035-0724-4FCE-A925-E74AECB4F385}"/>
    <cellStyle name="Normal 11 2 2 5 4 2" xfId="18847" xr:uid="{5D05AA9C-7F07-4F89-94FF-03687DEBC270}"/>
    <cellStyle name="Normal 11 2 2 5 5" xfId="12815" xr:uid="{130659E6-3902-4485-A0FB-E28A854D1CC2}"/>
    <cellStyle name="Normal 11 2 2 6" xfId="4335" xr:uid="{67FB9F9C-E45F-4C22-B348-52963CAA46A2}"/>
    <cellStyle name="Normal 11 2 2 6 2" xfId="7353" xr:uid="{739530E5-0B5D-45B8-B1A7-FA7B9965AA47}"/>
    <cellStyle name="Normal 11 2 2 6 2 2" xfId="16156" xr:uid="{ABE9F4C3-63EC-4529-93B9-611954914F3C}"/>
    <cellStyle name="Normal 11 2 2 6 3" xfId="13141" xr:uid="{28370376-A138-4EE1-8C06-D96B2C4D91CD}"/>
    <cellStyle name="Normal 11 2 2 7" xfId="5826" xr:uid="{E82AC3B7-BD0C-4DAA-B135-AFF7DF5929FE}"/>
    <cellStyle name="Normal 11 2 2 7 2" xfId="14630" xr:uid="{90089CF7-D3F3-45F8-A3E6-0BFA52D0E49C}"/>
    <cellStyle name="Normal 11 2 2 8" xfId="8845" xr:uid="{0C0A5101-117A-4AD8-B798-98A2F2354D21}"/>
    <cellStyle name="Normal 11 2 2 8 2" xfId="17648" xr:uid="{6D71C63A-FCFC-4F15-9F90-07130CF20C37}"/>
    <cellStyle name="Normal 11 2 2 9" xfId="10511" xr:uid="{D6899561-F4ED-463F-853C-8072233ABAD5}"/>
    <cellStyle name="Normal 11 2 2 9 2" xfId="11659" xr:uid="{22C5E571-4C16-4B76-9468-F970A35ED579}"/>
    <cellStyle name="Normal 11 2 3" xfId="2937" xr:uid="{7E8D5B5A-5CD1-44A3-9F82-F9377693BC57}"/>
    <cellStyle name="Normal 11 2 3 2" xfId="4561" xr:uid="{7C8A9AD2-F2FF-4E5A-B913-9DE403E04E74}"/>
    <cellStyle name="Normal 11 2 3 2 2" xfId="7579" xr:uid="{4D1E1984-B9EE-4E4D-AA1E-FD4366D9F2DE}"/>
    <cellStyle name="Normal 11 2 3 2 2 2" xfId="16382" xr:uid="{0273F9B8-F8CA-4803-9213-F6408A50D116}"/>
    <cellStyle name="Normal 11 2 3 2 3" xfId="13366" xr:uid="{22CD4619-24DF-429B-BB7B-E8AD646084E8}"/>
    <cellStyle name="Normal 11 2 3 3" xfId="6053" xr:uid="{BE4C492B-2F95-47CF-92C5-FB0DF2CC43B4}"/>
    <cellStyle name="Normal 11 2 3 3 2" xfId="14857" xr:uid="{F520C739-5164-4284-A52E-11230F270878}"/>
    <cellStyle name="Normal 11 2 3 4" xfId="9071" xr:uid="{E18B7A8E-F902-426F-9952-9E44B60708C3}"/>
    <cellStyle name="Normal 11 2 3 4 2" xfId="17874" xr:uid="{7D9E94A9-88D0-4F25-890A-0C0D8F91B068}"/>
    <cellStyle name="Normal 11 2 3 5" xfId="10483" xr:uid="{0FD6820B-C419-4B06-B57C-81D808F990B2}"/>
    <cellStyle name="Normal 11 2 3 5 2" xfId="11855" xr:uid="{F2DE5EC7-636F-418A-B5EB-3CDCA92453AF}"/>
    <cellStyle name="Normal 11 2 4" xfId="3334" xr:uid="{08CDB557-6D5B-4A44-BFC6-17676241418D}"/>
    <cellStyle name="Normal 11 2 4 2" xfId="4854" xr:uid="{8A22AA36-6F7D-4609-B431-01A37A0AF688}"/>
    <cellStyle name="Normal 11 2 4 2 2" xfId="7875" xr:uid="{BC888E93-C5A4-432A-91DD-04C644F75FEA}"/>
    <cellStyle name="Normal 11 2 4 2 2 2" xfId="16678" xr:uid="{FEA6B4BC-F8D8-44BB-BFA2-282FA4F86518}"/>
    <cellStyle name="Normal 11 2 4 2 3" xfId="13659" xr:uid="{C23F4373-AB49-443A-BA83-873410A335CF}"/>
    <cellStyle name="Normal 11 2 4 3" xfId="6349" xr:uid="{BFCA9741-922F-46FD-ACA8-4F29ABAAF6C2}"/>
    <cellStyle name="Normal 11 2 4 3 2" xfId="15153" xr:uid="{A70BD868-F2F5-4F1E-9DDB-E30D85A90D07}"/>
    <cellStyle name="Normal 11 2 4 4" xfId="9367" xr:uid="{ED83BFE6-6E54-4573-9DFF-82F480735D45}"/>
    <cellStyle name="Normal 11 2 4 4 2" xfId="18170" xr:uid="{FEC2647C-0DAC-43AB-B03E-B5C5AAACADAD}"/>
    <cellStyle name="Normal 11 2 4 5" xfId="12142" xr:uid="{9449B600-B200-4743-BBC5-416E40DF9EA9}"/>
    <cellStyle name="Normal 11 2 5" xfId="3628" xr:uid="{7881FDF1-8524-4BA9-8281-4E7DFA0C0392}"/>
    <cellStyle name="Normal 11 2 5 2" xfId="5151" xr:uid="{5DCC7994-96D9-40CB-BC13-019F25C39E96}"/>
    <cellStyle name="Normal 11 2 5 2 2" xfId="8172" xr:uid="{8737541C-6652-4B18-804A-3F6444C5755C}"/>
    <cellStyle name="Normal 11 2 5 2 2 2" xfId="16975" xr:uid="{D76404A8-E8A8-433B-AE05-D63C970F020D}"/>
    <cellStyle name="Normal 11 2 5 2 3" xfId="13956" xr:uid="{A92F54CF-F0B2-4597-93EE-2509D5383107}"/>
    <cellStyle name="Normal 11 2 5 3" xfId="6646" xr:uid="{69F07B7C-CFFD-4520-A197-34FAAC5EDC1D}"/>
    <cellStyle name="Normal 11 2 5 3 2" xfId="15450" xr:uid="{43F9691D-2D7C-455C-88A0-3E7028E93EC8}"/>
    <cellStyle name="Normal 11 2 5 4" xfId="9664" xr:uid="{74590AD1-00F7-4522-82C3-8F8BAD84DB82}"/>
    <cellStyle name="Normal 11 2 5 4 2" xfId="18467" xr:uid="{0362D941-34C5-403F-B990-07223EC99FB3}"/>
    <cellStyle name="Normal 11 2 5 5" xfId="12436" xr:uid="{AD8C8102-1C64-49AC-9EFC-965225CB5307}"/>
    <cellStyle name="Normal 11 2 6" xfId="3939" xr:uid="{F38FB327-E29E-4C8D-97BA-B2E12C08625D}"/>
    <cellStyle name="Normal 11 2 6 2" xfId="5462" xr:uid="{CA1377F1-058F-4F05-B5A9-5B14B88A6875}"/>
    <cellStyle name="Normal 11 2 6 2 2" xfId="8483" xr:uid="{1CC747D5-6DF7-4086-971C-50EFF1FB223E}"/>
    <cellStyle name="Normal 11 2 6 2 2 2" xfId="17286" xr:uid="{309FC3D0-67A2-4CE0-8794-05CCDFF495AB}"/>
    <cellStyle name="Normal 11 2 6 2 3" xfId="14267" xr:uid="{18D8E69E-51E8-405A-8BF7-581C2246C8E0}"/>
    <cellStyle name="Normal 11 2 6 3" xfId="6957" xr:uid="{321401E6-3562-4EFB-9875-4ABCB2EFE02B}"/>
    <cellStyle name="Normal 11 2 6 3 2" xfId="15761" xr:uid="{ACBA7317-6E3F-4009-85FA-7A04D61EAA2D}"/>
    <cellStyle name="Normal 11 2 6 4" xfId="9975" xr:uid="{7282BE3A-0654-41C6-AE41-B1795CCDEC40}"/>
    <cellStyle name="Normal 11 2 6 4 2" xfId="18778" xr:uid="{5A74885C-B0FC-402A-97B4-384B3CA17734}"/>
    <cellStyle name="Normal 11 2 6 5" xfId="12746" xr:uid="{2B46F658-8CF9-4882-93FC-3CCC9ADCB221}"/>
    <cellStyle name="Normal 11 2 7" xfId="4266" xr:uid="{1D924BBE-E067-42FD-87CB-BF50CBDF931A}"/>
    <cellStyle name="Normal 11 2 7 2" xfId="7284" xr:uid="{5D78B418-772E-44F7-B4AD-0023B4C37A7D}"/>
    <cellStyle name="Normal 11 2 7 2 2" xfId="16087" xr:uid="{9BCF8678-642D-45B6-BB88-F83C82F1C342}"/>
    <cellStyle name="Normal 11 2 7 3" xfId="13072" xr:uid="{7DDD2E02-4BAD-478A-A561-CE3726983579}"/>
    <cellStyle name="Normal 11 2 8" xfId="5757" xr:uid="{65DB7651-A4B0-46E5-8A87-3494B5104B72}"/>
    <cellStyle name="Normal 11 2 8 2" xfId="14561" xr:uid="{A0358E88-6221-4B8E-AC0C-382129E898EF}"/>
    <cellStyle name="Normal 11 2 9" xfId="8776" xr:uid="{092EEC36-5119-4367-8FBC-DD50725D96CE}"/>
    <cellStyle name="Normal 11 2 9 2" xfId="17579" xr:uid="{F004D60D-03F1-4969-BA3A-6BA0725AD3A1}"/>
    <cellStyle name="Normal 11 3" xfId="661" xr:uid="{8C0773E3-FEAE-4787-83F1-F4767A577642}"/>
    <cellStyle name="Normal 11 3 2" xfId="2896" xr:uid="{6A9FD743-EAA3-4529-B45A-0919E56BF4D6}"/>
    <cellStyle name="Normal 11 3 2 2" xfId="11103" xr:uid="{A4DEAAE8-884E-4D33-895F-1B9879A85573}"/>
    <cellStyle name="Normal 11 3 2 3" xfId="11068" xr:uid="{A12442EF-511B-4221-B307-A56209552CF1}"/>
    <cellStyle name="Normal 11 3 3" xfId="2342" xr:uid="{88C3F58B-A088-4004-BDB1-F75EC9CFB24E}"/>
    <cellStyle name="Normal 11 3 4" xfId="11101" xr:uid="{8C7DC2AE-D641-432B-AF7F-E079538C1BAC}"/>
    <cellStyle name="Normal 11 3 5" xfId="11472" xr:uid="{6BA126F3-1603-48FC-8ED6-399447318232}"/>
    <cellStyle name="Normal 11 3 6" xfId="1843" xr:uid="{93D9FC85-1BE9-4E88-A803-ADA2531A95E6}"/>
    <cellStyle name="Normal 11 4" xfId="2333" xr:uid="{9AA51081-0E4D-4BD5-AB1B-33EE55C2EBE0}"/>
    <cellStyle name="Normal 11 4 2" xfId="10510" xr:uid="{EF3AEC4E-242B-472C-A6BE-0AC180865646}"/>
    <cellStyle name="Normal 11 4 2 2" xfId="10950" xr:uid="{3C456764-4BC2-4C17-B4C3-483637D10BF4}"/>
    <cellStyle name="Normal 11 4 3" xfId="11002" xr:uid="{16779885-498B-409B-B084-5811112148CC}"/>
    <cellStyle name="Normal 11 5" xfId="10435" xr:uid="{F4634F65-BE47-458A-94B5-560DC81357F4}"/>
    <cellStyle name="Normal 11 5 2" xfId="10758" xr:uid="{3985ABCA-124C-4D83-9662-861F0C9B355F}"/>
    <cellStyle name="Normal 11 6" xfId="11358" xr:uid="{A2EC326A-24F2-45B5-9902-09E671437A43}"/>
    <cellStyle name="Normal 11 7" xfId="1052" xr:uid="{0573EED6-57AF-4A3C-880C-E89CDC972E32}"/>
    <cellStyle name="Normal 11 8" xfId="19967" xr:uid="{56082043-C87F-4EE1-A443-A61BAF993D60}"/>
    <cellStyle name="Normal 110" xfId="1444" xr:uid="{FE71D539-4EEA-420A-B817-0DCE2BDA6FA8}"/>
    <cellStyle name="Normal 110 2" xfId="5294" xr:uid="{6EE535DB-132C-46F9-A40E-13AB8D925991}"/>
    <cellStyle name="Normal 110 2 2" xfId="8315" xr:uid="{4F0DBAB2-AB70-4799-ACFB-01F029C4F875}"/>
    <cellStyle name="Normal 110 2 2 2" xfId="17118" xr:uid="{EB896628-FA2B-4C54-8356-1517F4423942}"/>
    <cellStyle name="Normal 110 2 3" xfId="14099" xr:uid="{4A374601-7063-49C6-9BA1-BE8D53D5B729}"/>
    <cellStyle name="Normal 110 3" xfId="6789" xr:uid="{92C0556D-8AD2-42DF-B73F-113333CE5442}"/>
    <cellStyle name="Normal 110 3 2" xfId="15593" xr:uid="{4F1084EF-8FC4-4D6F-80C3-E65F95AE7577}"/>
    <cellStyle name="Normal 110 4" xfId="9807" xr:uid="{554A7DAC-4148-4EB7-9BE3-75747BF99415}"/>
    <cellStyle name="Normal 110 4 2" xfId="18610" xr:uid="{928800A5-FED9-4C78-9A43-4C3D2D967BA8}"/>
    <cellStyle name="Normal 110 5" xfId="3771" xr:uid="{1EC3F5E3-CE79-494E-8533-A2131081A12A}"/>
    <cellStyle name="Normal 110 5 2" xfId="12579" xr:uid="{51AA85E2-50B4-454D-AFB5-E7CC6C17C7D1}"/>
    <cellStyle name="Normal 111" xfId="1445" xr:uid="{D1964F45-6183-473E-A3C3-92B4B41C6413}"/>
    <cellStyle name="Normal 111 2" xfId="5374" xr:uid="{7562AE96-6F4D-4F3B-B696-360D6BE1948D}"/>
    <cellStyle name="Normal 111 2 2" xfId="8395" xr:uid="{E0ED0F51-5172-47B3-A65F-B2C611157FD9}"/>
    <cellStyle name="Normal 111 2 2 2" xfId="17198" xr:uid="{6E84E1D7-F17B-40B0-B17B-FAAE95A65F58}"/>
    <cellStyle name="Normal 111 2 3" xfId="14179" xr:uid="{D2BD8B59-0655-418A-AA7D-FA955A36CC75}"/>
    <cellStyle name="Normal 111 3" xfId="6869" xr:uid="{2B1CD766-EB27-48B4-B6DF-7E8707159770}"/>
    <cellStyle name="Normal 111 3 2" xfId="15673" xr:uid="{AA77B182-447A-4678-854A-B04FB8F66210}"/>
    <cellStyle name="Normal 111 4" xfId="9887" xr:uid="{D9076100-51ED-4620-BEC1-2A9A0E02E847}"/>
    <cellStyle name="Normal 111 4 2" xfId="18690" xr:uid="{3D6DC070-A812-4087-B6D7-32B96ED8FA0C}"/>
    <cellStyle name="Normal 111 5" xfId="3852" xr:uid="{8C68B5BB-A319-420A-A70D-BEB7E55E12CE}"/>
    <cellStyle name="Normal 111 5 2" xfId="12659" xr:uid="{EA318D62-E513-4FC7-AE91-780932C68C5C}"/>
    <cellStyle name="Normal 112" xfId="1446" xr:uid="{EB25FBF4-C3E3-4EF8-992B-1171E955DAD3}"/>
    <cellStyle name="Normal 113" xfId="1447" xr:uid="{5B9F6C3B-897E-47A2-997D-B90DC76CA162}"/>
    <cellStyle name="Normal 114" xfId="1448" xr:uid="{BB024595-E6DB-4A46-9D84-705619C749C9}"/>
    <cellStyle name="Normal 114 2" xfId="7169" xr:uid="{B9738845-D36A-4152-A5E9-FD228588FCFE}"/>
    <cellStyle name="Normal 114 2 2" xfId="15973" xr:uid="{940BCEE9-6DEB-43F3-8548-96DAEACE11BB}"/>
    <cellStyle name="Normal 114 3" xfId="4151" xr:uid="{B1A41E48-1F12-4A1F-B832-969EAD5F4D84}"/>
    <cellStyle name="Normal 114 3 2" xfId="12958" xr:uid="{FDD3F4CA-7126-4654-85EB-FC5959BC0228}"/>
    <cellStyle name="Normal 115" xfId="1449" xr:uid="{EF19DD0E-4D5F-45B5-AE33-8B6910A1FF78}"/>
    <cellStyle name="Normal 115 2" xfId="7200" xr:uid="{B2C9EB00-62E9-4458-80F6-639CB4398A31}"/>
    <cellStyle name="Normal 115 2 2" xfId="16003" xr:uid="{81D4AB99-CB2A-417B-8D1A-A83AFBB39CDD}"/>
    <cellStyle name="Normal 115 3" xfId="4182" xr:uid="{822CA55C-47C1-4F29-B8F4-D14648F8D97D}"/>
    <cellStyle name="Normal 115 3 2" xfId="12988" xr:uid="{112B2DD1-744C-4E56-8510-00D60CF5B1F2}"/>
    <cellStyle name="Normal 116" xfId="1450" xr:uid="{AD4A626A-9910-42A1-8C38-4F1902769989}"/>
    <cellStyle name="Normal 116 2" xfId="7202" xr:uid="{F2F0C1BE-F063-41FC-A665-A3AB4198B5B4}"/>
    <cellStyle name="Normal 116 2 2" xfId="16005" xr:uid="{80AC87EA-A196-4C39-BF74-0B24B19BABD1}"/>
    <cellStyle name="Normal 116 3" xfId="4184" xr:uid="{18F648DC-DB31-4870-84BB-20200C51D98F}"/>
    <cellStyle name="Normal 116 3 2" xfId="12990" xr:uid="{5FB0DC44-2C71-4113-8207-71EE324618C6}"/>
    <cellStyle name="Normal 117" xfId="1451" xr:uid="{A856AB77-0800-4982-AD75-FBBFD2FCF7DD}"/>
    <cellStyle name="Normal 118" xfId="1452" xr:uid="{C819860E-D047-4CE9-B519-8ABC3B9290B4}"/>
    <cellStyle name="Normal 119" xfId="1453" xr:uid="{A7959A3E-24C3-40A0-BA9F-4210BC5D1753}"/>
    <cellStyle name="Normal 12" xfId="662" xr:uid="{F6A866D3-D331-4A58-90F6-45A1335B29E1}"/>
    <cellStyle name="Normal 12 2" xfId="663" xr:uid="{AC2FA3F9-8395-4B46-BC9F-8EC843354406}"/>
    <cellStyle name="Normal 12 2 10" xfId="2417" xr:uid="{6C9606F9-65E2-4E30-92DA-6177C5185AE7}"/>
    <cellStyle name="Normal 12 2 10 2" xfId="11597" xr:uid="{EB05B31D-D8E1-46A9-83B1-F3E5475B0D3E}"/>
    <cellStyle name="Normal 12 2 11" xfId="19421" xr:uid="{7242F13B-0522-4668-95C7-9A0F11E4D428}"/>
    <cellStyle name="Normal 12 2 12" xfId="1180" xr:uid="{ADFE95D1-1CD0-4A45-998B-64B2B0ECE9A5}"/>
    <cellStyle name="Normal 12 2 2" xfId="664" xr:uid="{AD70CA6A-7644-4619-A533-7C542A5C4C3E}"/>
    <cellStyle name="Normal 12 2 2 10" xfId="2538" xr:uid="{2419ADD9-2849-451C-B0EF-B19898197ED6}"/>
    <cellStyle name="Normal 12 2 2 2" xfId="3063" xr:uid="{5F63FC5F-6698-4507-A8CF-CEF6300A949F}"/>
    <cellStyle name="Normal 12 2 2 2 2" xfId="4631" xr:uid="{96FEBB04-6E06-4D45-89E8-C72F52C5A852}"/>
    <cellStyle name="Normal 12 2 2 2 2 2" xfId="7649" xr:uid="{EF985158-70E4-4CC4-8CE8-B3B883099E5F}"/>
    <cellStyle name="Normal 12 2 2 2 2 2 2" xfId="16452" xr:uid="{76BD13FF-798E-430C-94CB-7F73D8F14CCD}"/>
    <cellStyle name="Normal 12 2 2 2 2 3" xfId="13436" xr:uid="{C45C2E6E-5F37-4250-B4DB-D26CE91FD14B}"/>
    <cellStyle name="Normal 12 2 2 2 3" xfId="6123" xr:uid="{38E0D8C6-E6EB-414A-BF49-2EE20B29673D}"/>
    <cellStyle name="Normal 12 2 2 2 3 2" xfId="14927" xr:uid="{A137B509-8515-4C84-B4EF-CFEA43E6318F}"/>
    <cellStyle name="Normal 12 2 2 2 4" xfId="9141" xr:uid="{46C1B974-216A-4731-A095-04B296C2D48B}"/>
    <cellStyle name="Normal 12 2 2 2 4 2" xfId="17944" xr:uid="{A6926288-639A-49C8-B9B1-72CF884CDBAD}"/>
    <cellStyle name="Normal 12 2 2 2 5" xfId="11924" xr:uid="{21D60B6D-86F9-42A8-8A00-7FC25BC90786}"/>
    <cellStyle name="Normal 12 2 2 3" xfId="3404" xr:uid="{FAA93AE1-B293-41E8-B294-A0989A9F6620}"/>
    <cellStyle name="Normal 12 2 2 3 2" xfId="4924" xr:uid="{04345C40-75C6-4C3D-B219-E012466EAD14}"/>
    <cellStyle name="Normal 12 2 2 3 2 2" xfId="7945" xr:uid="{06D14C21-24DA-4FFD-978E-5FBA2608C4E3}"/>
    <cellStyle name="Normal 12 2 2 3 2 2 2" xfId="16748" xr:uid="{A8B4D790-9190-4832-B71C-3C56ED008260}"/>
    <cellStyle name="Normal 12 2 2 3 2 3" xfId="13729" xr:uid="{518AB41A-FF46-4962-B7EC-3516C8C471E4}"/>
    <cellStyle name="Normal 12 2 2 3 3" xfId="6419" xr:uid="{A6AC9434-C40C-4137-99F0-39750631F1E9}"/>
    <cellStyle name="Normal 12 2 2 3 3 2" xfId="15223" xr:uid="{C450D8CD-B6BD-412F-97D2-FAA3A6DCDD1F}"/>
    <cellStyle name="Normal 12 2 2 3 4" xfId="9437" xr:uid="{0CAD4771-2B7B-40E4-B997-B80684423D91}"/>
    <cellStyle name="Normal 12 2 2 3 4 2" xfId="18240" xr:uid="{BA49FF5E-5622-4A44-B750-6535E79642B8}"/>
    <cellStyle name="Normal 12 2 2 3 5" xfId="12212" xr:uid="{2EDB6224-7468-4730-AB7C-DF4E02EC38FD}"/>
    <cellStyle name="Normal 12 2 2 4" xfId="3699" xr:uid="{42AE3523-3E09-4FE8-A334-5A321B2813E0}"/>
    <cellStyle name="Normal 12 2 2 4 2" xfId="5222" xr:uid="{C0A585AC-8315-401C-ABEF-80A726E20F47}"/>
    <cellStyle name="Normal 12 2 2 4 2 2" xfId="8243" xr:uid="{EE2D0321-E479-41A0-8B60-C9AA1F38DD67}"/>
    <cellStyle name="Normal 12 2 2 4 2 2 2" xfId="17046" xr:uid="{6F9D6717-4410-4760-8706-EEF07D024032}"/>
    <cellStyle name="Normal 12 2 2 4 2 3" xfId="14027" xr:uid="{114BB428-E98A-402C-89B2-C79CA0C63FF8}"/>
    <cellStyle name="Normal 12 2 2 4 3" xfId="6717" xr:uid="{219C33B3-8982-4FE2-921D-F89827977974}"/>
    <cellStyle name="Normal 12 2 2 4 3 2" xfId="15521" xr:uid="{38055E9E-3BD0-408D-AC3F-0264C4074D27}"/>
    <cellStyle name="Normal 12 2 2 4 4" xfId="9735" xr:uid="{CA75AD77-14C2-47D5-9CB9-D717F8872A2D}"/>
    <cellStyle name="Normal 12 2 2 4 4 2" xfId="18538" xr:uid="{367023AA-2C32-4878-AD66-F3ECFBADA97E}"/>
    <cellStyle name="Normal 12 2 2 4 5" xfId="12507" xr:uid="{5115348E-8931-42F2-9F95-962593C761D3}"/>
    <cellStyle name="Normal 12 2 2 5" xfId="4009" xr:uid="{7F4531A8-9934-41E0-B368-76724808D681}"/>
    <cellStyle name="Normal 12 2 2 5 2" xfId="5532" xr:uid="{D7F83BA3-1077-4039-8444-23A08A6CD988}"/>
    <cellStyle name="Normal 12 2 2 5 2 2" xfId="8553" xr:uid="{4A5F0249-5AD6-4990-A421-764B23F1EE03}"/>
    <cellStyle name="Normal 12 2 2 5 2 2 2" xfId="17356" xr:uid="{ACEE88A8-A3FB-4F37-89BC-C700E5F763FC}"/>
    <cellStyle name="Normal 12 2 2 5 2 3" xfId="14337" xr:uid="{BB581A4C-6392-449D-9D39-A1522F91F970}"/>
    <cellStyle name="Normal 12 2 2 5 3" xfId="7027" xr:uid="{4BD4D082-F02B-4374-A24E-6B08402FD3BB}"/>
    <cellStyle name="Normal 12 2 2 5 3 2" xfId="15831" xr:uid="{DADEB8EA-D9A8-48BC-A3BF-24536D33B1C3}"/>
    <cellStyle name="Normal 12 2 2 5 4" xfId="10045" xr:uid="{570DE49C-D9B6-48AE-9920-95971663B66E}"/>
    <cellStyle name="Normal 12 2 2 5 4 2" xfId="18848" xr:uid="{D277717B-D90A-4EC3-AAAE-A70C63313E59}"/>
    <cellStyle name="Normal 12 2 2 5 5" xfId="12816" xr:uid="{6B4EF97F-36B0-4F98-8DBF-7233BA34B8F7}"/>
    <cellStyle name="Normal 12 2 2 6" xfId="4336" xr:uid="{008F0037-6568-4132-AC24-6DE8D3F5E6B2}"/>
    <cellStyle name="Normal 12 2 2 6 2" xfId="7354" xr:uid="{C00A4851-8A83-49BF-A9B9-F01F96627F47}"/>
    <cellStyle name="Normal 12 2 2 6 2 2" xfId="16157" xr:uid="{BFEBCBED-C0BD-4E08-9743-DE26C70EB0C4}"/>
    <cellStyle name="Normal 12 2 2 6 3" xfId="13142" xr:uid="{494C449B-4C7E-4CD6-8D83-E0CB38733D69}"/>
    <cellStyle name="Normal 12 2 2 7" xfId="5827" xr:uid="{00B796D0-6FB1-4D7A-864C-7D0E6D2B6C71}"/>
    <cellStyle name="Normal 12 2 2 7 2" xfId="14631" xr:uid="{E76B6A21-1B20-43E0-93D9-3185B9500F15}"/>
    <cellStyle name="Normal 12 2 2 8" xfId="8846" xr:uid="{978B7EA1-C436-4B5E-8A6C-6EDFA4FE3C70}"/>
    <cellStyle name="Normal 12 2 2 8 2" xfId="17649" xr:uid="{32278C44-5968-4EBB-9F23-C42520C70246}"/>
    <cellStyle name="Normal 12 2 2 9" xfId="11660" xr:uid="{62E4168E-4159-4942-8339-B46852C7D6F8}"/>
    <cellStyle name="Normal 12 2 3" xfId="2938" xr:uid="{1BAB715C-2AC3-4B90-8AB2-430D933D3DCD}"/>
    <cellStyle name="Normal 12 2 3 2" xfId="4562" xr:uid="{1712843D-F7A1-4A08-BA39-61DC2F75CD18}"/>
    <cellStyle name="Normal 12 2 3 2 2" xfId="7580" xr:uid="{95F4F4BA-02D8-4B3B-94A8-EFAAE3B8C346}"/>
    <cellStyle name="Normal 12 2 3 2 2 2" xfId="16383" xr:uid="{D2ACDA62-7128-47CA-8407-940D7F8D4784}"/>
    <cellStyle name="Normal 12 2 3 2 3" xfId="13367" xr:uid="{7FD95C4C-F902-4FE7-BDF6-655EFAC83AAC}"/>
    <cellStyle name="Normal 12 2 3 3" xfId="6054" xr:uid="{C16532E0-3FA3-4769-BB9F-E5254BAB3C5D}"/>
    <cellStyle name="Normal 12 2 3 3 2" xfId="14858" xr:uid="{4BB5A182-37CF-4307-87FF-BBF928812184}"/>
    <cellStyle name="Normal 12 2 3 4" xfId="9072" xr:uid="{3D987A57-3F26-4B6B-8808-D3C3C91E5E31}"/>
    <cellStyle name="Normal 12 2 3 4 2" xfId="17875" xr:uid="{B0724CD8-4511-43F0-9068-DC82E5FEEC2E}"/>
    <cellStyle name="Normal 12 2 3 5" xfId="11856" xr:uid="{99230B8B-9EFE-4F78-B3F5-75B7D5254DB8}"/>
    <cellStyle name="Normal 12 2 4" xfId="3335" xr:uid="{84DBECB8-ED47-4CA2-A584-191EC225D634}"/>
    <cellStyle name="Normal 12 2 4 2" xfId="4855" xr:uid="{1A86196A-8E88-46DD-A585-1D75AB233777}"/>
    <cellStyle name="Normal 12 2 4 2 2" xfId="7876" xr:uid="{1BBFA6B7-3277-4A8B-A4FB-9F721C194A62}"/>
    <cellStyle name="Normal 12 2 4 2 2 2" xfId="16679" xr:uid="{2540D7EF-9984-47BC-826F-9D4C83D355BB}"/>
    <cellStyle name="Normal 12 2 4 2 3" xfId="13660" xr:uid="{F9D901B3-629B-46E1-8F06-8BF14282280F}"/>
    <cellStyle name="Normal 12 2 4 3" xfId="6350" xr:uid="{2BBAE2E5-A805-41A2-875F-F778BB365070}"/>
    <cellStyle name="Normal 12 2 4 3 2" xfId="15154" xr:uid="{97DB28F1-49B0-43AF-A109-B77C0B867B98}"/>
    <cellStyle name="Normal 12 2 4 4" xfId="9368" xr:uid="{93C88840-347F-4301-982D-3DC2A5729CC2}"/>
    <cellStyle name="Normal 12 2 4 4 2" xfId="18171" xr:uid="{281486D5-C172-4F66-89E0-017996652388}"/>
    <cellStyle name="Normal 12 2 4 5" xfId="12143" xr:uid="{B50E16F2-46DB-48E0-AF8D-FB5624021F6D}"/>
    <cellStyle name="Normal 12 2 5" xfId="3629" xr:uid="{89503E2D-6924-4E59-BD59-76D600486392}"/>
    <cellStyle name="Normal 12 2 5 2" xfId="5152" xr:uid="{E197489C-7DF1-4BF2-84C3-45FC4BC79C47}"/>
    <cellStyle name="Normal 12 2 5 2 2" xfId="8173" xr:uid="{A140776A-14E3-46F8-A2CA-06B4651F0ABD}"/>
    <cellStyle name="Normal 12 2 5 2 2 2" xfId="16976" xr:uid="{F7805AA2-BFFB-40E7-A430-F6250C57A14D}"/>
    <cellStyle name="Normal 12 2 5 2 3" xfId="13957" xr:uid="{44D8A36A-56F6-499E-A586-F103C1188D53}"/>
    <cellStyle name="Normal 12 2 5 3" xfId="6647" xr:uid="{5AA998F4-D8F5-4D41-870F-E92100E726C5}"/>
    <cellStyle name="Normal 12 2 5 3 2" xfId="15451" xr:uid="{D6A4E0BA-8AA7-4C3F-B073-D776D63795EE}"/>
    <cellStyle name="Normal 12 2 5 4" xfId="9665" xr:uid="{B0FBFB98-84CD-4EA7-89EA-11760842208B}"/>
    <cellStyle name="Normal 12 2 5 4 2" xfId="18468" xr:uid="{66639FBD-8FB4-4537-8043-BF1E5EB79303}"/>
    <cellStyle name="Normal 12 2 5 5" xfId="12437" xr:uid="{8668B8BC-3A15-4A51-8F71-62128476A82B}"/>
    <cellStyle name="Normal 12 2 6" xfId="3940" xr:uid="{C387161C-2E1B-41AA-A675-B0122DA45E22}"/>
    <cellStyle name="Normal 12 2 6 2" xfId="5463" xr:uid="{589D8147-A095-48D8-A272-952DE00F6515}"/>
    <cellStyle name="Normal 12 2 6 2 2" xfId="8484" xr:uid="{2C248A8B-C890-410E-8EB6-C889C7103C91}"/>
    <cellStyle name="Normal 12 2 6 2 2 2" xfId="17287" xr:uid="{48A7B383-954E-471C-98BE-3DEF5CD7B1B4}"/>
    <cellStyle name="Normal 12 2 6 2 3" xfId="14268" xr:uid="{9B3BE687-4CC0-4AA9-8CE7-BE02DB46D150}"/>
    <cellStyle name="Normal 12 2 6 3" xfId="6958" xr:uid="{6AD73C9E-4D8D-4111-90A4-CFCE54E342B3}"/>
    <cellStyle name="Normal 12 2 6 3 2" xfId="15762" xr:uid="{912A4B37-E577-47FA-BE84-2DCB42E861C0}"/>
    <cellStyle name="Normal 12 2 6 4" xfId="9976" xr:uid="{81EEF501-D948-46B9-B250-B8FE1871AFDA}"/>
    <cellStyle name="Normal 12 2 6 4 2" xfId="18779" xr:uid="{19429C56-2AD3-4A0B-8F43-B77041A6CD9F}"/>
    <cellStyle name="Normal 12 2 6 5" xfId="12747" xr:uid="{45B09258-3F8F-45EA-BFFC-D1D7C7C377F6}"/>
    <cellStyle name="Normal 12 2 7" xfId="4267" xr:uid="{B8CD2932-5E3D-4859-A3BB-7FA9E824855B}"/>
    <cellStyle name="Normal 12 2 7 2" xfId="7285" xr:uid="{5D2AC4E7-649A-407E-9DE9-6407B387CF0E}"/>
    <cellStyle name="Normal 12 2 7 2 2" xfId="16088" xr:uid="{E9599302-B7DF-470D-A8F6-F0B00DD9FFFF}"/>
    <cellStyle name="Normal 12 2 7 3" xfId="13073" xr:uid="{69AB1ABF-73CA-481A-B1F6-9F25ECA6288F}"/>
    <cellStyle name="Normal 12 2 8" xfId="5758" xr:uid="{ED34B72B-8937-4FBB-8C3B-62E1476B06BC}"/>
    <cellStyle name="Normal 12 2 8 2" xfId="14562" xr:uid="{2C1B9EE1-ACF0-46D1-95D5-0F62BF587E22}"/>
    <cellStyle name="Normal 12 2 9" xfId="8777" xr:uid="{7B1EF11A-3F86-490D-B6BA-8F72DA668620}"/>
    <cellStyle name="Normal 12 2 9 2" xfId="17580" xr:uid="{629B2870-31D9-42B2-9F1E-A0DEDBFC341E}"/>
    <cellStyle name="Normal 12 3" xfId="1844" xr:uid="{9166F67C-F029-4EBB-ABEE-E733DD06DFA1}"/>
    <cellStyle name="Normal 12 3 2" xfId="2897" xr:uid="{C72E834E-51AF-4BF1-AF79-B7AC1A667E47}"/>
    <cellStyle name="Normal 12 3 2 2" xfId="11042" xr:uid="{A965F1BE-EF36-4791-9AE8-220F4145FA47}"/>
    <cellStyle name="Normal 12 3 2 3" xfId="10863" xr:uid="{975EAC34-27CC-431C-9BEA-D36A337A1485}"/>
    <cellStyle name="Normal 12 3 3" xfId="2343" xr:uid="{96FCBF8F-C809-435A-A3B2-2F4A37181F05}"/>
    <cellStyle name="Normal 12 3 4" xfId="10799" xr:uid="{82309066-6534-4582-BABE-691A7A4DA25A}"/>
    <cellStyle name="Normal 12 3 5" xfId="11473" xr:uid="{31CC2C0F-FC80-4D95-8DA6-FB039E6BB251}"/>
    <cellStyle name="Normal 12 4" xfId="2332" xr:uid="{C82549DD-47BD-42DD-ACFC-8C5294215CE8}"/>
    <cellStyle name="Normal 12 4 2" xfId="10926" xr:uid="{2AA01B82-C67A-4F8E-A4B7-51A1A9D67534}"/>
    <cellStyle name="Normal 12 4 3" xfId="10908" xr:uid="{C1888F20-EFB3-41FD-B761-3CEF114B68ED}"/>
    <cellStyle name="Normal 12 5" xfId="11167" xr:uid="{3C2D0B42-4465-4BCA-80B4-8237CCE08DB6}"/>
    <cellStyle name="Normal 12 6" xfId="11359" xr:uid="{4AED13EE-B60C-4FE1-8F3A-BD544DD3CF08}"/>
    <cellStyle name="Normal 12 7" xfId="1053" xr:uid="{0ABEBC99-9B2B-4CFE-91A9-86891819DD97}"/>
    <cellStyle name="Normal 120" xfId="1454" xr:uid="{AD0E37A3-084B-4112-B71D-456FC3388D58}"/>
    <cellStyle name="Normal 120 2" xfId="5674" xr:uid="{709CF4F3-D028-43D9-9A1D-4D5AFD00F7D8}"/>
    <cellStyle name="Normal 120 2 2" xfId="14479" xr:uid="{D77746A7-F5DD-4F52-8BB2-ED60CA3CD649}"/>
    <cellStyle name="Normal 121" xfId="1455" xr:uid="{74F241DF-03C3-4679-9779-B4111843D71B}"/>
    <cellStyle name="Normal 122" xfId="1456" xr:uid="{26DFCBAD-A01E-4E9B-8F3A-1C23705FF22E}"/>
    <cellStyle name="Normal 123" xfId="1457" xr:uid="{F0D1541F-87D2-422F-8478-976085976623}"/>
    <cellStyle name="Normal 123 2" xfId="10187" xr:uid="{3DC78304-9258-40DD-8801-5A406E7E5FE4}"/>
    <cellStyle name="Normal 123 2 2" xfId="18990" xr:uid="{E9C0BB03-6388-4A76-ACE0-E8355E5096CA}"/>
    <cellStyle name="Normal 124" xfId="1458" xr:uid="{4133228C-AD57-4426-B58A-DEE5D3AB83B0}"/>
    <cellStyle name="Normal 124 2" xfId="10192" xr:uid="{58E98B8E-536D-460D-9313-29899CDA858E}"/>
    <cellStyle name="Normal 125" xfId="1459" xr:uid="{4FF0DD1E-6979-4068-9A8D-C2131E980DF8}"/>
    <cellStyle name="Normal 125 2" xfId="10191" xr:uid="{7EEDBE24-4C2C-4056-8360-1B01FFDC64A3}"/>
    <cellStyle name="Normal 126" xfId="1460" xr:uid="{9AE158E0-261E-4E29-B873-A672446E7434}"/>
    <cellStyle name="Normal 127" xfId="1461" xr:uid="{715F7599-250F-4423-99D3-075CF9AF2EC6}"/>
    <cellStyle name="Normal 128" xfId="1462" xr:uid="{60DB86E5-563D-4B6E-AF9A-FA5226BFFD25}"/>
    <cellStyle name="Normal 129" xfId="1463" xr:uid="{00FE5914-0729-4CDD-9BE9-B298BC1054DB}"/>
    <cellStyle name="Normal 13" xfId="665" xr:uid="{C0C5C85F-5CA4-4ADC-82A5-5444DF57AF2E}"/>
    <cellStyle name="Normal 13 10" xfId="8711" xr:uid="{FD209B5C-229A-4C09-AAAF-0506371E9DD7}"/>
    <cellStyle name="Normal 13 10 2" xfId="17514" xr:uid="{D1D8169C-966B-4114-8AFB-8A89B3ED14ED}"/>
    <cellStyle name="Normal 13 11" xfId="10743" xr:uid="{303DB072-77BD-4131-AFD7-279AC50B4A9D}"/>
    <cellStyle name="Normal 13 12" xfId="11360" xr:uid="{144D6126-6DFA-4911-8088-7B595B2571E9}"/>
    <cellStyle name="Normal 13 13" xfId="1054" xr:uid="{299A4CB9-BA77-40EF-AAEF-B834B4816959}"/>
    <cellStyle name="Normal 13 2" xfId="666" xr:uid="{F4466316-6B99-460C-8517-F2EA99C15592}"/>
    <cellStyle name="Normal 13 2 10" xfId="2418" xr:uid="{EC47A78E-F320-4BFA-9431-20C74C971D4B}"/>
    <cellStyle name="Normal 13 2 10 2" xfId="11598" xr:uid="{59FFEEC0-D47B-483E-AF32-CDCB3C6025AC}"/>
    <cellStyle name="Normal 13 2 11" xfId="19422" xr:uid="{F032A865-B977-4845-B5B6-3F7BB8077A2D}"/>
    <cellStyle name="Normal 13 2 12" xfId="1181" xr:uid="{9E65559E-2372-4928-A246-BF2CA4DAB1EC}"/>
    <cellStyle name="Normal 13 2 2" xfId="2539" xr:uid="{C0C15701-16C1-4EC1-A397-95BA776F3976}"/>
    <cellStyle name="Normal 13 2 2 2" xfId="3064" xr:uid="{4D93AABB-275E-412E-B2EA-A44FDFBB55D3}"/>
    <cellStyle name="Normal 13 2 2 2 2" xfId="4632" xr:uid="{2876034D-A457-4709-9842-D3F8BABEC4DD}"/>
    <cellStyle name="Normal 13 2 2 2 2 2" xfId="7650" xr:uid="{C14BB193-5F1A-4E52-8D7D-AC4AA585C83B}"/>
    <cellStyle name="Normal 13 2 2 2 2 2 2" xfId="16453" xr:uid="{C84ACE04-BD82-4FA1-82E6-970949BF6456}"/>
    <cellStyle name="Normal 13 2 2 2 2 3" xfId="13437" xr:uid="{DE0E8013-D416-4297-AD76-AC5A9E901008}"/>
    <cellStyle name="Normal 13 2 2 2 3" xfId="6124" xr:uid="{1C81A040-D1BE-45CD-9E50-2E18E15CFD05}"/>
    <cellStyle name="Normal 13 2 2 2 3 2" xfId="14928" xr:uid="{218FACBA-6188-4EDA-A0D7-6A254ADBCC85}"/>
    <cellStyle name="Normal 13 2 2 2 4" xfId="9142" xr:uid="{6231F016-B53B-4D7D-B383-A7D6DFB75440}"/>
    <cellStyle name="Normal 13 2 2 2 4 2" xfId="17945" xr:uid="{E285F879-5C02-4BF1-A8B5-7DE974C6F565}"/>
    <cellStyle name="Normal 13 2 2 2 5" xfId="11925" xr:uid="{4BAFE5F1-EC30-4480-9572-CEEE5FF0C95F}"/>
    <cellStyle name="Normal 13 2 2 3" xfId="3405" xr:uid="{C0A5239F-77C3-436F-81DD-74497E5EB849}"/>
    <cellStyle name="Normal 13 2 2 3 2" xfId="4925" xr:uid="{80A35237-CBF2-42DA-AFC5-D1BC4F422090}"/>
    <cellStyle name="Normal 13 2 2 3 2 2" xfId="7946" xr:uid="{02F234B4-8144-4BFB-BFF8-835CDC527BBA}"/>
    <cellStyle name="Normal 13 2 2 3 2 2 2" xfId="16749" xr:uid="{07AC8D51-0083-4CFD-9ABD-D63B2A5A2322}"/>
    <cellStyle name="Normal 13 2 2 3 2 3" xfId="13730" xr:uid="{D737BEBC-A893-415D-831F-BB154870A4B5}"/>
    <cellStyle name="Normal 13 2 2 3 3" xfId="6420" xr:uid="{5131BFA5-28A0-4FEF-990C-CB1E96FD5074}"/>
    <cellStyle name="Normal 13 2 2 3 3 2" xfId="15224" xr:uid="{FD73410B-9BAE-4802-B174-749C92E8B4AE}"/>
    <cellStyle name="Normal 13 2 2 3 4" xfId="9438" xr:uid="{3431A42B-D9BF-4562-9A4A-9A467019FB7E}"/>
    <cellStyle name="Normal 13 2 2 3 4 2" xfId="18241" xr:uid="{C0E61BB4-8EB1-4339-B555-FD9A45B83344}"/>
    <cellStyle name="Normal 13 2 2 3 5" xfId="12213" xr:uid="{C6A7510F-7307-4977-9391-A26553E53CE6}"/>
    <cellStyle name="Normal 13 2 2 4" xfId="3700" xr:uid="{EA9B195F-506B-47FB-B6E0-30CCECD29830}"/>
    <cellStyle name="Normal 13 2 2 4 2" xfId="5223" xr:uid="{58AF4013-B2C3-49C0-8B2D-43E8FE19D621}"/>
    <cellStyle name="Normal 13 2 2 4 2 2" xfId="8244" xr:uid="{911D2DF7-EB90-46E8-9413-81137E192A79}"/>
    <cellStyle name="Normal 13 2 2 4 2 2 2" xfId="17047" xr:uid="{9B34C589-927E-4798-A734-5B5FA40810CA}"/>
    <cellStyle name="Normal 13 2 2 4 2 3" xfId="14028" xr:uid="{E653D00D-025E-4582-9C7A-B312683A0F78}"/>
    <cellStyle name="Normal 13 2 2 4 3" xfId="6718" xr:uid="{DF80DBD8-BE40-4E1B-8313-F1D1BE14DB78}"/>
    <cellStyle name="Normal 13 2 2 4 3 2" xfId="15522" xr:uid="{10D98909-C971-43BE-AE01-52CF3AD56FB5}"/>
    <cellStyle name="Normal 13 2 2 4 4" xfId="9736" xr:uid="{887E3A23-0547-4FCD-935D-6BA7318CC997}"/>
    <cellStyle name="Normal 13 2 2 4 4 2" xfId="18539" xr:uid="{5448EF5E-29F8-49A6-8301-FE3F89BE2BDE}"/>
    <cellStyle name="Normal 13 2 2 4 5" xfId="12508" xr:uid="{A89AE653-33FE-4A17-A1E9-730691ABBADD}"/>
    <cellStyle name="Normal 13 2 2 5" xfId="4010" xr:uid="{49952691-E6BA-469E-B84B-59EEE3BF3349}"/>
    <cellStyle name="Normal 13 2 2 5 2" xfId="5533" xr:uid="{83184328-974B-48B7-8698-EBEE43E1EABE}"/>
    <cellStyle name="Normal 13 2 2 5 2 2" xfId="8554" xr:uid="{A278A755-4B24-4EBE-8D08-9D18F551CB86}"/>
    <cellStyle name="Normal 13 2 2 5 2 2 2" xfId="17357" xr:uid="{5DB3A9CD-E64A-4E0F-A84A-2C2A1EF60C90}"/>
    <cellStyle name="Normal 13 2 2 5 2 3" xfId="14338" xr:uid="{F5DF68BC-E47A-408C-9FD6-6E6751C548B6}"/>
    <cellStyle name="Normal 13 2 2 5 3" xfId="7028" xr:uid="{F0AD9486-997F-4FC9-A3C1-C7A5706A63CA}"/>
    <cellStyle name="Normal 13 2 2 5 3 2" xfId="15832" xr:uid="{0F09AF93-6E2D-431A-86B5-37F35D2DA815}"/>
    <cellStyle name="Normal 13 2 2 5 4" xfId="10046" xr:uid="{A0AC1937-2F52-4484-98E5-C0819FE358FD}"/>
    <cellStyle name="Normal 13 2 2 5 4 2" xfId="18849" xr:uid="{65AF5FEA-3D26-47BB-A40E-CAFC6B368565}"/>
    <cellStyle name="Normal 13 2 2 5 5" xfId="12817" xr:uid="{54560A3C-0D5D-4033-B1D1-B74119F81263}"/>
    <cellStyle name="Normal 13 2 2 6" xfId="4337" xr:uid="{1BF3EC48-198F-479A-BAA7-1344AA73E12C}"/>
    <cellStyle name="Normal 13 2 2 6 2" xfId="7355" xr:uid="{04EA5BF7-49F4-475B-9D77-49CE3ADE7887}"/>
    <cellStyle name="Normal 13 2 2 6 2 2" xfId="16158" xr:uid="{1ECF7D42-5622-468F-A453-C35007206FCB}"/>
    <cellStyle name="Normal 13 2 2 6 3" xfId="13143" xr:uid="{1E150AEA-E4C7-4C8F-A4AC-41C40DC45B84}"/>
    <cellStyle name="Normal 13 2 2 7" xfId="5828" xr:uid="{CBCB684D-D910-4081-8ECF-C68D02ADA954}"/>
    <cellStyle name="Normal 13 2 2 7 2" xfId="14632" xr:uid="{27D37CC5-78A7-408B-AC7F-C6C8572DFE68}"/>
    <cellStyle name="Normal 13 2 2 8" xfId="8847" xr:uid="{4DC0C3D5-6107-47C8-B88E-4569FAF95113}"/>
    <cellStyle name="Normal 13 2 2 8 2" xfId="17650" xr:uid="{05905823-4410-4AFD-A333-2C19DE5824D8}"/>
    <cellStyle name="Normal 13 2 2 9" xfId="11661" xr:uid="{C9AC32D8-B19F-4764-856D-A5D31A0191D5}"/>
    <cellStyle name="Normal 13 2 3" xfId="2939" xr:uid="{11468B22-87EC-4D7B-989F-65D646E53377}"/>
    <cellStyle name="Normal 13 2 3 2" xfId="4563" xr:uid="{848450E5-DAF1-48D2-8B11-EF42DC0C0747}"/>
    <cellStyle name="Normal 13 2 3 2 2" xfId="7581" xr:uid="{0D940949-8B23-493D-926A-EA8DAF90B1EB}"/>
    <cellStyle name="Normal 13 2 3 2 2 2" xfId="16384" xr:uid="{71371956-3E48-4D06-A591-56A59EF87060}"/>
    <cellStyle name="Normal 13 2 3 2 3" xfId="13368" xr:uid="{79D9A31F-0DEA-4D30-8191-1A4B1259DC4E}"/>
    <cellStyle name="Normal 13 2 3 3" xfId="6055" xr:uid="{75466D7B-88B7-4462-9B07-971CF377B8CA}"/>
    <cellStyle name="Normal 13 2 3 3 2" xfId="14859" xr:uid="{38EF8118-76D6-49A6-BE0E-076FDCC47CAB}"/>
    <cellStyle name="Normal 13 2 3 4" xfId="9073" xr:uid="{A7F01484-8C83-4547-A235-DFC3EF249B18}"/>
    <cellStyle name="Normal 13 2 3 4 2" xfId="17876" xr:uid="{77F7932D-A9C1-41E3-BD8C-83DC74CCE751}"/>
    <cellStyle name="Normal 13 2 3 5" xfId="11857" xr:uid="{7BCD8512-92CE-46FA-BDE1-718D7DFEAEBB}"/>
    <cellStyle name="Normal 13 2 4" xfId="3336" xr:uid="{93C2615B-F245-462D-A380-95B8AAA1BD58}"/>
    <cellStyle name="Normal 13 2 4 2" xfId="4856" xr:uid="{C3EBEC91-A9FD-4D60-98B4-FAC5F6B61B01}"/>
    <cellStyle name="Normal 13 2 4 2 2" xfId="7877" xr:uid="{29FD274D-AE18-4CD2-83CD-016B2D95B4D5}"/>
    <cellStyle name="Normal 13 2 4 2 2 2" xfId="16680" xr:uid="{2CC203DE-A6C3-427D-824E-28AB86703047}"/>
    <cellStyle name="Normal 13 2 4 2 3" xfId="13661" xr:uid="{992CD36E-2EE7-468C-AF42-6DACCA355182}"/>
    <cellStyle name="Normal 13 2 4 3" xfId="6351" xr:uid="{95480124-50EA-49B2-AE47-163DC927076C}"/>
    <cellStyle name="Normal 13 2 4 3 2" xfId="15155" xr:uid="{AD18789C-DCFC-4E24-B1BF-448D37DB9AB8}"/>
    <cellStyle name="Normal 13 2 4 4" xfId="9369" xr:uid="{431CAAFD-335F-4D40-B437-9A48BB572EE1}"/>
    <cellStyle name="Normal 13 2 4 4 2" xfId="18172" xr:uid="{991FEF74-9EFD-4B0C-911C-5DF255FA6A14}"/>
    <cellStyle name="Normal 13 2 4 5" xfId="12144" xr:uid="{A233447E-EA2E-47D6-B41B-6F3A48B0613E}"/>
    <cellStyle name="Normal 13 2 5" xfId="3630" xr:uid="{8AA4F9FA-FF46-4157-9B87-9EBBC18DDE86}"/>
    <cellStyle name="Normal 13 2 5 2" xfId="5153" xr:uid="{B0E0F3A0-7BE7-48B9-9929-A830B4570F44}"/>
    <cellStyle name="Normal 13 2 5 2 2" xfId="8174" xr:uid="{D64D4B3C-D320-43EF-B2E8-8B0509AC2958}"/>
    <cellStyle name="Normal 13 2 5 2 2 2" xfId="16977" xr:uid="{769FE2A0-5134-41E4-912C-509A5638E24E}"/>
    <cellStyle name="Normal 13 2 5 2 3" xfId="13958" xr:uid="{2BC3D1D8-55DA-4870-9780-7BB95A589F8B}"/>
    <cellStyle name="Normal 13 2 5 3" xfId="6648" xr:uid="{317E76F8-FFBB-4090-89D7-FCF1A67CB6BC}"/>
    <cellStyle name="Normal 13 2 5 3 2" xfId="15452" xr:uid="{CDD8D4EB-94EA-4FEF-AC67-E533749148E4}"/>
    <cellStyle name="Normal 13 2 5 4" xfId="9666" xr:uid="{E0AB6030-03DE-47AD-9CE9-2EB704C869F2}"/>
    <cellStyle name="Normal 13 2 5 4 2" xfId="18469" xr:uid="{C77AF791-113C-447E-89CC-59510D416289}"/>
    <cellStyle name="Normal 13 2 5 5" xfId="12438" xr:uid="{ADA5BD2B-97A6-430F-B418-CDA972D808F0}"/>
    <cellStyle name="Normal 13 2 6" xfId="3941" xr:uid="{E595F300-0C4F-4391-AEAB-2E88584602B3}"/>
    <cellStyle name="Normal 13 2 6 2" xfId="5464" xr:uid="{94472A2F-1F79-4B84-B26A-AAD0681D0DEF}"/>
    <cellStyle name="Normal 13 2 6 2 2" xfId="8485" xr:uid="{77D53281-13A6-4789-9886-56F56EC060B8}"/>
    <cellStyle name="Normal 13 2 6 2 2 2" xfId="17288" xr:uid="{7306819C-821D-491C-B0CF-E7658CF45BE5}"/>
    <cellStyle name="Normal 13 2 6 2 3" xfId="14269" xr:uid="{A4F09F86-9851-451B-8376-58CE61B5153D}"/>
    <cellStyle name="Normal 13 2 6 3" xfId="6959" xr:uid="{424CFA3A-90C2-4700-839E-EE9F8F147E56}"/>
    <cellStyle name="Normal 13 2 6 3 2" xfId="15763" xr:uid="{0203C136-90C1-40A2-8E58-D0ECEC0A3AAF}"/>
    <cellStyle name="Normal 13 2 6 4" xfId="9977" xr:uid="{46E3BCE4-29D7-4F79-BF37-298E999B4E29}"/>
    <cellStyle name="Normal 13 2 6 4 2" xfId="18780" xr:uid="{A5683FD4-8BFE-4297-BE56-FB49A63D89AA}"/>
    <cellStyle name="Normal 13 2 6 5" xfId="12748" xr:uid="{44500901-4A53-4F67-90C7-DC9D1E8790B9}"/>
    <cellStyle name="Normal 13 2 7" xfId="4268" xr:uid="{B0A3A37E-BED8-4D2B-9E2D-51D62CE34349}"/>
    <cellStyle name="Normal 13 2 7 2" xfId="7286" xr:uid="{933BB198-CE92-405D-834D-FB2AEA9B36E7}"/>
    <cellStyle name="Normal 13 2 7 2 2" xfId="16089" xr:uid="{8B7EFCFE-D060-448F-84A4-5CEC17E402BA}"/>
    <cellStyle name="Normal 13 2 7 3" xfId="13074" xr:uid="{9541905D-370B-4034-80B8-234EEA07EBBE}"/>
    <cellStyle name="Normal 13 2 8" xfId="5759" xr:uid="{C4AD7FEF-581E-4B57-8D91-C3BCC3596B6D}"/>
    <cellStyle name="Normal 13 2 8 2" xfId="14563" xr:uid="{60CFA1DA-3AE2-4FAA-AE16-45805FF25234}"/>
    <cellStyle name="Normal 13 2 9" xfId="8778" xr:uid="{C0657DBC-D481-4E17-8ED8-4C988789114D}"/>
    <cellStyle name="Normal 13 2 9 2" xfId="17581" xr:uid="{13F8CC03-12EA-406C-862D-5045A5AA4B50}"/>
    <cellStyle name="Normal 13 3" xfId="1845" xr:uid="{2897C15F-C44E-4DE7-BFD4-1FF7EE4CAED4}"/>
    <cellStyle name="Normal 13 3 2" xfId="2898" xr:uid="{3E2E20BE-2148-4A2A-BACB-28BEBE0EB378}"/>
    <cellStyle name="Normal 13 3 2 2" xfId="10841" xr:uid="{914F5156-0A79-49B2-93E6-F7A80F0AB4AF}"/>
    <cellStyle name="Normal 13 3 2 3" xfId="11041" xr:uid="{77EFFCBF-2561-47CD-9A18-DB0FA83F537B}"/>
    <cellStyle name="Normal 13 3 3" xfId="2344" xr:uid="{E0185275-0254-458D-981B-8F687361E138}"/>
    <cellStyle name="Normal 13 3 4" xfId="10593" xr:uid="{5FDB9281-AB07-4FB5-81FE-C7F9E1B9A124}"/>
    <cellStyle name="Normal 13 3 5" xfId="11474" xr:uid="{D2882EA9-9F33-4201-A7DB-55F502A4DEBB}"/>
    <cellStyle name="Normal 13 4" xfId="2848" xr:uid="{35D572B5-1D18-4B9D-8C85-49DAA91DDA8F}"/>
    <cellStyle name="Normal 13 4 2" xfId="4494" xr:uid="{DB7ED9C7-218D-4F7E-A606-6A41051B78BC}"/>
    <cellStyle name="Normal 13 4 2 2" xfId="7512" xr:uid="{2F2DF6C5-0C37-4848-892B-E715EA6B1BB1}"/>
    <cellStyle name="Normal 13 4 2 2 2" xfId="16315" xr:uid="{4E16323D-7D72-402F-8BE8-9A39FF065255}"/>
    <cellStyle name="Normal 13 4 2 3" xfId="13299" xr:uid="{EA991A56-7732-4008-B6A0-21EF241FEFAA}"/>
    <cellStyle name="Normal 13 4 3" xfId="5986" xr:uid="{201BE5E8-E220-4452-8C3C-AD39CF90C1F1}"/>
    <cellStyle name="Normal 13 4 3 2" xfId="14790" xr:uid="{DAF17F6E-1E73-4114-97E0-98465EE88EFC}"/>
    <cellStyle name="Normal 13 4 4" xfId="9004" xr:uid="{E36637F2-2DDC-435D-AFF9-B447DA3AC790}"/>
    <cellStyle name="Normal 13 4 4 2" xfId="17807" xr:uid="{8E463DB9-0B35-4072-86AF-DC22429500A8}"/>
    <cellStyle name="Normal 13 4 5" xfId="11024" xr:uid="{9786A2A3-09DF-4EB1-91F5-A9B41B2F297C}"/>
    <cellStyle name="Normal 13 4 6" xfId="11789" xr:uid="{EBCE1ABA-4982-46E4-9BC7-0A78DFA3E734}"/>
    <cellStyle name="Normal 13 5" xfId="3269" xr:uid="{0B9748B5-DB90-4A5E-BB35-BA0D5CE040E0}"/>
    <cellStyle name="Normal 13 5 2" xfId="4789" xr:uid="{EEAFB039-CA5F-469D-9C41-671720DEAD87}"/>
    <cellStyle name="Normal 13 5 2 2" xfId="7810" xr:uid="{D2266E41-DEE0-4CCC-95C8-10FE7AFE0830}"/>
    <cellStyle name="Normal 13 5 2 2 2" xfId="16613" xr:uid="{A5146728-9C83-49A8-A111-29AC756B4A3E}"/>
    <cellStyle name="Normal 13 5 2 3" xfId="13594" xr:uid="{CBD2BF09-F4DB-4669-AF6A-0BBABCA3CF9B}"/>
    <cellStyle name="Normal 13 5 3" xfId="6284" xr:uid="{D39E3E83-C246-4179-B29B-2FDAE95896C9}"/>
    <cellStyle name="Normal 13 5 3 2" xfId="15088" xr:uid="{053670E6-69FD-498B-9972-E8FDF9323AC2}"/>
    <cellStyle name="Normal 13 5 4" xfId="9302" xr:uid="{29E5C8FE-C109-40CC-8790-06A32712CA39}"/>
    <cellStyle name="Normal 13 5 4 2" xfId="18105" xr:uid="{F9607D74-8381-47DB-9911-264EB29F1CE1}"/>
    <cellStyle name="Normal 13 5 5" xfId="12077" xr:uid="{5BDF55CD-B0E1-406E-897A-3B9B9848B393}"/>
    <cellStyle name="Normal 13 6" xfId="3562" xr:uid="{CC8A5A92-573B-4F5B-8274-8BD0FEAD0855}"/>
    <cellStyle name="Normal 13 6 2" xfId="5085" xr:uid="{E7F0D7B1-7A9A-43FC-8D07-50B97DBD4165}"/>
    <cellStyle name="Normal 13 6 2 2" xfId="8106" xr:uid="{39AB6183-6D15-40AC-AAA1-1C723AB3A43E}"/>
    <cellStyle name="Normal 13 6 2 2 2" xfId="16909" xr:uid="{26A1FCF3-326B-4DA8-A6FD-29D835ABA464}"/>
    <cellStyle name="Normal 13 6 2 3" xfId="13890" xr:uid="{5D71F012-C8A7-4E7D-8898-69FB31BD4E85}"/>
    <cellStyle name="Normal 13 6 3" xfId="6580" xr:uid="{A0D91571-D461-40DD-934A-125948B65BA0}"/>
    <cellStyle name="Normal 13 6 3 2" xfId="15384" xr:uid="{3B00C89D-2920-4214-A9BD-D928173B7FE6}"/>
    <cellStyle name="Normal 13 6 4" xfId="9598" xr:uid="{62E1688F-EE9F-4FF4-9569-048A119D846B}"/>
    <cellStyle name="Normal 13 6 4 2" xfId="18401" xr:uid="{7BDD1F1A-99B0-4AAD-8DAE-F78AC94E3455}"/>
    <cellStyle name="Normal 13 6 5" xfId="12370" xr:uid="{CA912D9E-500A-459C-B38C-0FC81DEAEDE2}"/>
    <cellStyle name="Normal 13 7" xfId="3874" xr:uid="{6A190F5A-4E79-4069-B5E1-D0B4B5E7B467}"/>
    <cellStyle name="Normal 13 7 2" xfId="5397" xr:uid="{3D017FDD-714B-41E0-99A2-3BB6A1F74109}"/>
    <cellStyle name="Normal 13 7 2 2" xfId="8418" xr:uid="{7D3E62AF-A83E-4604-BEA5-A238409C6273}"/>
    <cellStyle name="Normal 13 7 2 2 2" xfId="17221" xr:uid="{2172E9DF-8BA1-477A-95AD-50A2DF1D93FF}"/>
    <cellStyle name="Normal 13 7 2 3" xfId="14202" xr:uid="{9D7192A9-BA31-4762-ACB3-2B5EEE819BD9}"/>
    <cellStyle name="Normal 13 7 3" xfId="6892" xr:uid="{9C8CE4D3-7530-419D-8347-C70DF92F5AAD}"/>
    <cellStyle name="Normal 13 7 3 2" xfId="15696" xr:uid="{40F208B7-1785-4D0F-8711-CD34B82AC6E6}"/>
    <cellStyle name="Normal 13 7 4" xfId="9910" xr:uid="{E04C20D9-A4C3-4D10-BA18-8BC2EDAD695D}"/>
    <cellStyle name="Normal 13 7 4 2" xfId="18713" xr:uid="{82979629-9810-4431-B931-76D55D6CB5BE}"/>
    <cellStyle name="Normal 13 7 5" xfId="12681" xr:uid="{2842D560-D6C1-46D5-B0EA-7FA9196C8C65}"/>
    <cellStyle name="Normal 13 8" xfId="4201" xr:uid="{CA154754-70B1-484E-A514-C94A1D5D0849}"/>
    <cellStyle name="Normal 13 8 2" xfId="7219" xr:uid="{BB66EA41-84B9-4168-B37B-0BB3BEFF54B8}"/>
    <cellStyle name="Normal 13 8 2 2" xfId="16022" xr:uid="{0B280A95-D81D-4A67-B5EA-1C4A3AF431BD}"/>
    <cellStyle name="Normal 13 8 3" xfId="13007" xr:uid="{77C6EE69-A700-4E1A-B260-C6A851A21BF6}"/>
    <cellStyle name="Normal 13 9" xfId="5704" xr:uid="{B03E6552-93B3-4EFE-AF6A-968DD5583AF8}"/>
    <cellStyle name="Normal 13 9 2" xfId="14508" xr:uid="{006173B2-09AC-40F8-B536-28A44ADFAFD5}"/>
    <cellStyle name="Normal 130" xfId="1464" xr:uid="{9D2E4BD6-2E65-47DB-A969-D6959ABFA491}"/>
    <cellStyle name="Normal 131" xfId="1465" xr:uid="{3628888D-6670-4EE8-AB21-6B79D569923A}"/>
    <cellStyle name="Normal 132" xfId="1466" xr:uid="{F2AAD31B-6921-4B0A-82D8-E85896AF353B}"/>
    <cellStyle name="Normal 133" xfId="1467" xr:uid="{2729CC45-555B-4C58-88ED-9D2E5E39A243}"/>
    <cellStyle name="Normal 134" xfId="1468" xr:uid="{D1C6B4C1-8FAB-4204-9432-269CE7FF20CA}"/>
    <cellStyle name="Normal 135" xfId="1469" xr:uid="{8D07F2B0-F1E8-441E-B619-77A5EFBB1C78}"/>
    <cellStyle name="Normal 136" xfId="1470" xr:uid="{6999CE61-821B-4694-899D-F2365E163D87}"/>
    <cellStyle name="Normal 137" xfId="1471" xr:uid="{C87756C0-A09D-4033-B065-9B50BAA672BA}"/>
    <cellStyle name="Normal 138" xfId="1472" xr:uid="{5FC4101C-88AC-420E-B4E5-18054762969D}"/>
    <cellStyle name="Normal 139" xfId="1473" xr:uid="{4010064F-9470-4399-8D04-5A874F05494F}"/>
    <cellStyle name="Normal 14" xfId="667" xr:uid="{57B6D162-5BA2-4D24-99D4-37FD4888EBBE}"/>
    <cellStyle name="Normal 14 10" xfId="8725" xr:uid="{5083EA1E-39E5-482B-BEB2-695F6B88C682}"/>
    <cellStyle name="Normal 14 10 2" xfId="17528" xr:uid="{33ED8EA4-89A1-4256-B115-2AF68FDE246C}"/>
    <cellStyle name="Normal 14 11" xfId="10755" xr:uid="{2A02742A-2C03-4138-8153-D25C203A01E9}"/>
    <cellStyle name="Normal 14 12" xfId="11361" xr:uid="{82F266B6-ADAD-4F6F-8C25-41875F7C65F6}"/>
    <cellStyle name="Normal 14 13" xfId="1055" xr:uid="{0B1CAC28-A54B-4848-9A51-D1D442260ECD}"/>
    <cellStyle name="Normal 14 2" xfId="1140" xr:uid="{12DD61FE-40A1-4AE4-B173-CB35FCA5C264}"/>
    <cellStyle name="Normal 14 2 10" xfId="2419" xr:uid="{503C57FF-ABA3-4649-A791-A5F4C2A8D8BB}"/>
    <cellStyle name="Normal 14 2 10 2" xfId="11599" xr:uid="{DB32DADD-FEE6-4BBA-83AB-0CEBC33D05EA}"/>
    <cellStyle name="Normal 14 2 11" xfId="19423" xr:uid="{4392D18F-6E31-497D-B58B-E21C793A1450}"/>
    <cellStyle name="Normal 14 2 2" xfId="2540" xr:uid="{B88E6C28-21D1-4D80-AE0E-A6A3C7300C85}"/>
    <cellStyle name="Normal 14 2 2 2" xfId="3065" xr:uid="{C63A5F64-1328-4B31-A7F7-D3B3DE273180}"/>
    <cellStyle name="Normal 14 2 2 2 2" xfId="4633" xr:uid="{4B4A81C0-E8E6-4D1D-AEA7-926E6D60BDDD}"/>
    <cellStyle name="Normal 14 2 2 2 2 2" xfId="7651" xr:uid="{9D06162C-84E5-4C5A-8D22-051E7DDB5654}"/>
    <cellStyle name="Normal 14 2 2 2 2 2 2" xfId="16454" xr:uid="{9C66E80C-938F-4102-B4D6-207F339FDA29}"/>
    <cellStyle name="Normal 14 2 2 2 2 3" xfId="13438" xr:uid="{04497621-F683-42CD-B974-57AC6B3A18D9}"/>
    <cellStyle name="Normal 14 2 2 2 3" xfId="6125" xr:uid="{B0B057C2-2CC1-460E-A626-3F8AB661BCB0}"/>
    <cellStyle name="Normal 14 2 2 2 3 2" xfId="14929" xr:uid="{A153600B-8B76-4ABA-B61F-DACA675C2C6A}"/>
    <cellStyle name="Normal 14 2 2 2 4" xfId="9143" xr:uid="{75519D5F-F44C-4B23-A68A-C559582EC7D9}"/>
    <cellStyle name="Normal 14 2 2 2 4 2" xfId="17946" xr:uid="{89466A75-EEC0-4AAC-A976-2A16E99B9DD7}"/>
    <cellStyle name="Normal 14 2 2 2 5" xfId="11926" xr:uid="{C4EC545B-BBE8-4131-8779-E87323DE8F4D}"/>
    <cellStyle name="Normal 14 2 2 3" xfId="3406" xr:uid="{02FD812C-9EA9-41EA-AD5B-C06D77979977}"/>
    <cellStyle name="Normal 14 2 2 3 2" xfId="4926" xr:uid="{3B371C53-5AAE-4821-A814-9C1492CAD5F5}"/>
    <cellStyle name="Normal 14 2 2 3 2 2" xfId="7947" xr:uid="{3E061CA7-AFF0-445C-A6C3-003A46B5DC04}"/>
    <cellStyle name="Normal 14 2 2 3 2 2 2" xfId="16750" xr:uid="{72DC0A7F-8198-4C11-BAAC-F523159BFDAE}"/>
    <cellStyle name="Normal 14 2 2 3 2 3" xfId="13731" xr:uid="{4AA6359F-6BA5-4DA1-83FE-64C8B0B11D9B}"/>
    <cellStyle name="Normal 14 2 2 3 3" xfId="6421" xr:uid="{5B1EC897-8385-4714-8388-EDE39F8B197C}"/>
    <cellStyle name="Normal 14 2 2 3 3 2" xfId="15225" xr:uid="{AA569031-06CA-4568-BB7D-DC10D9B45156}"/>
    <cellStyle name="Normal 14 2 2 3 4" xfId="9439" xr:uid="{A59200BD-928F-4696-959E-06E5CBF581EF}"/>
    <cellStyle name="Normal 14 2 2 3 4 2" xfId="18242" xr:uid="{440017BB-A488-464A-8A3C-FCD73A7F25B4}"/>
    <cellStyle name="Normal 14 2 2 3 5" xfId="12214" xr:uid="{EEAFA540-E88E-4C43-9868-FF6B59722466}"/>
    <cellStyle name="Normal 14 2 2 4" xfId="3701" xr:uid="{7001340D-9D96-44BD-8F7E-CD47C4CDF910}"/>
    <cellStyle name="Normal 14 2 2 4 2" xfId="5224" xr:uid="{ECC9C9CA-459F-4F06-A014-0605060AB808}"/>
    <cellStyle name="Normal 14 2 2 4 2 2" xfId="8245" xr:uid="{1665D8D6-7B91-4556-A63A-473BE9B5C5F7}"/>
    <cellStyle name="Normal 14 2 2 4 2 2 2" xfId="17048" xr:uid="{C08458D4-7C4A-4B7E-8CE7-915211862262}"/>
    <cellStyle name="Normal 14 2 2 4 2 3" xfId="14029" xr:uid="{019F484F-6A6F-4818-ABEE-1AEC4DF461CF}"/>
    <cellStyle name="Normal 14 2 2 4 3" xfId="6719" xr:uid="{975ACD41-B9F8-4265-96BD-6633A6650484}"/>
    <cellStyle name="Normal 14 2 2 4 3 2" xfId="15523" xr:uid="{06E6066C-9429-4A98-B43B-AE54E4571334}"/>
    <cellStyle name="Normal 14 2 2 4 4" xfId="9737" xr:uid="{18076EBA-DFA4-4648-8EC8-D295DA0B1966}"/>
    <cellStyle name="Normal 14 2 2 4 4 2" xfId="18540" xr:uid="{B59133B3-52EC-46A1-889E-FC2E07B45CAD}"/>
    <cellStyle name="Normal 14 2 2 4 5" xfId="12509" xr:uid="{E8C14DD9-E202-40E7-B8A4-F7D21392E461}"/>
    <cellStyle name="Normal 14 2 2 5" xfId="4011" xr:uid="{77A925BC-F927-4BAE-ACCC-9EE2B82D76DB}"/>
    <cellStyle name="Normal 14 2 2 5 2" xfId="5534" xr:uid="{CC2683F5-722B-44B5-871D-01399861CEA0}"/>
    <cellStyle name="Normal 14 2 2 5 2 2" xfId="8555" xr:uid="{2F47AEDB-AF96-4CEC-A0E5-9DBC417D1D65}"/>
    <cellStyle name="Normal 14 2 2 5 2 2 2" xfId="17358" xr:uid="{B5E9DAD3-94EE-42BB-8242-C02FA99D3B77}"/>
    <cellStyle name="Normal 14 2 2 5 2 3" xfId="14339" xr:uid="{81FC3B7C-0581-4E95-85F1-3A1FE41CB910}"/>
    <cellStyle name="Normal 14 2 2 5 3" xfId="7029" xr:uid="{6E14CF1B-1E46-44CD-8200-2BE533F3B11D}"/>
    <cellStyle name="Normal 14 2 2 5 3 2" xfId="15833" xr:uid="{895F2BB1-7706-4CA6-A873-9669033F2682}"/>
    <cellStyle name="Normal 14 2 2 5 4" xfId="10047" xr:uid="{4525F95F-89C7-4B93-B1F3-0C7AD834FBAF}"/>
    <cellStyle name="Normal 14 2 2 5 4 2" xfId="18850" xr:uid="{181CC846-B7A4-4327-8E01-F20EA7B6B406}"/>
    <cellStyle name="Normal 14 2 2 5 5" xfId="12818" xr:uid="{BA7195A1-046D-4B44-9D93-2F5512EE4F95}"/>
    <cellStyle name="Normal 14 2 2 6" xfId="4338" xr:uid="{7E0A49E4-4755-42A2-AB07-AB94F8ABB2E5}"/>
    <cellStyle name="Normal 14 2 2 6 2" xfId="7356" xr:uid="{3DC802B6-1162-45A8-BCE6-F8627A5CE606}"/>
    <cellStyle name="Normal 14 2 2 6 2 2" xfId="16159" xr:uid="{7B914BE9-00AC-43AB-896F-CE94C5D341F5}"/>
    <cellStyle name="Normal 14 2 2 6 3" xfId="13144" xr:uid="{4F963434-7A19-4577-B8FD-EF65782653F8}"/>
    <cellStyle name="Normal 14 2 2 7" xfId="5829" xr:uid="{49CD2EF4-EFA3-4012-85E4-951711279ED4}"/>
    <cellStyle name="Normal 14 2 2 7 2" xfId="14633" xr:uid="{E35CA664-A634-4764-988B-D7260DC5C075}"/>
    <cellStyle name="Normal 14 2 2 8" xfId="8848" xr:uid="{CB7A9C2E-D75C-41F0-907F-A3A745A45024}"/>
    <cellStyle name="Normal 14 2 2 8 2" xfId="17651" xr:uid="{F4AC2031-999C-43C2-B06A-D255F9D5E1D1}"/>
    <cellStyle name="Normal 14 2 2 9" xfId="11662" xr:uid="{CFA61BB1-7AA2-4881-8523-046E7A1CA1C1}"/>
    <cellStyle name="Normal 14 2 3" xfId="2940" xr:uid="{05A1A42A-4515-4EF5-99E4-68C82E44C1DE}"/>
    <cellStyle name="Normal 14 2 3 2" xfId="4564" xr:uid="{4DF1ED11-3AFD-4895-8D82-23F92D60F828}"/>
    <cellStyle name="Normal 14 2 3 2 2" xfId="7582" xr:uid="{04E473E6-7384-4117-A6E7-6FA3F641A3E8}"/>
    <cellStyle name="Normal 14 2 3 2 2 2" xfId="16385" xr:uid="{985D119E-484A-4D8F-AE37-D286029C57F0}"/>
    <cellStyle name="Normal 14 2 3 2 3" xfId="13369" xr:uid="{D913F6DF-866F-451E-BD0F-855FCECB0089}"/>
    <cellStyle name="Normal 14 2 3 3" xfId="6056" xr:uid="{27139A78-4983-44FB-A571-1B5EC7BB9889}"/>
    <cellStyle name="Normal 14 2 3 3 2" xfId="14860" xr:uid="{D90147DE-C155-4BBB-8CD6-7C2AC6B17CFA}"/>
    <cellStyle name="Normal 14 2 3 4" xfId="9074" xr:uid="{CCBAE744-BAA6-4632-AE6E-5640FCB978DB}"/>
    <cellStyle name="Normal 14 2 3 4 2" xfId="17877" xr:uid="{90C0EF32-7CE4-4F60-9430-787E0F7448CC}"/>
    <cellStyle name="Normal 14 2 3 5" xfId="11858" xr:uid="{64924342-41FD-45D9-8CB0-36023C2B93E3}"/>
    <cellStyle name="Normal 14 2 4" xfId="3337" xr:uid="{F16EE791-C9F3-498B-BD60-E1E8892FF968}"/>
    <cellStyle name="Normal 14 2 4 2" xfId="4857" xr:uid="{B118557B-4443-4148-9172-6FF520B05F32}"/>
    <cellStyle name="Normal 14 2 4 2 2" xfId="7878" xr:uid="{D8FB75E9-DC19-4938-90BE-5BD8D358CDA5}"/>
    <cellStyle name="Normal 14 2 4 2 2 2" xfId="16681" xr:uid="{DDAC04D4-CB2A-40CE-A87F-AAC4B374A23C}"/>
    <cellStyle name="Normal 14 2 4 2 3" xfId="13662" xr:uid="{47B83FA1-1E03-415C-B3D9-C1779247EB53}"/>
    <cellStyle name="Normal 14 2 4 3" xfId="6352" xr:uid="{B920F1D6-5E07-495A-BDBF-65EF1C044D0F}"/>
    <cellStyle name="Normal 14 2 4 3 2" xfId="15156" xr:uid="{07D18338-05E9-4248-8C12-E607A9E0DBB5}"/>
    <cellStyle name="Normal 14 2 4 4" xfId="9370" xr:uid="{21EADC3B-347E-43CB-A11F-10360F8AB0AF}"/>
    <cellStyle name="Normal 14 2 4 4 2" xfId="18173" xr:uid="{190B30BC-0681-4373-A425-1EB284F0FF38}"/>
    <cellStyle name="Normal 14 2 4 5" xfId="12145" xr:uid="{37ACFDFD-0661-4531-9C79-4E5B595AC2C3}"/>
    <cellStyle name="Normal 14 2 5" xfId="3631" xr:uid="{9FE0DFCB-8829-4089-957B-4D1B633325E9}"/>
    <cellStyle name="Normal 14 2 5 2" xfId="5154" xr:uid="{37AD7C56-1441-4EF2-AD27-3F4B00EEE657}"/>
    <cellStyle name="Normal 14 2 5 2 2" xfId="8175" xr:uid="{4A6FE9B4-EC70-4A89-B8B7-4022503E23E1}"/>
    <cellStyle name="Normal 14 2 5 2 2 2" xfId="16978" xr:uid="{BC1EC9C0-3578-44C8-9DF8-8F7E67237B94}"/>
    <cellStyle name="Normal 14 2 5 2 3" xfId="13959" xr:uid="{04474247-3841-4128-83FE-E58574C4370A}"/>
    <cellStyle name="Normal 14 2 5 3" xfId="6649" xr:uid="{8299950E-FC09-4CBE-9E7E-10E3B0C79C4C}"/>
    <cellStyle name="Normal 14 2 5 3 2" xfId="15453" xr:uid="{866296B4-3814-4F87-8002-7082BCB1E144}"/>
    <cellStyle name="Normal 14 2 5 4" xfId="9667" xr:uid="{B76C7BAA-0443-4AC5-8130-AC6C2FA6652B}"/>
    <cellStyle name="Normal 14 2 5 4 2" xfId="18470" xr:uid="{3B11E6D1-4E97-4BC0-8A84-7774656B71B6}"/>
    <cellStyle name="Normal 14 2 5 5" xfId="12439" xr:uid="{F298F4F1-5027-4674-B925-85C44532D1AC}"/>
    <cellStyle name="Normal 14 2 6" xfId="3942" xr:uid="{C30E8D9F-56C2-46AE-8A9E-37E6A2A36453}"/>
    <cellStyle name="Normal 14 2 6 2" xfId="5465" xr:uid="{92E52BA1-3FAA-4320-BC34-AF4DE648C291}"/>
    <cellStyle name="Normal 14 2 6 2 2" xfId="8486" xr:uid="{CA44ADA9-C1E4-404F-B004-B8C579B3B488}"/>
    <cellStyle name="Normal 14 2 6 2 2 2" xfId="17289" xr:uid="{48301CAF-E145-4449-A68D-B4B3AAEF45E4}"/>
    <cellStyle name="Normal 14 2 6 2 3" xfId="14270" xr:uid="{76A1586B-15BE-4A7F-8831-9C296DD34B1B}"/>
    <cellStyle name="Normal 14 2 6 3" xfId="6960" xr:uid="{F11A7351-030C-463D-AFF7-139B7627BFAD}"/>
    <cellStyle name="Normal 14 2 6 3 2" xfId="15764" xr:uid="{FE03203F-8BDA-4AB1-ABF5-E367405E0DE0}"/>
    <cellStyle name="Normal 14 2 6 4" xfId="9978" xr:uid="{86571CA7-BE73-495D-9A8A-A7285DA500B0}"/>
    <cellStyle name="Normal 14 2 6 4 2" xfId="18781" xr:uid="{E3C5DD06-302B-4862-B053-9A1D666A0830}"/>
    <cellStyle name="Normal 14 2 6 5" xfId="12749" xr:uid="{9F68D6F1-4668-427A-8EFA-8992D56857D4}"/>
    <cellStyle name="Normal 14 2 7" xfId="4269" xr:uid="{384A6F2B-809E-4062-B47F-3732B912BEA7}"/>
    <cellStyle name="Normal 14 2 7 2" xfId="7287" xr:uid="{D88FB6B2-998E-471C-87AD-234F90863779}"/>
    <cellStyle name="Normal 14 2 7 2 2" xfId="16090" xr:uid="{35CA8B14-06AF-4DE9-98BF-F55230313F66}"/>
    <cellStyle name="Normal 14 2 7 3" xfId="13075" xr:uid="{460D31C7-4C74-4EFE-8E31-331703E00102}"/>
    <cellStyle name="Normal 14 2 8" xfId="5760" xr:uid="{C8BF7D13-91A9-480C-A30F-E25DB48A8370}"/>
    <cellStyle name="Normal 14 2 8 2" xfId="14564" xr:uid="{511321B5-B4F1-4A37-A7D5-BFC909BFA847}"/>
    <cellStyle name="Normal 14 2 9" xfId="8779" xr:uid="{FDB05CDF-6884-4D9C-A9D6-66E0FC358CC7}"/>
    <cellStyle name="Normal 14 2 9 2" xfId="17582" xr:uid="{8973F0DA-E51E-4EDF-A206-99D1194D2D33}"/>
    <cellStyle name="Normal 14 3" xfId="1846" xr:uid="{20CA78C5-5C91-458A-8B7A-7C0CF3A1240D}"/>
    <cellStyle name="Normal 14 3 2" xfId="2899" xr:uid="{91013CDB-B866-45A8-BEAA-459513224621}"/>
    <cellStyle name="Normal 14 3 2 2" xfId="11052" xr:uid="{061F692E-DB3D-4EFD-A1BF-7DE05EB2F8C6}"/>
    <cellStyle name="Normal 14 3 2 3" xfId="10890" xr:uid="{25E755F0-DF33-4832-A287-9180E3D7A4F4}"/>
    <cellStyle name="Normal 14 3 3" xfId="2345" xr:uid="{58ACC10B-9F49-4AA7-97C6-94F0C35E33EC}"/>
    <cellStyle name="Normal 14 3 4" xfId="11165" xr:uid="{88A34896-C819-4E47-9C2C-CE43D3122096}"/>
    <cellStyle name="Normal 14 3 5" xfId="11475" xr:uid="{ADE6DBDC-882D-45E9-81C1-C2CCC7E2B02D}"/>
    <cellStyle name="Normal 14 4" xfId="2863" xr:uid="{56F77F7F-59D9-42E2-A458-616B4423C5FE}"/>
    <cellStyle name="Normal 14 4 2" xfId="4508" xr:uid="{C297D4A7-DF84-4C98-ABDD-27DE72FAEDE8}"/>
    <cellStyle name="Normal 14 4 2 2" xfId="7526" xr:uid="{3F2FD651-724B-4AF5-BCF3-AE540862D317}"/>
    <cellStyle name="Normal 14 4 2 2 2" xfId="16329" xr:uid="{EE6B71A5-F454-44CA-9C4D-3D201E56D908}"/>
    <cellStyle name="Normal 14 4 2 3" xfId="13313" xr:uid="{8E33EA48-3E49-4346-8179-1BE1F01831F7}"/>
    <cellStyle name="Normal 14 4 3" xfId="6000" xr:uid="{8DC8EAD9-A28D-4C82-AB7E-05F0C0622A3F}"/>
    <cellStyle name="Normal 14 4 3 2" xfId="14804" xr:uid="{25D16013-7484-4297-B7B7-42F22F7922E5}"/>
    <cellStyle name="Normal 14 4 4" xfId="9018" xr:uid="{EFA56229-0B02-4118-902A-2E449C9FA8BE}"/>
    <cellStyle name="Normal 14 4 4 2" xfId="17821" xr:uid="{35AEBDBE-2C01-4364-BB31-25E68B61F1F5}"/>
    <cellStyle name="Normal 14 4 5" xfId="10965" xr:uid="{55046BA2-6FD7-4F74-A43B-9D08F9920EE8}"/>
    <cellStyle name="Normal 14 4 6" xfId="11802" xr:uid="{19A75245-6D53-402A-868F-1EBB712F8AA3}"/>
    <cellStyle name="Normal 14 5" xfId="3283" xr:uid="{5759E14A-1F72-4A29-B8A1-7FA69C733CCE}"/>
    <cellStyle name="Normal 14 5 2" xfId="4803" xr:uid="{F0251F09-32D4-4186-80D4-4E2643CE5963}"/>
    <cellStyle name="Normal 14 5 2 2" xfId="7824" xr:uid="{501A283E-1A75-417C-84B9-065B645F5FF0}"/>
    <cellStyle name="Normal 14 5 2 2 2" xfId="16627" xr:uid="{1F506889-753C-4445-BBD7-FAD50D5DECD3}"/>
    <cellStyle name="Normal 14 5 2 3" xfId="13608" xr:uid="{B6C93B0D-C31E-46A1-B41E-6EEC8FEB01A9}"/>
    <cellStyle name="Normal 14 5 3" xfId="6298" xr:uid="{53489C99-8AD1-4194-9D12-A68F8557098E}"/>
    <cellStyle name="Normal 14 5 3 2" xfId="15102" xr:uid="{42637F99-61D3-41A4-9B75-9B6476B64917}"/>
    <cellStyle name="Normal 14 5 4" xfId="9316" xr:uid="{E25F265F-A199-4108-8BBB-CF67AAEB0F47}"/>
    <cellStyle name="Normal 14 5 4 2" xfId="18119" xr:uid="{04BBB89B-6498-4C89-AF92-706A6CDDF85A}"/>
    <cellStyle name="Normal 14 5 5" xfId="12091" xr:uid="{D74DACBE-3ABC-44A6-8395-4CFE68A13E6A}"/>
    <cellStyle name="Normal 14 6" xfId="3576" xr:uid="{5CA07C0D-F3F8-4B75-A96F-9A5E5DD5D650}"/>
    <cellStyle name="Normal 14 6 2" xfId="5099" xr:uid="{2DD7F8B6-A31D-4658-944A-57E8908C4B94}"/>
    <cellStyle name="Normal 14 6 2 2" xfId="8120" xr:uid="{A21137D7-C156-47B7-A60A-2B783822D55E}"/>
    <cellStyle name="Normal 14 6 2 2 2" xfId="16923" xr:uid="{9AA2F017-3833-40B3-B628-2EF5A4360472}"/>
    <cellStyle name="Normal 14 6 2 3" xfId="13904" xr:uid="{BD96320B-15C0-4C6E-9C8C-8DE32042AF11}"/>
    <cellStyle name="Normal 14 6 3" xfId="6594" xr:uid="{AE312DED-94EA-4CBA-9808-1370EFF33A17}"/>
    <cellStyle name="Normal 14 6 3 2" xfId="15398" xr:uid="{F827A8CD-EA7B-4316-B5C7-EE8490A57097}"/>
    <cellStyle name="Normal 14 6 4" xfId="9612" xr:uid="{DB0782C9-993F-4053-A94F-23AB1DECEA00}"/>
    <cellStyle name="Normal 14 6 4 2" xfId="18415" xr:uid="{AD088847-8194-463F-AF8A-88FAEDA812A6}"/>
    <cellStyle name="Normal 14 6 5" xfId="12384" xr:uid="{1D6B6AF9-A267-4A92-8177-A55026126694}"/>
    <cellStyle name="Normal 14 7" xfId="3888" xr:uid="{CC6A53BB-EAD1-49FE-8FA6-A15AC950BC64}"/>
    <cellStyle name="Normal 14 7 2" xfId="5411" xr:uid="{3C9D6085-87D0-4492-BD95-CA885184B00A}"/>
    <cellStyle name="Normal 14 7 2 2" xfId="8432" xr:uid="{34F79E14-0840-4292-8D80-2D7BD73563EE}"/>
    <cellStyle name="Normal 14 7 2 2 2" xfId="17235" xr:uid="{4B98793C-1D52-48AA-BB52-463031BC243F}"/>
    <cellStyle name="Normal 14 7 2 3" xfId="14216" xr:uid="{23F5750D-37A2-4E69-B248-326B8A558765}"/>
    <cellStyle name="Normal 14 7 3" xfId="6906" xr:uid="{89BB16F2-0ED0-4E69-AA19-C1624C7D8C0D}"/>
    <cellStyle name="Normal 14 7 3 2" xfId="15710" xr:uid="{3630C3CA-0129-4E0E-93D0-F489C2193BEF}"/>
    <cellStyle name="Normal 14 7 4" xfId="9924" xr:uid="{A5F1126E-D858-4717-B899-D8A8D96CF619}"/>
    <cellStyle name="Normal 14 7 4 2" xfId="18727" xr:uid="{8FCFA939-8821-4F82-B1EC-665AF342676B}"/>
    <cellStyle name="Normal 14 7 5" xfId="12695" xr:uid="{B7300DAA-644E-445C-AA83-698C137E4183}"/>
    <cellStyle name="Normal 14 8" xfId="4215" xr:uid="{D7F99739-54F8-4F24-A550-E9CEA8D3F2D2}"/>
    <cellStyle name="Normal 14 8 2" xfId="7233" xr:uid="{6D705F73-0E49-4E8C-88FA-83CA9D35BE21}"/>
    <cellStyle name="Normal 14 8 2 2" xfId="16036" xr:uid="{BD3E5F26-22E3-42B8-9161-76BCD6CD056F}"/>
    <cellStyle name="Normal 14 8 3" xfId="13021" xr:uid="{1FAD5419-9E2A-4E2A-A7CC-8BDDC52393EA}"/>
    <cellStyle name="Normal 14 9" xfId="5718" xr:uid="{C3F4A58A-09CD-4E18-8A9A-8BE54ED95026}"/>
    <cellStyle name="Normal 14 9 2" xfId="14522" xr:uid="{F8F6CACF-9768-420A-A695-8A35ADCCAF75}"/>
    <cellStyle name="Normal 140" xfId="1474" xr:uid="{255FC3F4-A555-4719-88DB-5187898BFF25}"/>
    <cellStyle name="Normal 141" xfId="1475" xr:uid="{C998619E-CCC9-4117-B8F3-B948B998D401}"/>
    <cellStyle name="Normal 142" xfId="1476" xr:uid="{7973CCD4-C0B1-425F-A27D-830E4D477671}"/>
    <cellStyle name="Normal 143" xfId="1477" xr:uid="{C0541979-52A2-41C3-8992-4EC5086C8544}"/>
    <cellStyle name="Normal 144" xfId="1478" xr:uid="{6B212931-E3CB-47E3-915F-63D2F54CF11E}"/>
    <cellStyle name="Normal 145" xfId="1479" xr:uid="{AB5A0EEE-D2B7-4330-9723-EE81D6896B95}"/>
    <cellStyle name="Normal 146" xfId="1480" xr:uid="{E57010E8-3523-49A7-912A-79C30CA4165D}"/>
    <cellStyle name="Normal 147" xfId="1481" xr:uid="{C110CDD0-7641-4221-8147-4C5C440C7AA9}"/>
    <cellStyle name="Normal 148" xfId="1482" xr:uid="{F6259AFC-2BD7-4A6C-BF8D-96D174A9A932}"/>
    <cellStyle name="Normal 149" xfId="1483" xr:uid="{5C9199F0-3E2D-41FB-91FB-70A2E5E75D3E}"/>
    <cellStyle name="Normal 15" xfId="668" xr:uid="{0B0AA0B6-4F0A-4164-949C-FFC676BC6229}"/>
    <cellStyle name="Normal 15 10" xfId="8709" xr:uid="{2354D2B8-A7E6-44E7-81C3-D00E3FC98862}"/>
    <cellStyle name="Normal 15 10 2" xfId="17512" xr:uid="{2D447717-F8BB-4026-9959-BF4386341D2D}"/>
    <cellStyle name="Normal 15 11" xfId="10696" xr:uid="{DC653760-A4C3-4666-BE22-8D9763443E65}"/>
    <cellStyle name="Normal 15 12" xfId="11362" xr:uid="{E93548AF-201F-4DE4-A88B-869CFA237D83}"/>
    <cellStyle name="Normal 15 13" xfId="1056" xr:uid="{6F0F102E-ECF4-4281-831F-3E6CD1D067B6}"/>
    <cellStyle name="Normal 15 2" xfId="1182" xr:uid="{1702553F-3F5A-4141-B943-7C9B249243F1}"/>
    <cellStyle name="Normal 15 2 10" xfId="2420" xr:uid="{E58A2ED4-96A0-46CE-826A-392F8EADACB4}"/>
    <cellStyle name="Normal 15 2 10 2" xfId="11600" xr:uid="{3658717F-2D0B-4E3A-A58A-FB5C77581547}"/>
    <cellStyle name="Normal 15 2 11" xfId="19424" xr:uid="{A1FEA4B6-4200-4E09-8EFD-CAE440C465E0}"/>
    <cellStyle name="Normal 15 2 2" xfId="1326" xr:uid="{B4C15B88-1BF1-461C-BB0B-4E3DDE99DF86}"/>
    <cellStyle name="Normal 15 2 2 2" xfId="3066" xr:uid="{90A04EB1-B7EA-4688-B9CF-EB4591B7EA90}"/>
    <cellStyle name="Normal 15 2 2 2 2" xfId="4634" xr:uid="{CD5A6D2B-C849-4D25-8CCC-D025E7CA9649}"/>
    <cellStyle name="Normal 15 2 2 2 2 2" xfId="7652" xr:uid="{7F65FE78-5443-4ECF-9E4D-F64C5057D3FA}"/>
    <cellStyle name="Normal 15 2 2 2 2 2 2" xfId="16455" xr:uid="{18F52998-C4A9-4487-A1A2-A424E849C354}"/>
    <cellStyle name="Normal 15 2 2 2 2 3" xfId="13439" xr:uid="{2F43D5BE-C716-480A-AD68-9230D2675D9E}"/>
    <cellStyle name="Normal 15 2 2 2 3" xfId="6126" xr:uid="{BF216C26-FA4E-41B1-85FC-F58C42073F3B}"/>
    <cellStyle name="Normal 15 2 2 2 3 2" xfId="14930" xr:uid="{CEF915F5-83FE-4DB3-BD04-7C89B6D861CB}"/>
    <cellStyle name="Normal 15 2 2 2 4" xfId="9144" xr:uid="{0FDB11D9-6F16-4D72-8377-7E0F9880136C}"/>
    <cellStyle name="Normal 15 2 2 2 4 2" xfId="17947" xr:uid="{CB79D2E6-B910-4903-A2F6-0FF88FC1C670}"/>
    <cellStyle name="Normal 15 2 2 2 5" xfId="11927" xr:uid="{5D987BE1-91E2-42D7-8DC1-13E1F9221CC4}"/>
    <cellStyle name="Normal 15 2 2 3" xfId="3407" xr:uid="{E6E2C3DE-2A23-458E-944B-DA1B2AD16184}"/>
    <cellStyle name="Normal 15 2 2 3 2" xfId="4927" xr:uid="{CD610682-C5F5-49CC-BA9D-259B503E8034}"/>
    <cellStyle name="Normal 15 2 2 3 2 2" xfId="7948" xr:uid="{00A4E8E6-E643-4716-A2E4-2C977EE7B9DB}"/>
    <cellStyle name="Normal 15 2 2 3 2 2 2" xfId="16751" xr:uid="{37F24115-AB44-426F-845F-0F2BB19A09F2}"/>
    <cellStyle name="Normal 15 2 2 3 2 3" xfId="13732" xr:uid="{5003D48F-C005-4239-80D1-5217B185600A}"/>
    <cellStyle name="Normal 15 2 2 3 3" xfId="6422" xr:uid="{3237050A-B612-4C72-A2F8-D9642C8FF24E}"/>
    <cellStyle name="Normal 15 2 2 3 3 2" xfId="15226" xr:uid="{A82412CB-7486-46D3-ADEE-89B277E10591}"/>
    <cellStyle name="Normal 15 2 2 3 4" xfId="9440" xr:uid="{E524401A-8A21-4D6E-9FEC-5D4240AF40CA}"/>
    <cellStyle name="Normal 15 2 2 3 4 2" xfId="18243" xr:uid="{5FA8B5D7-45E3-4112-842F-B78C74C23DCB}"/>
    <cellStyle name="Normal 15 2 2 3 5" xfId="12215" xr:uid="{6F3186B8-7FA4-4D32-9A48-AE3BBE841620}"/>
    <cellStyle name="Normal 15 2 2 4" xfId="3702" xr:uid="{AB61391B-0078-45AE-A3AE-FA3D0E748BFF}"/>
    <cellStyle name="Normal 15 2 2 4 2" xfId="5225" xr:uid="{4AA87162-4318-4B21-B164-5A1FCCDEC0E2}"/>
    <cellStyle name="Normal 15 2 2 4 2 2" xfId="8246" xr:uid="{FE011621-AEAE-49C1-B7D0-A369E4A76218}"/>
    <cellStyle name="Normal 15 2 2 4 2 2 2" xfId="17049" xr:uid="{53B6093F-95A6-43A8-898F-3B8939844AEC}"/>
    <cellStyle name="Normal 15 2 2 4 2 3" xfId="14030" xr:uid="{1AA0AC99-8653-4305-AB8F-D70863480517}"/>
    <cellStyle name="Normal 15 2 2 4 3" xfId="6720" xr:uid="{F0D7E7BE-5877-482C-BC96-7A9AA3ED8A1F}"/>
    <cellStyle name="Normal 15 2 2 4 3 2" xfId="15524" xr:uid="{8CFBAD85-EB86-40D3-8147-3B77D66D4A99}"/>
    <cellStyle name="Normal 15 2 2 4 4" xfId="9738" xr:uid="{88E7B3BD-E249-448B-84DB-648D8B5782AD}"/>
    <cellStyle name="Normal 15 2 2 4 4 2" xfId="18541" xr:uid="{7DD8332B-7FD6-4989-BB5E-519CC69B85C7}"/>
    <cellStyle name="Normal 15 2 2 4 5" xfId="12510" xr:uid="{E183070B-0711-41AD-8B5E-3F341023FF42}"/>
    <cellStyle name="Normal 15 2 2 5" xfId="4012" xr:uid="{A04B5779-7B1D-4BA0-AD97-FC52BAE1001F}"/>
    <cellStyle name="Normal 15 2 2 5 2" xfId="5535" xr:uid="{1676D64E-4C4A-4AC1-AD07-A5610311B3E1}"/>
    <cellStyle name="Normal 15 2 2 5 2 2" xfId="8556" xr:uid="{D0241809-1C0F-42F7-8265-B908706620D4}"/>
    <cellStyle name="Normal 15 2 2 5 2 2 2" xfId="17359" xr:uid="{64ADDFE6-C9DB-4B51-B86C-E3431A386E98}"/>
    <cellStyle name="Normal 15 2 2 5 2 3" xfId="14340" xr:uid="{B2F51FA8-7A63-46C3-974E-884A3161848A}"/>
    <cellStyle name="Normal 15 2 2 5 3" xfId="7030" xr:uid="{3D507D31-08F5-414B-A73E-2B9F93621503}"/>
    <cellStyle name="Normal 15 2 2 5 3 2" xfId="15834" xr:uid="{22284D6C-23C1-43C0-B9E3-CBB85D67B214}"/>
    <cellStyle name="Normal 15 2 2 5 4" xfId="10048" xr:uid="{CFB77B31-F928-45F9-96B3-49396DD9D29F}"/>
    <cellStyle name="Normal 15 2 2 5 4 2" xfId="18851" xr:uid="{3AF4E106-8285-4B2B-A600-8B65A6DC9590}"/>
    <cellStyle name="Normal 15 2 2 5 5" xfId="12819" xr:uid="{C0033250-C522-4B60-8DA5-0FA65EF74EF4}"/>
    <cellStyle name="Normal 15 2 2 6" xfId="4339" xr:uid="{60EFC4F6-8FAB-4ABB-958E-9D2DF85AE978}"/>
    <cellStyle name="Normal 15 2 2 6 2" xfId="7357" xr:uid="{E3E474F5-94A8-450F-AA4E-6947D84AFD76}"/>
    <cellStyle name="Normal 15 2 2 6 2 2" xfId="16160" xr:uid="{A949D98A-C4D8-41E1-BB3C-C2AE222BD744}"/>
    <cellStyle name="Normal 15 2 2 6 3" xfId="13145" xr:uid="{07508F28-E6B2-4329-9720-3BC9BA215D4A}"/>
    <cellStyle name="Normal 15 2 2 7" xfId="5830" xr:uid="{DBE7C4D5-B22B-4134-BA73-F93DA8815E35}"/>
    <cellStyle name="Normal 15 2 2 7 2" xfId="14634" xr:uid="{69703F84-6E62-44F6-AABF-D97598A53D94}"/>
    <cellStyle name="Normal 15 2 2 8" xfId="8849" xr:uid="{730A9D38-6088-4A5D-BD48-140B78443CD7}"/>
    <cellStyle name="Normal 15 2 2 8 2" xfId="17652" xr:uid="{AB21B001-EC62-4EFB-B2DB-40AAD55F1C3E}"/>
    <cellStyle name="Normal 15 2 2 9" xfId="2541" xr:uid="{625BBFDC-D723-4952-B106-79E709C3FEAE}"/>
    <cellStyle name="Normal 15 2 3" xfId="2941" xr:uid="{423DB2E5-3304-41DF-B2AF-611F3FF6E1CD}"/>
    <cellStyle name="Normal 15 2 3 2" xfId="4565" xr:uid="{5B71AEBB-CD21-4352-B381-166212A5EB7A}"/>
    <cellStyle name="Normal 15 2 3 2 2" xfId="7583" xr:uid="{0E368128-A590-4EC7-92CF-FAC56F0FD091}"/>
    <cellStyle name="Normal 15 2 3 2 2 2" xfId="16386" xr:uid="{20712898-E7AE-4513-A872-6F435A07BD33}"/>
    <cellStyle name="Normal 15 2 3 2 3" xfId="13370" xr:uid="{C4B7D034-FF95-4B10-82B9-3CAF865E71A1}"/>
    <cellStyle name="Normal 15 2 3 3" xfId="6057" xr:uid="{68D5AE39-DBE4-417D-88FE-5217FB604285}"/>
    <cellStyle name="Normal 15 2 3 3 2" xfId="14861" xr:uid="{87DCBF81-9CFE-4504-9CA6-D3767094A288}"/>
    <cellStyle name="Normal 15 2 3 4" xfId="9075" xr:uid="{54288D89-6DF0-4C40-9A3F-24CB154CA1F3}"/>
    <cellStyle name="Normal 15 2 3 4 2" xfId="17878" xr:uid="{5E16B5C5-24BD-4D8C-BFEC-60B2F6E8B403}"/>
    <cellStyle name="Normal 15 2 3 5" xfId="11859" xr:uid="{DEB72949-10C0-4AC1-8806-155AEB3B0074}"/>
    <cellStyle name="Normal 15 2 4" xfId="3338" xr:uid="{A9B39CB0-6A00-4611-A403-062EABF23D59}"/>
    <cellStyle name="Normal 15 2 4 2" xfId="4858" xr:uid="{FC9FB362-018D-4B89-9AEB-28C215D1ACEF}"/>
    <cellStyle name="Normal 15 2 4 2 2" xfId="7879" xr:uid="{7A77A3F1-E64D-410D-B699-AFB2ACC19E78}"/>
    <cellStyle name="Normal 15 2 4 2 2 2" xfId="16682" xr:uid="{5274B25D-6062-4665-A7B5-4718426C0C48}"/>
    <cellStyle name="Normal 15 2 4 2 3" xfId="13663" xr:uid="{52FB4DF0-3365-4AB1-9044-19394CE3AFAC}"/>
    <cellStyle name="Normal 15 2 4 3" xfId="6353" xr:uid="{CC43C27C-D192-4F1B-AC13-8B56FC075082}"/>
    <cellStyle name="Normal 15 2 4 3 2" xfId="15157" xr:uid="{B1E208DE-FF87-4EAB-9E11-C9FCD6DC9D84}"/>
    <cellStyle name="Normal 15 2 4 4" xfId="9371" xr:uid="{6A9295A5-668D-4F91-B601-38F6EE87E18B}"/>
    <cellStyle name="Normal 15 2 4 4 2" xfId="18174" xr:uid="{71EE0F86-32EE-4A4E-B8E5-45A5B4733E75}"/>
    <cellStyle name="Normal 15 2 4 5" xfId="12146" xr:uid="{241D6C63-9E35-4487-9751-5A91418C8EA3}"/>
    <cellStyle name="Normal 15 2 5" xfId="3632" xr:uid="{A9B1A346-9DC0-4BA4-A867-E33FCF84DC62}"/>
    <cellStyle name="Normal 15 2 5 2" xfId="5155" xr:uid="{69A686B6-FD7B-4C6C-A7B0-C2617F2D11E8}"/>
    <cellStyle name="Normal 15 2 5 2 2" xfId="8176" xr:uid="{154783F7-F62E-4C7F-B216-FC2A2AA14F21}"/>
    <cellStyle name="Normal 15 2 5 2 2 2" xfId="16979" xr:uid="{0D5598CF-BF7C-40CB-ADC0-7A6FA685ED5E}"/>
    <cellStyle name="Normal 15 2 5 2 3" xfId="13960" xr:uid="{137ED67E-5693-4198-9204-C342BAF4D095}"/>
    <cellStyle name="Normal 15 2 5 3" xfId="6650" xr:uid="{5A8F4E16-E7C9-4FA7-AF59-C15DDA77313D}"/>
    <cellStyle name="Normal 15 2 5 3 2" xfId="15454" xr:uid="{8ADB6C0D-D6ED-48BC-AA83-60644C776E3E}"/>
    <cellStyle name="Normal 15 2 5 4" xfId="9668" xr:uid="{ACAFD7A5-EC5C-45D1-9DF7-13D348E55B63}"/>
    <cellStyle name="Normal 15 2 5 4 2" xfId="18471" xr:uid="{86C38F34-9C17-4BC2-8CDE-8D058AB2F037}"/>
    <cellStyle name="Normal 15 2 5 5" xfId="12440" xr:uid="{550B4E5B-0D7E-483E-A418-2192966BF8D0}"/>
    <cellStyle name="Normal 15 2 6" xfId="3943" xr:uid="{0358B4C2-8595-4F4D-85C5-C9ADE4665B69}"/>
    <cellStyle name="Normal 15 2 6 2" xfId="5466" xr:uid="{3B3C1D14-8391-49A2-BF3C-61E217CF6834}"/>
    <cellStyle name="Normal 15 2 6 2 2" xfId="8487" xr:uid="{3CBB5907-8EFA-4D55-ADC9-A23D3CDAD89A}"/>
    <cellStyle name="Normal 15 2 6 2 2 2" xfId="17290" xr:uid="{2F2BDAFD-206A-4205-AC17-6D29BEC4F6B9}"/>
    <cellStyle name="Normal 15 2 6 2 3" xfId="14271" xr:uid="{EBFB3EBF-732B-4463-85C7-E5C611211271}"/>
    <cellStyle name="Normal 15 2 6 3" xfId="6961" xr:uid="{263BF07A-D3C0-48C1-873E-36DF101BC218}"/>
    <cellStyle name="Normal 15 2 6 3 2" xfId="15765" xr:uid="{26BCF136-FF0A-418D-8DCC-6B1C65697C21}"/>
    <cellStyle name="Normal 15 2 6 4" xfId="9979" xr:uid="{A4FA46A5-906B-4D1D-8D0F-139C76A54FA2}"/>
    <cellStyle name="Normal 15 2 6 4 2" xfId="18782" xr:uid="{322E8E0C-FC0C-4834-94AF-562235B7CDBA}"/>
    <cellStyle name="Normal 15 2 6 5" xfId="12750" xr:uid="{C50C3472-BF38-44B2-BD9B-5F164BAB1AFB}"/>
    <cellStyle name="Normal 15 2 7" xfId="4270" xr:uid="{6D74765D-E378-4227-894A-D0E075D4C73D}"/>
    <cellStyle name="Normal 15 2 7 2" xfId="7288" xr:uid="{F7E4B21E-B6C3-4830-BDC3-A3C817B43209}"/>
    <cellStyle name="Normal 15 2 7 2 2" xfId="16091" xr:uid="{C3EF032D-0BA8-4D3A-8D9E-A891312CEAFF}"/>
    <cellStyle name="Normal 15 2 7 3" xfId="13076" xr:uid="{8C90E51C-39AB-4342-8438-1D6FD0A201D2}"/>
    <cellStyle name="Normal 15 2 8" xfId="5761" xr:uid="{5D5293EF-89C3-4A18-A359-287F06B361A0}"/>
    <cellStyle name="Normal 15 2 8 2" xfId="14565" xr:uid="{FC812EF7-96F7-41C7-A3C8-90C3DBDA886A}"/>
    <cellStyle name="Normal 15 2 9" xfId="8780" xr:uid="{4C0C8DA6-6029-40FF-9910-436857642E1D}"/>
    <cellStyle name="Normal 15 2 9 2" xfId="17583" xr:uid="{71290560-4C03-4F96-A660-D3B3AF16CA27}"/>
    <cellStyle name="Normal 15 3" xfId="1195" xr:uid="{22BB2A3E-5539-49C1-B4AF-719168B4D4B3}"/>
    <cellStyle name="Normal 15 3 2" xfId="2900" xr:uid="{8CF3932B-E776-4131-BD31-408F025EACE6}"/>
    <cellStyle name="Normal 15 4" xfId="1847" xr:uid="{5B5621FC-5D38-4C3F-8428-E7D9A36DA760}"/>
    <cellStyle name="Normal 15 4 2" xfId="4492" xr:uid="{86ED224B-5662-4691-B028-791B9AF3F074}"/>
    <cellStyle name="Normal 15 4 2 2" xfId="7510" xr:uid="{600E2D3B-1826-43F4-B725-71F1ACA8A1F6}"/>
    <cellStyle name="Normal 15 4 2 2 2" xfId="16313" xr:uid="{5417C46F-F017-44D9-942F-21C5D29E3444}"/>
    <cellStyle name="Normal 15 4 2 3" xfId="11110" xr:uid="{818E9001-6BBF-4DB8-9323-ED25C5B4FCB0}"/>
    <cellStyle name="Normal 15 4 2 4" xfId="13297" xr:uid="{DCD704D4-C292-430D-9199-D29F065E9670}"/>
    <cellStyle name="Normal 15 4 3" xfId="5984" xr:uid="{ADAC36BF-7BAE-45A1-BE97-37AD42491C37}"/>
    <cellStyle name="Normal 15 4 3 2" xfId="14788" xr:uid="{B0FBE146-35F4-4A59-9DF4-0CAAECA62D76}"/>
    <cellStyle name="Normal 15 4 4" xfId="9002" xr:uid="{358C6BDE-7E8F-4CF3-A930-9C32ADA5833B}"/>
    <cellStyle name="Normal 15 4 4 2" xfId="17805" xr:uid="{BBEBB171-D6F3-47DC-BC3C-4D9D13F9FEE8}"/>
    <cellStyle name="Normal 15 4 5" xfId="10903" xr:uid="{1773D830-E246-4CFF-8143-9059639273F6}"/>
    <cellStyle name="Normal 15 4 6" xfId="11476" xr:uid="{458EC2C9-147E-476A-AD51-D730DF393BE2}"/>
    <cellStyle name="Normal 15 5" xfId="3267" xr:uid="{292FFFB3-020D-4E48-82EA-02646B3105C4}"/>
    <cellStyle name="Normal 15 5 2" xfId="4787" xr:uid="{E6AB6DAE-0B55-43FE-BBF5-795E15B705FA}"/>
    <cellStyle name="Normal 15 5 2 2" xfId="7808" xr:uid="{E648B474-7D10-4D96-B111-B3FE49853F34}"/>
    <cellStyle name="Normal 15 5 2 2 2" xfId="16611" xr:uid="{FCAC3D27-23DA-42DD-A1F1-21D520320771}"/>
    <cellStyle name="Normal 15 5 2 3" xfId="13592" xr:uid="{70B16C56-F97F-4EFC-BAAD-79B7D623A140}"/>
    <cellStyle name="Normal 15 5 3" xfId="6282" xr:uid="{0083B1D5-45D9-4A8D-AE36-2519B93E32F4}"/>
    <cellStyle name="Normal 15 5 3 2" xfId="15086" xr:uid="{84F23370-123B-4957-8F1A-801B31C6EF6E}"/>
    <cellStyle name="Normal 15 5 4" xfId="9300" xr:uid="{239578D2-172F-4177-811B-44C79C0CCA50}"/>
    <cellStyle name="Normal 15 5 4 2" xfId="18103" xr:uid="{40E9F08D-FF52-4B25-8643-D61D5B3752AD}"/>
    <cellStyle name="Normal 15 5 5" xfId="10865" xr:uid="{08CB4DF4-77DD-478A-AB19-C49521E81457}"/>
    <cellStyle name="Normal 15 5 6" xfId="12075" xr:uid="{24B8811B-A935-463E-9701-FE8C2166E488}"/>
    <cellStyle name="Normal 15 6" xfId="3558" xr:uid="{C88DF77F-B44B-43ED-A0AC-9936A1B97BB7}"/>
    <cellStyle name="Normal 15 6 2" xfId="5081" xr:uid="{1BBF59CC-973E-492D-901C-286FF2A757ED}"/>
    <cellStyle name="Normal 15 6 2 2" xfId="8102" xr:uid="{38E9553D-8A1E-4A6E-BF61-F732CE0CAD9C}"/>
    <cellStyle name="Normal 15 6 2 2 2" xfId="16905" xr:uid="{8E0CA7C8-EBAD-46FD-A462-96556BBF665A}"/>
    <cellStyle name="Normal 15 6 2 3" xfId="13886" xr:uid="{9B26F388-E722-4235-A864-976BFA6C2EF1}"/>
    <cellStyle name="Normal 15 6 3" xfId="6576" xr:uid="{56013973-325F-4765-9808-21F8687D18FC}"/>
    <cellStyle name="Normal 15 6 3 2" xfId="15380" xr:uid="{CDD8BD4A-42EF-4C3A-9B97-7C2AF632F95B}"/>
    <cellStyle name="Normal 15 6 4" xfId="9594" xr:uid="{3D5E8495-3D12-47EB-B17A-D10A984E745B}"/>
    <cellStyle name="Normal 15 6 4 2" xfId="18397" xr:uid="{53B7FEE8-3B77-4888-A712-88EA76F07D9D}"/>
    <cellStyle name="Normal 15 6 5" xfId="12366" xr:uid="{7EA44509-9D89-4AA1-B66B-CE0AFB529B3B}"/>
    <cellStyle name="Normal 15 7" xfId="3872" xr:uid="{2D4680D5-3767-4ADD-BB94-07CA89277089}"/>
    <cellStyle name="Normal 15 7 2" xfId="5395" xr:uid="{CF3B6454-4B4D-4125-962D-AA5699A65F56}"/>
    <cellStyle name="Normal 15 7 2 2" xfId="8416" xr:uid="{FA4E50D9-1BDD-4FB5-97FA-8707D0DF0D59}"/>
    <cellStyle name="Normal 15 7 2 2 2" xfId="17219" xr:uid="{5476883E-6CD5-4DD3-A794-AAB4168C6B75}"/>
    <cellStyle name="Normal 15 7 2 3" xfId="14200" xr:uid="{3FB1CD58-7854-4E0D-830F-891B837030F3}"/>
    <cellStyle name="Normal 15 7 3" xfId="6890" xr:uid="{0576A5DF-0A29-4D92-8CC2-2E2CDDE2A3F2}"/>
    <cellStyle name="Normal 15 7 3 2" xfId="15694" xr:uid="{F7FCF6C2-8A23-41E6-B39F-0820B7845137}"/>
    <cellStyle name="Normal 15 7 4" xfId="9908" xr:uid="{B2E919E8-0371-43E5-BFEC-5A8BF9DCF979}"/>
    <cellStyle name="Normal 15 7 4 2" xfId="18711" xr:uid="{765F84E6-E822-46EC-8F17-E746779BBA1A}"/>
    <cellStyle name="Normal 15 7 5" xfId="12679" xr:uid="{96A3DA8A-5953-4414-A730-8F281D55010F}"/>
    <cellStyle name="Normal 15 8" xfId="4199" xr:uid="{CD6DCC0F-62A8-4D8E-90B3-B370F5635FBB}"/>
    <cellStyle name="Normal 15 8 2" xfId="7217" xr:uid="{9FC1E114-7AA6-4DA2-AE66-A9304AFDD682}"/>
    <cellStyle name="Normal 15 8 2 2" xfId="16020" xr:uid="{D47FE8FC-68AF-4090-B3FF-DE62AD66884F}"/>
    <cellStyle name="Normal 15 8 3" xfId="13005" xr:uid="{3BD77744-D597-4BCB-8B59-62AA549F0DD8}"/>
    <cellStyle name="Normal 15 9" xfId="5702" xr:uid="{3D3C3AA9-26E5-4C80-ABD2-6D1FCAEBD13D}"/>
    <cellStyle name="Normal 15 9 2" xfId="14506" xr:uid="{55F401ED-E05F-4CC9-8AE9-89B45402C7BD}"/>
    <cellStyle name="Normal 150" xfId="1484" xr:uid="{2159E93C-142D-4A93-86F3-ABE33C5296FB}"/>
    <cellStyle name="Normal 151" xfId="1485" xr:uid="{2AB623A6-CE5D-4E76-9007-7F99D62D9468}"/>
    <cellStyle name="Normal 152" xfId="1486" xr:uid="{DDFB418C-A32F-4EEA-B2FE-1264B0B7CCE7}"/>
    <cellStyle name="Normal 152 2" xfId="1648" xr:uid="{0EE41BE2-F609-4518-BB7D-65AA294E9144}"/>
    <cellStyle name="Normal 152 2 2" xfId="1736" xr:uid="{6FF2E0F8-1BEF-45AE-91B8-4E1EC4484A2D}"/>
    <cellStyle name="Normal 152 2 3" xfId="2185" xr:uid="{6491EDC2-3E06-4495-B5F0-7DFCB11741F8}"/>
    <cellStyle name="Normal 152 3" xfId="1639" xr:uid="{26C298B0-BCD7-430B-9672-8FD480CC98B1}"/>
    <cellStyle name="Normal 152 4" xfId="2225" xr:uid="{C74F9691-1A12-461D-BB59-B877C66CE5A0}"/>
    <cellStyle name="Normal 153" xfId="1487" xr:uid="{AB3BC3AE-5142-46DB-A4A7-EF10E23BD676}"/>
    <cellStyle name="Normal 153 2" xfId="1649" xr:uid="{29C16D68-5D13-4B3C-8133-C5238CE65C38}"/>
    <cellStyle name="Normal 153 2 2" xfId="1737" xr:uid="{947E45F5-65C6-4416-973A-A795FA426FD7}"/>
    <cellStyle name="Normal 153 2 3" xfId="2208" xr:uid="{D81C3E8E-E0C6-4BF8-A59B-E3FCFF9B1E5D}"/>
    <cellStyle name="Normal 153 3" xfId="1571" xr:uid="{29E3A014-70AD-4701-9454-A8DB0BB6CE42}"/>
    <cellStyle name="Normal 153 4" xfId="2139" xr:uid="{D754D0ED-91BC-4649-9F85-B7309C9FCD24}"/>
    <cellStyle name="Normal 154" xfId="1488" xr:uid="{8B42D306-07AD-4E35-AAC2-49C17E039E83}"/>
    <cellStyle name="Normal 154 2" xfId="1650" xr:uid="{3E9E1BC1-DAB9-41F7-958F-F99247532B29}"/>
    <cellStyle name="Normal 154 2 2" xfId="1738" xr:uid="{392F0ED6-5D78-48B8-9118-458367747068}"/>
    <cellStyle name="Normal 154 2 3" xfId="2171" xr:uid="{30200D35-42EC-43FC-B0CE-650D01339ADA}"/>
    <cellStyle name="Normal 154 3" xfId="1602" xr:uid="{C6EF28D5-BF6C-4AA9-A698-220FAED4CB41}"/>
    <cellStyle name="Normal 154 4" xfId="2149" xr:uid="{46999C26-6DF6-4095-AACC-F6A5BC20599B}"/>
    <cellStyle name="Normal 155" xfId="1489" xr:uid="{2DE4661E-E10B-4D7A-A95E-7E315EC87745}"/>
    <cellStyle name="Normal 155 2" xfId="1651" xr:uid="{8159786C-BBDA-41E1-9797-6C5955AA24A2}"/>
    <cellStyle name="Normal 155 2 2" xfId="1739" xr:uid="{CF360FAE-9A42-4A73-9C6D-467F1EF04C5B}"/>
    <cellStyle name="Normal 155 2 3" xfId="2143" xr:uid="{0B7ACED8-C5FE-4C6A-8042-053B5F5DB418}"/>
    <cellStyle name="Normal 155 3" xfId="1614" xr:uid="{460DD745-FEEC-4A8D-B209-FE39302C52B6}"/>
    <cellStyle name="Normal 155 4" xfId="2261" xr:uid="{D7677738-1299-4CE1-A2E5-F3A96A06F0D1}"/>
    <cellStyle name="Normal 156" xfId="1490" xr:uid="{205DB1B9-C616-44C8-AA91-7B28C13CD5A1}"/>
    <cellStyle name="Normal 156 2" xfId="1652" xr:uid="{665ADF51-D15A-4AFE-943E-E256C40C9171}"/>
    <cellStyle name="Normal 156 2 2" xfId="1740" xr:uid="{3F92D4DB-EB34-4C52-A428-EE2309DF4CF8}"/>
    <cellStyle name="Normal 156 2 3" xfId="2267" xr:uid="{FF10B4EA-447A-42C2-B343-7A2D2E966F6E}"/>
    <cellStyle name="Normal 156 3" xfId="1567" xr:uid="{D2BEEDB7-71B7-4E31-82E3-DB5BC7E6275F}"/>
    <cellStyle name="Normal 156 4" xfId="2195" xr:uid="{3AA80EFE-BCDC-4A02-9B7A-C5A25B8BE7BD}"/>
    <cellStyle name="Normal 157" xfId="1491" xr:uid="{0FD97408-0197-4CF9-9A3B-6EC7987D5177}"/>
    <cellStyle name="Normal 157 2" xfId="1653" xr:uid="{D28049A0-3219-478E-BEA8-B4E91612B1D0}"/>
    <cellStyle name="Normal 157 2 2" xfId="1741" xr:uid="{07C9485B-45E1-4CF5-9662-C465673AE1E6}"/>
    <cellStyle name="Normal 157 2 3" xfId="2117" xr:uid="{5668D81A-F96E-40A8-8CE9-76921394D017}"/>
    <cellStyle name="Normal 157 3" xfId="1599" xr:uid="{CC860AC8-1159-49A3-BE66-F9425ADCB602}"/>
    <cellStyle name="Normal 157 4" xfId="2216" xr:uid="{875400ED-A479-4480-A9CE-7906A816B89D}"/>
    <cellStyle name="Normal 158" xfId="1492" xr:uid="{301F1F39-5BA4-4FCA-8134-4A826854B48A}"/>
    <cellStyle name="Normal 158 2" xfId="1654" xr:uid="{4CDF1730-F1FB-4258-BA63-0B2DF26D663F}"/>
    <cellStyle name="Normal 158 2 2" xfId="1742" xr:uid="{F08E3656-49FB-40B5-A287-BF41319E84D3}"/>
    <cellStyle name="Normal 158 2 3" xfId="2141" xr:uid="{E68E7550-B95A-499B-A4F5-B183BEAB9C3D}"/>
    <cellStyle name="Normal 158 3" xfId="1574" xr:uid="{9BDD2EAC-1C9C-474E-B21E-4676F4D6D1C4}"/>
    <cellStyle name="Normal 158 4" xfId="2251" xr:uid="{62A80A26-FDD0-4B2F-9EBD-9ED5422B066D}"/>
    <cellStyle name="Normal 159" xfId="1493" xr:uid="{C16DBFCC-70CC-48C7-98CE-28E4335D6BD0}"/>
    <cellStyle name="Normal 159 2" xfId="1655" xr:uid="{B90D7CC2-2955-4F0D-BCEE-8F437B247DEB}"/>
    <cellStyle name="Normal 159 2 2" xfId="1743" xr:uid="{1B220CF5-232D-45A7-A822-E28BC7640228}"/>
    <cellStyle name="Normal 159 2 3" xfId="2219" xr:uid="{0FE91CCF-7380-45E1-8991-7FD4E5655A34}"/>
    <cellStyle name="Normal 159 3" xfId="1597" xr:uid="{EA8873D9-0CE3-4E7D-B288-145A59B1816F}"/>
    <cellStyle name="Normal 159 4" xfId="2247" xr:uid="{C418C914-5753-462C-BAC8-75D8F41B7CF3}"/>
    <cellStyle name="Normal 16" xfId="1057" xr:uid="{F3ED169E-4E58-40A5-BD59-0CAFDC7EB0E9}"/>
    <cellStyle name="Normal 16 10" xfId="8729" xr:uid="{D6A14388-9EEA-4C91-9735-10401BE0CDC8}"/>
    <cellStyle name="Normal 16 10 2" xfId="17532" xr:uid="{7B5E830C-6567-4E4F-AC10-A4D13E37709D}"/>
    <cellStyle name="Normal 16 11" xfId="10590" xr:uid="{8224565D-4C59-4775-9F53-1BDE2DC95B5D}"/>
    <cellStyle name="Normal 16 12" xfId="11363" xr:uid="{98313D3A-B0EB-4BE1-A432-FA006DFBD418}"/>
    <cellStyle name="Normal 16 2" xfId="1848" xr:uid="{993C936C-8DCD-4ACE-9FD9-D673E8671889}"/>
    <cellStyle name="Normal 16 2 10" xfId="10690" xr:uid="{6C479E7D-0B60-4D1A-B92B-B7E58413759D}"/>
    <cellStyle name="Normal 16 2 11" xfId="11477" xr:uid="{7581AFCE-F0D1-4DBD-BA00-B45009F1C85D}"/>
    <cellStyle name="Normal 16 2 12" xfId="19425" xr:uid="{35D8BE28-B9FB-4314-B779-873A3143DB34}"/>
    <cellStyle name="Normal 16 2 2" xfId="2542" xr:uid="{2CC812F4-E567-4A30-AC34-5CEDB651B71B}"/>
    <cellStyle name="Normal 16 2 2 10" xfId="11663" xr:uid="{C4877563-8B17-4ED7-B151-7AC01465FFAE}"/>
    <cellStyle name="Normal 16 2 2 2" xfId="3067" xr:uid="{A8E5DCEA-6EA5-4588-B0E5-BFE1FD223162}"/>
    <cellStyle name="Normal 16 2 2 2 2" xfId="4635" xr:uid="{2A7038F3-021B-4F61-BAED-119918A0658B}"/>
    <cellStyle name="Normal 16 2 2 2 2 2" xfId="7653" xr:uid="{BCCDDD0F-44E7-4CB7-8C6C-2B327753370D}"/>
    <cellStyle name="Normal 16 2 2 2 2 2 2" xfId="16456" xr:uid="{13640E12-E3B0-4033-B2CE-DA80D9CF2EB9}"/>
    <cellStyle name="Normal 16 2 2 2 2 3" xfId="13440" xr:uid="{61385FCC-FF8F-4A32-897D-09AFC043F02A}"/>
    <cellStyle name="Normal 16 2 2 2 3" xfId="6127" xr:uid="{01B3C55A-CDE3-40FE-8049-E51417A4C109}"/>
    <cellStyle name="Normal 16 2 2 2 3 2" xfId="14931" xr:uid="{2D9DD698-AA04-4AB8-9909-D2EB54A00693}"/>
    <cellStyle name="Normal 16 2 2 2 4" xfId="9145" xr:uid="{3FCBE0AD-FD8C-42A1-8B05-3725DA236D5E}"/>
    <cellStyle name="Normal 16 2 2 2 4 2" xfId="17948" xr:uid="{805AEF3B-635D-4469-8DE5-A15C820ACB7D}"/>
    <cellStyle name="Normal 16 2 2 2 5" xfId="11928" xr:uid="{6989964F-E109-4857-B3C6-2480983EE84C}"/>
    <cellStyle name="Normal 16 2 2 3" xfId="3408" xr:uid="{67CC2D4A-B537-4F49-8C89-0897751CCB89}"/>
    <cellStyle name="Normal 16 2 2 3 2" xfId="4928" xr:uid="{3943E4FA-2BAD-4184-A6E7-E2F2DEAD0FFD}"/>
    <cellStyle name="Normal 16 2 2 3 2 2" xfId="7949" xr:uid="{3813EA09-2FE6-41A6-9A6E-B84FDF1E945D}"/>
    <cellStyle name="Normal 16 2 2 3 2 2 2" xfId="16752" xr:uid="{130CF575-1A29-43C0-B01D-F8C7A92039F4}"/>
    <cellStyle name="Normal 16 2 2 3 2 3" xfId="13733" xr:uid="{E065C3E0-F098-4882-949F-CAC5265F7386}"/>
    <cellStyle name="Normal 16 2 2 3 3" xfId="6423" xr:uid="{4D4D0AB6-0A16-4FFF-BD12-99C56E544C04}"/>
    <cellStyle name="Normal 16 2 2 3 3 2" xfId="15227" xr:uid="{59E0D463-8324-4BE7-8446-A7D049CE5B49}"/>
    <cellStyle name="Normal 16 2 2 3 4" xfId="9441" xr:uid="{A54950CF-8F69-42E0-B5E4-9C861A2BE689}"/>
    <cellStyle name="Normal 16 2 2 3 4 2" xfId="18244" xr:uid="{76320813-2BB4-45A4-AE6A-B9DED48330A0}"/>
    <cellStyle name="Normal 16 2 2 3 5" xfId="12216" xr:uid="{98D1AECA-CE48-40DA-A4AC-80C6AAE59728}"/>
    <cellStyle name="Normal 16 2 2 4" xfId="3703" xr:uid="{2C7CA4ED-B6B4-47DB-AD87-83E3670F1640}"/>
    <cellStyle name="Normal 16 2 2 4 2" xfId="5226" xr:uid="{754AD1D4-0AFF-4876-97D8-86B9388AFB1C}"/>
    <cellStyle name="Normal 16 2 2 4 2 2" xfId="8247" xr:uid="{C4DDD47A-AC5E-41CE-ACF5-082068468F40}"/>
    <cellStyle name="Normal 16 2 2 4 2 2 2" xfId="17050" xr:uid="{FB1888D3-E121-4D78-8676-171B0E7D83F9}"/>
    <cellStyle name="Normal 16 2 2 4 2 3" xfId="14031" xr:uid="{6A2BF507-12A4-42AA-9679-66C339C4A805}"/>
    <cellStyle name="Normal 16 2 2 4 3" xfId="6721" xr:uid="{1CB9EDD2-6031-47E9-AA0E-924E06B11E6A}"/>
    <cellStyle name="Normal 16 2 2 4 3 2" xfId="15525" xr:uid="{A2848692-35B6-45F6-B5DC-D2377D373DEC}"/>
    <cellStyle name="Normal 16 2 2 4 4" xfId="9739" xr:uid="{13D17D56-8F61-47E5-B36A-357CA32ADB55}"/>
    <cellStyle name="Normal 16 2 2 4 4 2" xfId="18542" xr:uid="{DC0D10D1-E8E2-47D7-A531-FE28093C6339}"/>
    <cellStyle name="Normal 16 2 2 4 5" xfId="12511" xr:uid="{772A34C2-4119-407B-9B89-D6B7E9ADD8FA}"/>
    <cellStyle name="Normal 16 2 2 5" xfId="4013" xr:uid="{8BE93AC7-3081-482C-8106-E51D4736C581}"/>
    <cellStyle name="Normal 16 2 2 5 2" xfId="5536" xr:uid="{231263D9-BC54-4C8D-8AF3-1CDFC62DFF66}"/>
    <cellStyle name="Normal 16 2 2 5 2 2" xfId="8557" xr:uid="{012D7455-8DA1-4F57-B8AA-ECDCE4D10BBA}"/>
    <cellStyle name="Normal 16 2 2 5 2 2 2" xfId="17360" xr:uid="{818BB2B8-A71D-45F5-AC61-4B97E7D869D9}"/>
    <cellStyle name="Normal 16 2 2 5 2 3" xfId="14341" xr:uid="{EA3B39CE-C067-49D6-840D-15D82B2B85C2}"/>
    <cellStyle name="Normal 16 2 2 5 3" xfId="7031" xr:uid="{CE9FC582-8A3C-4420-8DEC-DE4D75F7FE84}"/>
    <cellStyle name="Normal 16 2 2 5 3 2" xfId="15835" xr:uid="{B36D4BA1-73C7-49C4-B95A-DBB582EC51D7}"/>
    <cellStyle name="Normal 16 2 2 5 4" xfId="10049" xr:uid="{E571A128-2CE3-4E08-BD65-4B118C5CEE91}"/>
    <cellStyle name="Normal 16 2 2 5 4 2" xfId="18852" xr:uid="{11CF868C-4A93-4EDA-B36C-5B8437C79386}"/>
    <cellStyle name="Normal 16 2 2 5 5" xfId="12820" xr:uid="{BDCCA0C3-77CB-492A-98E9-CC323A106532}"/>
    <cellStyle name="Normal 16 2 2 6" xfId="4340" xr:uid="{0AAACC32-3D61-4542-9B3F-478051E304FD}"/>
    <cellStyle name="Normal 16 2 2 6 2" xfId="7358" xr:uid="{0CE8C08C-7005-4AE6-8F37-244CBBFD25C6}"/>
    <cellStyle name="Normal 16 2 2 6 2 2" xfId="16161" xr:uid="{EEEEB151-64CE-41C4-976F-06A54560EC1D}"/>
    <cellStyle name="Normal 16 2 2 6 3" xfId="13146" xr:uid="{FB4447AF-EA71-4B0C-A815-76A268C3A5F8}"/>
    <cellStyle name="Normal 16 2 2 7" xfId="5831" xr:uid="{0752BB35-578E-44A0-95F7-E09D0FF3AEC2}"/>
    <cellStyle name="Normal 16 2 2 7 2" xfId="14635" xr:uid="{6C5FFCDB-87F0-4AA1-B0D1-6D4CA3E1A9E8}"/>
    <cellStyle name="Normal 16 2 2 8" xfId="8850" xr:uid="{F8C15BBE-972B-4823-8783-F100A5A617C9}"/>
    <cellStyle name="Normal 16 2 2 8 2" xfId="17653" xr:uid="{165D1013-1A23-4E4F-ACCC-56855C690D61}"/>
    <cellStyle name="Normal 16 2 2 9" xfId="10673" xr:uid="{D6D2FF48-237A-4675-93E1-C849AFF5C62A}"/>
    <cellStyle name="Normal 16 2 3" xfId="2942" xr:uid="{08EC4244-E7B7-4751-8336-FCB1AD801716}"/>
    <cellStyle name="Normal 16 2 3 2" xfId="4566" xr:uid="{534162F4-0F6D-4548-8CEC-1333E216527F}"/>
    <cellStyle name="Normal 16 2 3 2 2" xfId="7584" xr:uid="{4718605F-36C5-4915-A2A6-360F55A8E09F}"/>
    <cellStyle name="Normal 16 2 3 2 2 2" xfId="16387" xr:uid="{66BD8E8C-04E1-4655-B02A-01004F591282}"/>
    <cellStyle name="Normal 16 2 3 2 3" xfId="13371" xr:uid="{3F059704-5DEF-4990-B0EB-BC528C717D0F}"/>
    <cellStyle name="Normal 16 2 3 3" xfId="6058" xr:uid="{C94305CF-DB45-4ECB-8BEB-7200FF41C47B}"/>
    <cellStyle name="Normal 16 2 3 3 2" xfId="14862" xr:uid="{D2105CA3-D600-43CD-9A43-91DB24398830}"/>
    <cellStyle name="Normal 16 2 3 4" xfId="9076" xr:uid="{74EABA70-52D2-4182-A4E6-18A2AA7A5C5D}"/>
    <cellStyle name="Normal 16 2 3 4 2" xfId="17879" xr:uid="{528BCB98-9054-4ACA-BF98-5FC8F96E1BD5}"/>
    <cellStyle name="Normal 16 2 3 5" xfId="11860" xr:uid="{41ABCEE8-9F89-4162-BCFC-142E1E9D2DEF}"/>
    <cellStyle name="Normal 16 2 4" xfId="3339" xr:uid="{F0D1C3A9-2C6B-4868-8EA9-7DD690E6B28D}"/>
    <cellStyle name="Normal 16 2 4 2" xfId="4859" xr:uid="{D08927E6-FA24-4563-AE9A-E2B8BE047F29}"/>
    <cellStyle name="Normal 16 2 4 2 2" xfId="7880" xr:uid="{B87C26D9-BF3D-4419-BECA-F802A3257226}"/>
    <cellStyle name="Normal 16 2 4 2 2 2" xfId="16683" xr:uid="{782A85F0-4CF2-4FCD-9E9A-AD325730CD09}"/>
    <cellStyle name="Normal 16 2 4 2 3" xfId="13664" xr:uid="{C83F9566-0E36-4260-99C2-40A78ABBA1C2}"/>
    <cellStyle name="Normal 16 2 4 3" xfId="6354" xr:uid="{3B954EE9-B7C2-43E5-B245-1B9F421B13BF}"/>
    <cellStyle name="Normal 16 2 4 3 2" xfId="15158" xr:uid="{05442D9D-6D10-42D5-B7C4-DFB9B10C7F6D}"/>
    <cellStyle name="Normal 16 2 4 4" xfId="9372" xr:uid="{A30C0606-6495-4574-824E-8CBF17239F8A}"/>
    <cellStyle name="Normal 16 2 4 4 2" xfId="18175" xr:uid="{85A09394-29A0-45E8-90C7-735F2CCA622F}"/>
    <cellStyle name="Normal 16 2 4 5" xfId="12147" xr:uid="{0D5BE811-1920-424C-A6FF-A5E2EA03A6E2}"/>
    <cellStyle name="Normal 16 2 5" xfId="3633" xr:uid="{7A7CE2A0-B6AF-48C7-9123-7B172580FFE8}"/>
    <cellStyle name="Normal 16 2 5 2" xfId="5156" xr:uid="{F1F81818-006B-40CD-988C-60C6CF079757}"/>
    <cellStyle name="Normal 16 2 5 2 2" xfId="8177" xr:uid="{59B71F61-2E0D-4C35-AB3B-A53B5046D0B1}"/>
    <cellStyle name="Normal 16 2 5 2 2 2" xfId="16980" xr:uid="{77F6233A-21C6-404D-862A-626FDCDC5F2C}"/>
    <cellStyle name="Normal 16 2 5 2 3" xfId="13961" xr:uid="{C410A1FD-FCC3-414A-8EB4-03A2E9019B9A}"/>
    <cellStyle name="Normal 16 2 5 3" xfId="6651" xr:uid="{01E98B63-1A01-4BCD-B960-997F60887F4B}"/>
    <cellStyle name="Normal 16 2 5 3 2" xfId="15455" xr:uid="{200667EE-08D0-4CC8-8673-724E10E87A81}"/>
    <cellStyle name="Normal 16 2 5 4" xfId="9669" xr:uid="{A87E9B37-D8DE-4FB1-9644-33E0E524CB8C}"/>
    <cellStyle name="Normal 16 2 5 4 2" xfId="18472" xr:uid="{56B2A0B7-7E5D-4848-B755-A0706A069D9C}"/>
    <cellStyle name="Normal 16 2 5 5" xfId="12441" xr:uid="{0FBF1C83-FEB1-4063-808D-ED2EEA6B1B42}"/>
    <cellStyle name="Normal 16 2 6" xfId="3944" xr:uid="{A40D72A3-DDAE-4E35-95CC-A2E8F540544F}"/>
    <cellStyle name="Normal 16 2 6 2" xfId="5467" xr:uid="{43923DA1-FA32-4CE2-996C-03A2B9F3FF87}"/>
    <cellStyle name="Normal 16 2 6 2 2" xfId="8488" xr:uid="{66A2D5CA-8C11-435A-928E-BE86EC142346}"/>
    <cellStyle name="Normal 16 2 6 2 2 2" xfId="17291" xr:uid="{A2382E6E-E610-45F3-A4B7-FC3B42F65DDA}"/>
    <cellStyle name="Normal 16 2 6 2 3" xfId="14272" xr:uid="{66CBBEDF-AB1C-4BB3-B656-2F0D4ACEBD29}"/>
    <cellStyle name="Normal 16 2 6 3" xfId="6962" xr:uid="{B9358F3B-4151-4891-8779-6A198FA899BD}"/>
    <cellStyle name="Normal 16 2 6 3 2" xfId="15766" xr:uid="{7504FC26-7A5B-43FB-911F-1C82C0D1DEAD}"/>
    <cellStyle name="Normal 16 2 6 4" xfId="9980" xr:uid="{ED7731B2-0E9D-471D-BBF5-22142BE7DA5F}"/>
    <cellStyle name="Normal 16 2 6 4 2" xfId="18783" xr:uid="{4CCF519A-9C6D-419D-B206-1BEF8CA8F4BE}"/>
    <cellStyle name="Normal 16 2 6 5" xfId="12751" xr:uid="{FAEAE7B3-1693-4F4B-8ACF-2EB7B028EFE2}"/>
    <cellStyle name="Normal 16 2 7" xfId="4271" xr:uid="{C55D69DE-834F-42D9-A9E0-C64130265FAA}"/>
    <cellStyle name="Normal 16 2 7 2" xfId="7289" xr:uid="{D949514D-AA4B-4870-BF84-2BD9152250B4}"/>
    <cellStyle name="Normal 16 2 7 2 2" xfId="16092" xr:uid="{75010AD5-403E-4CC5-BCB2-AF30D4912497}"/>
    <cellStyle name="Normal 16 2 7 3" xfId="13077" xr:uid="{D0FD25B0-9061-466A-8BD9-2F90DC8372BF}"/>
    <cellStyle name="Normal 16 2 8" xfId="5762" xr:uid="{42A09DC9-445B-4DBA-A858-68EB35775C75}"/>
    <cellStyle name="Normal 16 2 8 2" xfId="14566" xr:uid="{8482FE84-1CD4-4BC0-853A-0578887A8B77}"/>
    <cellStyle name="Normal 16 2 9" xfId="8781" xr:uid="{15F68085-C371-49A6-9FCB-94663AFF6487}"/>
    <cellStyle name="Normal 16 2 9 2" xfId="17584" xr:uid="{AACBC853-D0EC-426C-B5EC-4BB22DCF9917}"/>
    <cellStyle name="Normal 16 3" xfId="2346" xr:uid="{3A0FD79A-2576-4559-9E4E-F4F613160633}"/>
    <cellStyle name="Normal 16 3 2" xfId="2901" xr:uid="{37C0418B-83B8-4A70-81A4-88D693EC0B83}"/>
    <cellStyle name="Normal 16 3 3" xfId="11208" xr:uid="{2265AA6C-D410-4A72-876D-C52E9C0D6541}"/>
    <cellStyle name="Normal 16 3 4" xfId="11075" xr:uid="{8F8E8389-C265-4F70-A099-0A7792276C29}"/>
    <cellStyle name="Normal 16 4" xfId="2867" xr:uid="{33E55A86-FC0E-4FB4-A17C-A55DFFC22AAC}"/>
    <cellStyle name="Normal 16 4 2" xfId="4512" xr:uid="{F0872097-3AF7-47BE-8406-96A97475316A}"/>
    <cellStyle name="Normal 16 4 2 2" xfId="7530" xr:uid="{B600FC53-84F6-4F60-9E50-0533EF360964}"/>
    <cellStyle name="Normal 16 4 2 2 2" xfId="16333" xr:uid="{62F4F4FC-0259-4B26-B0F4-78E7442704A5}"/>
    <cellStyle name="Normal 16 4 2 3" xfId="13317" xr:uid="{7C340505-A586-4222-85E1-4D5F5487C792}"/>
    <cellStyle name="Normal 16 4 3" xfId="6004" xr:uid="{15242242-E4FD-4665-9BDE-32DC28AC985F}"/>
    <cellStyle name="Normal 16 4 3 2" xfId="14808" xr:uid="{DA27784B-AAB2-4A0A-920E-11A4018D78CF}"/>
    <cellStyle name="Normal 16 4 4" xfId="9022" xr:uid="{3D4FC3AE-BDAB-43D8-9229-0BF3B3F71AF5}"/>
    <cellStyle name="Normal 16 4 4 2" xfId="17825" xr:uid="{E66A13A5-22CA-4C9E-8D2F-234318E26143}"/>
    <cellStyle name="Normal 16 4 5" xfId="11806" xr:uid="{599DE8F6-FD3E-4322-AB94-9A2F932AE56F}"/>
    <cellStyle name="Normal 16 5" xfId="3287" xr:uid="{3E9B2E6E-3E5D-4B88-84C4-FE1A54CB9841}"/>
    <cellStyle name="Normal 16 5 2" xfId="4807" xr:uid="{61E73141-B465-4975-8C80-5B1BB634DE80}"/>
    <cellStyle name="Normal 16 5 2 2" xfId="7828" xr:uid="{2407191D-2679-46E4-9CD9-4FEBC43D3ADF}"/>
    <cellStyle name="Normal 16 5 2 2 2" xfId="16631" xr:uid="{23B2A7F0-6176-4CC0-AE9A-B406CA0096CF}"/>
    <cellStyle name="Normal 16 5 2 3" xfId="13612" xr:uid="{5637F284-87C6-482E-B95F-4B17617856DB}"/>
    <cellStyle name="Normal 16 5 3" xfId="6302" xr:uid="{F2467CF7-8536-4F2D-8A06-25582685AFD5}"/>
    <cellStyle name="Normal 16 5 3 2" xfId="15106" xr:uid="{DD3229E9-4C9A-4259-949B-C5B3D2B506AB}"/>
    <cellStyle name="Normal 16 5 4" xfId="9320" xr:uid="{C3A2C8C5-11F1-40F5-B821-7DDB2F82FEB2}"/>
    <cellStyle name="Normal 16 5 4 2" xfId="18123" xr:uid="{1EDF136F-03FC-453D-95B1-5D33396B1254}"/>
    <cellStyle name="Normal 16 5 5" xfId="12095" xr:uid="{B4E89863-12C3-48F1-9FFF-0CC04936A121}"/>
    <cellStyle name="Normal 16 6" xfId="3580" xr:uid="{7FF14FE6-9461-4D64-BB88-CC595B990B0F}"/>
    <cellStyle name="Normal 16 6 2" xfId="5103" xr:uid="{5B619359-1CBC-4818-845C-399705EAF692}"/>
    <cellStyle name="Normal 16 6 2 2" xfId="8124" xr:uid="{EE9DBA79-11A8-4D63-B524-24B035760766}"/>
    <cellStyle name="Normal 16 6 2 2 2" xfId="16927" xr:uid="{E1B0D6A8-3A0A-4EED-97CA-B80E6B63DE49}"/>
    <cellStyle name="Normal 16 6 2 3" xfId="13908" xr:uid="{BDD8B036-BCAB-49A5-A016-4AE20724280F}"/>
    <cellStyle name="Normal 16 6 3" xfId="6598" xr:uid="{5114B600-C26A-490A-B42A-73C2CBFDAADA}"/>
    <cellStyle name="Normal 16 6 3 2" xfId="15402" xr:uid="{93227F71-D5D5-483D-A6BF-E19777D95F54}"/>
    <cellStyle name="Normal 16 6 4" xfId="9616" xr:uid="{C3A86EAE-0FBD-4ABC-96D3-09598CE2C42C}"/>
    <cellStyle name="Normal 16 6 4 2" xfId="18419" xr:uid="{18B6C0B4-1A59-4706-94C8-4D496F8F8F33}"/>
    <cellStyle name="Normal 16 6 5" xfId="12388" xr:uid="{42D3A419-68D8-4334-86FA-494A306480F9}"/>
    <cellStyle name="Normal 16 7" xfId="3892" xr:uid="{19316E4A-7E76-402F-8107-5ACCAAA4D35B}"/>
    <cellStyle name="Normal 16 7 2" xfId="5415" xr:uid="{ED9D2B5F-A059-442C-A8D1-9453185AA679}"/>
    <cellStyle name="Normal 16 7 2 2" xfId="8436" xr:uid="{74C225DA-D34C-42EE-A899-2F7158A98BA2}"/>
    <cellStyle name="Normal 16 7 2 2 2" xfId="17239" xr:uid="{B9651170-D7E9-40D4-B68F-F996768044E4}"/>
    <cellStyle name="Normal 16 7 2 3" xfId="14220" xr:uid="{5835549C-A30E-4790-8445-125579305009}"/>
    <cellStyle name="Normal 16 7 3" xfId="6910" xr:uid="{8CFAA148-0E00-41B3-81D7-C9E04868BA93}"/>
    <cellStyle name="Normal 16 7 3 2" xfId="15714" xr:uid="{E575D762-F5DA-4E52-BFA5-2A48A3651EA1}"/>
    <cellStyle name="Normal 16 7 4" xfId="9928" xr:uid="{02449869-6E09-46B9-962E-338176E48AD4}"/>
    <cellStyle name="Normal 16 7 4 2" xfId="18731" xr:uid="{77270589-074E-4BFA-B73A-A2E06C77827A}"/>
    <cellStyle name="Normal 16 7 5" xfId="12699" xr:uid="{F0A4997E-598D-4295-A71D-4D44CB9DA495}"/>
    <cellStyle name="Normal 16 8" xfId="4219" xr:uid="{1C13CC6E-36CC-4447-8383-3499624C37C9}"/>
    <cellStyle name="Normal 16 8 2" xfId="7237" xr:uid="{DF18AF42-DCD3-401D-8BD4-45069FE07B2F}"/>
    <cellStyle name="Normal 16 8 2 2" xfId="16040" xr:uid="{CD66BC24-95A0-4687-A0EB-AEE2BA50E496}"/>
    <cellStyle name="Normal 16 8 3" xfId="13025" xr:uid="{989EC28F-1B6D-4509-BE58-225BBD594AFA}"/>
    <cellStyle name="Normal 16 9" xfId="5722" xr:uid="{381E366A-8C0C-43F4-BB39-2942B499DA2C}"/>
    <cellStyle name="Normal 16 9 2" xfId="14526" xr:uid="{B8E18CD8-D93E-406C-802A-0DB7EDEE5FBC}"/>
    <cellStyle name="Normal 160" xfId="1494" xr:uid="{19D6FA12-4EA8-45E9-96B0-7159E1199809}"/>
    <cellStyle name="Normal 160 2" xfId="1656" xr:uid="{DBDC22F7-9697-4E82-A3E0-2B308C955BE9}"/>
    <cellStyle name="Normal 160 2 2" xfId="1744" xr:uid="{6F989B83-E7E1-4CAE-AE8C-F4F0BCD15778}"/>
    <cellStyle name="Normal 160 2 3" xfId="2235" xr:uid="{98590E9F-8B2A-4969-8AF8-641E1116CC55}"/>
    <cellStyle name="Normal 160 3" xfId="1584" xr:uid="{917DF941-7BFE-411D-98D3-AC6044CB2ED7}"/>
    <cellStyle name="Normal 160 4" xfId="2212" xr:uid="{E328DB4A-16DD-4CE7-8656-8BD39539CDEB}"/>
    <cellStyle name="Normal 161" xfId="1495" xr:uid="{625D942A-3271-4070-85B2-5C5EAB15F5E7}"/>
    <cellStyle name="Normal 161 2" xfId="1657" xr:uid="{63546457-A60B-4077-AAAE-7B72B41296D4}"/>
    <cellStyle name="Normal 161 2 2" xfId="1745" xr:uid="{47CBD25C-42E5-4885-97D4-D755E8BBA033}"/>
    <cellStyle name="Normal 161 2 3" xfId="2170" xr:uid="{51DF6661-3474-440A-BDCD-222D91A72C15}"/>
    <cellStyle name="Normal 161 3" xfId="1613" xr:uid="{7592F2A5-B33A-4932-A110-67588888B413}"/>
    <cellStyle name="Normal 161 4" xfId="2222" xr:uid="{629CE909-86AF-420C-ADDF-FA4CF44E5E69}"/>
    <cellStyle name="Normal 162" xfId="1496" xr:uid="{B62BC629-22EF-4747-9B88-450048D7D839}"/>
    <cellStyle name="Normal 162 2" xfId="1658" xr:uid="{271D7E80-52DF-42FD-8F4F-7B2F07E79C37}"/>
    <cellStyle name="Normal 162 2 2" xfId="1746" xr:uid="{CE0B3A7C-3C42-45BB-B218-500C3AF4CC61}"/>
    <cellStyle name="Normal 162 2 3" xfId="2134" xr:uid="{EAFA2D22-BCD4-4260-BC07-6B5598B230FD}"/>
    <cellStyle name="Normal 162 3" xfId="1585" xr:uid="{7A3F13CA-E8E5-423F-B749-8A6A88CAB76F}"/>
    <cellStyle name="Normal 162 4" xfId="2184" xr:uid="{313176C6-5EDB-44ED-A541-FE236825AA9A}"/>
    <cellStyle name="Normal 163" xfId="1497" xr:uid="{C97DEB00-648A-436A-9608-5E49CBB9FE88}"/>
    <cellStyle name="Normal 163 2" xfId="1659" xr:uid="{E6C3FE75-C20C-4B3C-8969-8B196F5D8404}"/>
    <cellStyle name="Normal 163 2 2" xfId="1747" xr:uid="{00522DD7-98DC-422E-8747-D3553BA9F16D}"/>
    <cellStyle name="Normal 163 2 3" xfId="2230" xr:uid="{6C47DD68-06BC-4F82-BEB8-267EDB4CA42F}"/>
    <cellStyle name="Normal 163 3" xfId="1578" xr:uid="{0EBFEDE1-AA91-40CB-A8B3-6C04DF49F258}"/>
    <cellStyle name="Normal 163 4" xfId="2262" xr:uid="{5C1DBD05-31B1-4F9D-A514-B63F74BDAF5E}"/>
    <cellStyle name="Normal 164" xfId="1498" xr:uid="{5EF72A1B-F6E9-4915-8EC7-94CC5D4BEB11}"/>
    <cellStyle name="Normal 164 2" xfId="1660" xr:uid="{C038C498-B87F-4D53-870D-0E635A605447}"/>
    <cellStyle name="Normal 164 2 2" xfId="1748" xr:uid="{5413748B-0AA9-49E8-B51C-50E4C348314E}"/>
    <cellStyle name="Normal 164 2 3" xfId="2220" xr:uid="{B972D58D-1783-4EF9-97C9-E62AFCAC6220}"/>
    <cellStyle name="Normal 164 3" xfId="1566" xr:uid="{C960FD7E-1F6B-4072-AA18-B90D407868A7}"/>
    <cellStyle name="Normal 164 4" xfId="2239" xr:uid="{84EDC74D-7BDA-4D41-9B3D-504B7940274B}"/>
    <cellStyle name="Normal 165" xfId="1499" xr:uid="{87C433AF-EFF8-48B6-8592-1EE2C00E34BE}"/>
    <cellStyle name="Normal 165 2" xfId="1661" xr:uid="{FF23C6E7-84A2-4A93-8C14-CE40031C198A}"/>
    <cellStyle name="Normal 165 2 2" xfId="1749" xr:uid="{587AE38D-8EE2-4EC3-A55E-D084EEB9DD96}"/>
    <cellStyle name="Normal 165 2 3" xfId="2169" xr:uid="{64155C00-96BD-45EE-AA0C-DA43A1CD5369}"/>
    <cellStyle name="Normal 165 3" xfId="1569" xr:uid="{B9D00374-8ADB-410D-A800-7BAB3385B4A6}"/>
    <cellStyle name="Normal 165 4" xfId="2177" xr:uid="{5C225CF9-61C4-4EE6-A995-396E7661784A}"/>
    <cellStyle name="Normal 166" xfId="1500" xr:uid="{8B988CCC-2275-40C6-80EC-7D78C208D61A}"/>
    <cellStyle name="Normal 166 2" xfId="1662" xr:uid="{4BCBEF11-568C-4F49-B267-6E7887585D00}"/>
    <cellStyle name="Normal 166 2 2" xfId="1750" xr:uid="{224EBDA8-AF70-4EA9-A798-A1F8B69F7ED4}"/>
    <cellStyle name="Normal 166 2 3" xfId="2124" xr:uid="{8E58E746-48E2-4EA9-A3AA-6A39567C18C1}"/>
    <cellStyle name="Normal 166 3" xfId="1570" xr:uid="{1CF82A56-7D9F-4D48-9AA1-A6B250A858B0}"/>
    <cellStyle name="Normal 166 4" xfId="2209" xr:uid="{B23B1209-6F63-4AB6-BB61-676E57AB8873}"/>
    <cellStyle name="Normal 167" xfId="1501" xr:uid="{890F91C1-2E6A-4790-A21A-97CC9680FBCB}"/>
    <cellStyle name="Normal 167 2" xfId="1663" xr:uid="{F7B94948-2502-4398-B802-9EBC6A3B468D}"/>
    <cellStyle name="Normal 167 2 2" xfId="1751" xr:uid="{B5D94CA4-7801-42EF-9D62-E4DC0E889D64}"/>
    <cellStyle name="Normal 167 2 3" xfId="2203" xr:uid="{3E1BD4C9-18B1-4A06-A3C4-C3ACDA3A6D33}"/>
    <cellStyle name="Normal 167 3" xfId="1617" xr:uid="{F5D905D2-6F40-4F39-ADF1-675FEB487C15}"/>
    <cellStyle name="Normal 167 4" xfId="2120" xr:uid="{36771810-995E-474B-9A2C-A5E3C29F27DB}"/>
    <cellStyle name="Normal 168" xfId="1502" xr:uid="{D14D2A22-5935-474C-85E6-EBD30E284BF8}"/>
    <cellStyle name="Normal 168 2" xfId="1664" xr:uid="{7BFF2CCF-8A54-4CD0-987A-00A5DB0BAB54}"/>
    <cellStyle name="Normal 168 2 2" xfId="1752" xr:uid="{DD61C514-2600-40B8-A3A5-DCB0B01D2B07}"/>
    <cellStyle name="Normal 168 2 3" xfId="2188" xr:uid="{D6C59D09-771F-43F8-A4F1-647FF31AF618}"/>
    <cellStyle name="Normal 168 3" xfId="1591" xr:uid="{D51E2FAD-9EAF-4256-8BC7-D63644A6419E}"/>
    <cellStyle name="Normal 168 4" xfId="2224" xr:uid="{E58A4041-C702-4C05-9246-761FB778E2F1}"/>
    <cellStyle name="Normal 169" xfId="1503" xr:uid="{1329D904-2FD4-4510-A581-7B15336AE834}"/>
    <cellStyle name="Normal 169 2" xfId="1665" xr:uid="{5AC6C5A1-D2A0-40BA-98DD-223B16283621}"/>
    <cellStyle name="Normal 169 2 2" xfId="1753" xr:uid="{620A63B7-1927-40D5-B0AA-531C4DD7EBDD}"/>
    <cellStyle name="Normal 169 2 3" xfId="2264" xr:uid="{A3C9134F-BFEB-4099-A464-FF7F6DB8EC77}"/>
    <cellStyle name="Normal 169 3" xfId="1618" xr:uid="{3DB0D7C1-7561-4949-8EB9-F5B531C9517C}"/>
    <cellStyle name="Normal 169 4" xfId="2138" xr:uid="{D11A26D2-7956-4C94-9F51-48E5F3F96B0D}"/>
    <cellStyle name="Normal 17" xfId="1058" xr:uid="{52722B58-1217-46B5-96E2-3B9B520C6454}"/>
    <cellStyle name="Normal 17 10" xfId="8728" xr:uid="{0EB93FCB-1D36-4F39-8B5B-4748659593B0}"/>
    <cellStyle name="Normal 17 10 2" xfId="17531" xr:uid="{28FE9A63-CBB2-46BE-8999-4BF5BE313D98}"/>
    <cellStyle name="Normal 17 11" xfId="10688" xr:uid="{CBA44BAB-2E85-488C-AB99-F679B3C0719A}"/>
    <cellStyle name="Normal 17 12" xfId="11364" xr:uid="{4B5887CF-CEE0-40B2-84F8-B11A0313F4AC}"/>
    <cellStyle name="Normal 17 2" xfId="1849" xr:uid="{89AE23C9-5459-4817-AAE5-F9701EFE6F71}"/>
    <cellStyle name="Normal 17 2 10" xfId="10610" xr:uid="{A81542E1-69C8-499B-93A5-E0EDE043AE0F}"/>
    <cellStyle name="Normal 17 2 11" xfId="11478" xr:uid="{12BBEADC-F700-4812-9F8A-9F647056D612}"/>
    <cellStyle name="Normal 17 2 12" xfId="19426" xr:uid="{7FBAE3D7-964E-477D-9A9C-9498EECBF4A6}"/>
    <cellStyle name="Normal 17 2 2" xfId="2543" xr:uid="{3E2DAC21-38DC-4758-B2C1-4F26EEFB9583}"/>
    <cellStyle name="Normal 17 2 2 10" xfId="11664" xr:uid="{286034DA-A56E-4D55-8160-3EF70EF2BEAF}"/>
    <cellStyle name="Normal 17 2 2 2" xfId="3068" xr:uid="{B0273D51-4128-446E-B478-85197313247F}"/>
    <cellStyle name="Normal 17 2 2 2 2" xfId="4636" xr:uid="{42EE570E-2F2E-4B19-A2CA-57EA78F62E47}"/>
    <cellStyle name="Normal 17 2 2 2 2 2" xfId="7654" xr:uid="{4C85F754-D914-4926-968D-AB2A1BCF0527}"/>
    <cellStyle name="Normal 17 2 2 2 2 2 2" xfId="16457" xr:uid="{FFC2D194-A08F-4C6F-A82F-D8E9DD2AF31D}"/>
    <cellStyle name="Normal 17 2 2 2 2 3" xfId="13441" xr:uid="{20440C53-1BCE-4BE7-B026-1765AD55CC5F}"/>
    <cellStyle name="Normal 17 2 2 2 3" xfId="6128" xr:uid="{37BD9E68-7D39-49FD-82FA-10191483263B}"/>
    <cellStyle name="Normal 17 2 2 2 3 2" xfId="14932" xr:uid="{55F7B443-025E-498B-A5CE-B880A60D7C61}"/>
    <cellStyle name="Normal 17 2 2 2 4" xfId="9146" xr:uid="{DBE102C3-7EA3-4610-98AC-2652C527F183}"/>
    <cellStyle name="Normal 17 2 2 2 4 2" xfId="17949" xr:uid="{C30F31DF-2129-4A2B-B8A6-64E69630A281}"/>
    <cellStyle name="Normal 17 2 2 2 5" xfId="11929" xr:uid="{2A225407-854D-44B3-AB9F-06F7E47E2E55}"/>
    <cellStyle name="Normal 17 2 2 3" xfId="3409" xr:uid="{AF0F47EC-E45B-4C1E-A6EB-1F38F97C911B}"/>
    <cellStyle name="Normal 17 2 2 3 2" xfId="4929" xr:uid="{EA2119A1-E800-4F35-92DF-01A8A56EC7E4}"/>
    <cellStyle name="Normal 17 2 2 3 2 2" xfId="7950" xr:uid="{B94415D3-DF63-4A10-9895-B4AA86501FD7}"/>
    <cellStyle name="Normal 17 2 2 3 2 2 2" xfId="16753" xr:uid="{5C008C5F-BD8C-4FB4-AA48-DB3C40E8CA1F}"/>
    <cellStyle name="Normal 17 2 2 3 2 3" xfId="13734" xr:uid="{6476A25E-09F6-46C8-BAC6-A4A26D34FD1C}"/>
    <cellStyle name="Normal 17 2 2 3 3" xfId="6424" xr:uid="{634B2F89-19D2-47E2-AA74-C7D4F40449D1}"/>
    <cellStyle name="Normal 17 2 2 3 3 2" xfId="15228" xr:uid="{5291C1DC-5119-4EDC-B706-642B73551BDA}"/>
    <cellStyle name="Normal 17 2 2 3 4" xfId="9442" xr:uid="{AD534EA1-2F06-4A7E-8841-31AE7037ED25}"/>
    <cellStyle name="Normal 17 2 2 3 4 2" xfId="18245" xr:uid="{87EFAC29-66BB-4C18-8667-4F197373B084}"/>
    <cellStyle name="Normal 17 2 2 3 5" xfId="12217" xr:uid="{7C58106A-2E3C-4262-A04E-508AF58FDEEA}"/>
    <cellStyle name="Normal 17 2 2 4" xfId="3704" xr:uid="{54D51C29-990B-44B3-A2CA-28FF6B28A792}"/>
    <cellStyle name="Normal 17 2 2 4 2" xfId="5227" xr:uid="{9F25380C-4234-4F7F-AC9F-FAB37C66010C}"/>
    <cellStyle name="Normal 17 2 2 4 2 2" xfId="8248" xr:uid="{74E8C4C4-A57C-41D5-A433-2B66E7B1FC59}"/>
    <cellStyle name="Normal 17 2 2 4 2 2 2" xfId="17051" xr:uid="{736382B3-A6EA-414E-A76C-BF3998A21D4F}"/>
    <cellStyle name="Normal 17 2 2 4 2 3" xfId="14032" xr:uid="{BAB96380-B578-49EB-8CF2-E4CBCDD5CAAE}"/>
    <cellStyle name="Normal 17 2 2 4 3" xfId="6722" xr:uid="{DE012773-449C-4C7B-B286-315F4F795B8F}"/>
    <cellStyle name="Normal 17 2 2 4 3 2" xfId="15526" xr:uid="{62D66613-1CFA-4EC1-8C72-16C0A1D18B9C}"/>
    <cellStyle name="Normal 17 2 2 4 4" xfId="9740" xr:uid="{56A2C24F-626E-46CC-9CDF-58DF111454F2}"/>
    <cellStyle name="Normal 17 2 2 4 4 2" xfId="18543" xr:uid="{CDC6C027-6243-47B1-9BB9-252791492431}"/>
    <cellStyle name="Normal 17 2 2 4 5" xfId="12512" xr:uid="{212A3D88-04E9-473B-A8C4-A3F61D293107}"/>
    <cellStyle name="Normal 17 2 2 5" xfId="4014" xr:uid="{ED309B27-BC90-4BEA-ABBB-0C5D59246B23}"/>
    <cellStyle name="Normal 17 2 2 5 2" xfId="5537" xr:uid="{E1E7659E-6912-4814-8FA7-C2A86D21D6C3}"/>
    <cellStyle name="Normal 17 2 2 5 2 2" xfId="8558" xr:uid="{557F14EC-D8CA-44E9-B055-30EE2282E2E6}"/>
    <cellStyle name="Normal 17 2 2 5 2 2 2" xfId="17361" xr:uid="{FB13377A-5EC1-4A35-8205-1FBB096EE605}"/>
    <cellStyle name="Normal 17 2 2 5 2 3" xfId="14342" xr:uid="{26B544B1-AE88-4894-ACE0-41F87F846049}"/>
    <cellStyle name="Normal 17 2 2 5 3" xfId="7032" xr:uid="{4DC2421C-4E3E-426B-8C84-5BAFC904D66C}"/>
    <cellStyle name="Normal 17 2 2 5 3 2" xfId="15836" xr:uid="{67345882-4839-452D-8915-AC53D402C490}"/>
    <cellStyle name="Normal 17 2 2 5 4" xfId="10050" xr:uid="{612E2559-8694-4543-9A81-36E65982551F}"/>
    <cellStyle name="Normal 17 2 2 5 4 2" xfId="18853" xr:uid="{075D8A0F-4406-4BB6-A5F2-D8EB493FEC7F}"/>
    <cellStyle name="Normal 17 2 2 5 5" xfId="12821" xr:uid="{99FD3574-808F-42C7-82B1-A978CCF8419B}"/>
    <cellStyle name="Normal 17 2 2 6" xfId="4341" xr:uid="{B83A2814-89DC-42C6-8063-161AAF85C5B7}"/>
    <cellStyle name="Normal 17 2 2 6 2" xfId="7359" xr:uid="{7FB8D4CF-950D-4631-8C2F-73FD30881FCF}"/>
    <cellStyle name="Normal 17 2 2 6 2 2" xfId="16162" xr:uid="{5626459F-79D5-4BDB-87B8-79A195250FAA}"/>
    <cellStyle name="Normal 17 2 2 6 3" xfId="13147" xr:uid="{EA8B71E7-843B-40CB-9F42-22CEF679F3DB}"/>
    <cellStyle name="Normal 17 2 2 7" xfId="5832" xr:uid="{142B2E07-C0D7-4801-93E3-5A04ECD2C16E}"/>
    <cellStyle name="Normal 17 2 2 7 2" xfId="14636" xr:uid="{9968C203-E8A9-4A6F-A8C8-1ED3CEB46B04}"/>
    <cellStyle name="Normal 17 2 2 8" xfId="8851" xr:uid="{70E92BFB-0CE2-43AE-B17E-D0C33BDF60AB}"/>
    <cellStyle name="Normal 17 2 2 8 2" xfId="17654" xr:uid="{FFE85A24-0FFD-4E5D-B2B7-D701F8C4B24B}"/>
    <cellStyle name="Normal 17 2 2 9" xfId="10665" xr:uid="{84A9D35D-6E31-4F04-9515-5E52AFD64441}"/>
    <cellStyle name="Normal 17 2 3" xfId="2943" xr:uid="{9251D38D-6405-4481-978C-A7D70D4EF125}"/>
    <cellStyle name="Normal 17 2 3 2" xfId="4567" xr:uid="{DC92318C-5772-49A9-82CF-17643AB82B8D}"/>
    <cellStyle name="Normal 17 2 3 2 2" xfId="7585" xr:uid="{C07609AD-A675-4557-8544-EACF52F57093}"/>
    <cellStyle name="Normal 17 2 3 2 2 2" xfId="16388" xr:uid="{BF688F92-52E2-4DB3-BDF6-9D500E8AE6EC}"/>
    <cellStyle name="Normal 17 2 3 2 3" xfId="13372" xr:uid="{6B624A3B-6D83-4044-ADA6-CB7894B60DBA}"/>
    <cellStyle name="Normal 17 2 3 3" xfId="6059" xr:uid="{6A718AE4-FBF1-4119-A5E1-E64C2B194766}"/>
    <cellStyle name="Normal 17 2 3 3 2" xfId="14863" xr:uid="{C4EE1D92-CFCF-4D01-96B9-AD4D30B04804}"/>
    <cellStyle name="Normal 17 2 3 4" xfId="9077" xr:uid="{DF507F86-3A69-478F-9B30-70DB1B220E15}"/>
    <cellStyle name="Normal 17 2 3 4 2" xfId="17880" xr:uid="{0356CD2A-A963-4A5D-B19B-D97B82A145F2}"/>
    <cellStyle name="Normal 17 2 3 5" xfId="11861" xr:uid="{4A82ABFA-2E5A-4B4E-A93B-50D58875D9AF}"/>
    <cellStyle name="Normal 17 2 4" xfId="3340" xr:uid="{C5E90D82-C0E9-44E8-8C76-87952DDD102D}"/>
    <cellStyle name="Normal 17 2 4 2" xfId="4860" xr:uid="{9B121A5C-AE6D-4E7D-8051-F9E3AAB9ED35}"/>
    <cellStyle name="Normal 17 2 4 2 2" xfId="7881" xr:uid="{1026A8F5-A28F-468E-A960-9F51599094A5}"/>
    <cellStyle name="Normal 17 2 4 2 2 2" xfId="16684" xr:uid="{DF414CAA-2595-4735-81AF-DA79A6936B1F}"/>
    <cellStyle name="Normal 17 2 4 2 3" xfId="13665" xr:uid="{50993715-CA7B-45B8-925F-C599B448460E}"/>
    <cellStyle name="Normal 17 2 4 3" xfId="6355" xr:uid="{5DABD806-72D7-4DF4-B91B-47876CD7D2AB}"/>
    <cellStyle name="Normal 17 2 4 3 2" xfId="15159" xr:uid="{875DB6F1-44B9-4969-8AD1-66EDEA02E7EB}"/>
    <cellStyle name="Normal 17 2 4 4" xfId="9373" xr:uid="{60D4EE45-904E-401A-89B1-0CDC9DF5CB8C}"/>
    <cellStyle name="Normal 17 2 4 4 2" xfId="18176" xr:uid="{69D53962-FBBE-4C0C-88CB-226786884D60}"/>
    <cellStyle name="Normal 17 2 4 5" xfId="12148" xr:uid="{110EF094-DCC4-4EDE-B107-419DC7EBD315}"/>
    <cellStyle name="Normal 17 2 5" xfId="3634" xr:uid="{5254794C-C325-4A4C-9153-1E795F5EA1A5}"/>
    <cellStyle name="Normal 17 2 5 2" xfId="5157" xr:uid="{CDC7B3B2-A0A6-43C2-951A-AB859B272BD8}"/>
    <cellStyle name="Normal 17 2 5 2 2" xfId="8178" xr:uid="{6FDE8020-C407-4245-AC81-2B47F2026D48}"/>
    <cellStyle name="Normal 17 2 5 2 2 2" xfId="16981" xr:uid="{D1AB1954-16D5-4A3F-9A0D-7A20C9B6AF88}"/>
    <cellStyle name="Normal 17 2 5 2 3" xfId="13962" xr:uid="{8F195CBA-F857-485C-913E-B6AEE0BCD167}"/>
    <cellStyle name="Normal 17 2 5 3" xfId="6652" xr:uid="{2D52AC6C-FDAC-496C-87CC-77906AC135AF}"/>
    <cellStyle name="Normal 17 2 5 3 2" xfId="15456" xr:uid="{FA73F716-CD7F-437D-B675-E31D52B01097}"/>
    <cellStyle name="Normal 17 2 5 4" xfId="9670" xr:uid="{6F0EF054-C41B-44BD-81AF-B77CFB6921CD}"/>
    <cellStyle name="Normal 17 2 5 4 2" xfId="18473" xr:uid="{2EA298F6-7E10-40F6-B98B-FB5EF67FE02A}"/>
    <cellStyle name="Normal 17 2 5 5" xfId="12442" xr:uid="{D82A34AC-305A-4BF9-B6FF-29DFCBCBF1C3}"/>
    <cellStyle name="Normal 17 2 6" xfId="3945" xr:uid="{69C90A81-2D26-4F60-B4E5-43F2A5080BFC}"/>
    <cellStyle name="Normal 17 2 6 2" xfId="5468" xr:uid="{D284DDC8-25AE-4CAA-B5A7-48F490785AE4}"/>
    <cellStyle name="Normal 17 2 6 2 2" xfId="8489" xr:uid="{F820FA08-4E66-4CE2-92C3-F0A6C424FA89}"/>
    <cellStyle name="Normal 17 2 6 2 2 2" xfId="17292" xr:uid="{2E609C9D-B127-42B8-8FF9-64E6F728E4DA}"/>
    <cellStyle name="Normal 17 2 6 2 3" xfId="14273" xr:uid="{6894289F-C7F3-4599-B01D-0DA22EECF1CF}"/>
    <cellStyle name="Normal 17 2 6 3" xfId="6963" xr:uid="{00798BA0-EB70-4592-9C5C-6C7C313D608E}"/>
    <cellStyle name="Normal 17 2 6 3 2" xfId="15767" xr:uid="{19A8AA69-0C58-49C8-8EA1-E92FB709A75F}"/>
    <cellStyle name="Normal 17 2 6 4" xfId="9981" xr:uid="{342EB0D2-8FD5-4188-81F7-BEB552A187DF}"/>
    <cellStyle name="Normal 17 2 6 4 2" xfId="18784" xr:uid="{EF5FF575-0AFC-4CA9-AF9A-E0E4335CE36F}"/>
    <cellStyle name="Normal 17 2 6 5" xfId="12752" xr:uid="{D1A9F5B2-08C5-4977-A030-FA9AAE4EF23A}"/>
    <cellStyle name="Normal 17 2 7" xfId="4272" xr:uid="{9483F564-3D10-4C28-AF61-85BF7C6AF6F1}"/>
    <cellStyle name="Normal 17 2 7 2" xfId="7290" xr:uid="{C59DB501-9539-4EDF-9756-323FCADC47BC}"/>
    <cellStyle name="Normal 17 2 7 2 2" xfId="16093" xr:uid="{C4DB9125-C3B2-4587-8E55-3DE7AFC1EB94}"/>
    <cellStyle name="Normal 17 2 7 3" xfId="13078" xr:uid="{DE0B0498-2423-4768-9A47-F1A173932C75}"/>
    <cellStyle name="Normal 17 2 8" xfId="5763" xr:uid="{9E32C104-28E0-4EEC-9C42-C5792A9D2372}"/>
    <cellStyle name="Normal 17 2 8 2" xfId="14567" xr:uid="{FE1DC225-6CCE-41BD-B866-7A9291D9140D}"/>
    <cellStyle name="Normal 17 2 9" xfId="8782" xr:uid="{D155E655-74F1-4D70-893F-D2AB61784912}"/>
    <cellStyle name="Normal 17 2 9 2" xfId="17585" xr:uid="{7EA7E6A4-0B23-463A-B8A8-2160753D6808}"/>
    <cellStyle name="Normal 17 3" xfId="2349" xr:uid="{25C5F41A-32E7-4CD7-AE19-E90A4D31BA8B}"/>
    <cellStyle name="Normal 17 3 2" xfId="2904" xr:uid="{4A355B43-DDEC-4557-B935-B83EFD69EBC5}"/>
    <cellStyle name="Normal 17 3 3" xfId="10677" xr:uid="{ECD7593D-9788-4E35-80A9-776EE86C3EF0}"/>
    <cellStyle name="Normal 17 3 4" xfId="10895" xr:uid="{A8DD210E-B8E8-486F-9107-F8D6D568313E}"/>
    <cellStyle name="Normal 17 4" xfId="2866" xr:uid="{3A1A462D-2031-4AA4-8933-3541950783E8}"/>
    <cellStyle name="Normal 17 4 2" xfId="4511" xr:uid="{A92BE46D-3AD9-4A57-B2F9-33F7B8AB44E5}"/>
    <cellStyle name="Normal 17 4 2 2" xfId="7529" xr:uid="{3FE360E6-E430-45A6-814B-B89EA6759572}"/>
    <cellStyle name="Normal 17 4 2 2 2" xfId="16332" xr:uid="{2342686F-C940-485B-9FDD-7FB6ADF38397}"/>
    <cellStyle name="Normal 17 4 2 3" xfId="13316" xr:uid="{D214F5D8-A71A-4C8B-B855-40C76EDB4222}"/>
    <cellStyle name="Normal 17 4 3" xfId="6003" xr:uid="{C46CA27B-2C00-4D4D-AC25-8B4330028DE9}"/>
    <cellStyle name="Normal 17 4 3 2" xfId="14807" xr:uid="{BF4E3AD6-5940-4E83-BE23-19269E50FB4C}"/>
    <cellStyle name="Normal 17 4 4" xfId="9021" xr:uid="{062F4914-E92D-4EBA-B145-74CDB3CC1126}"/>
    <cellStyle name="Normal 17 4 4 2" xfId="17824" xr:uid="{3B3B2633-2472-45D9-B448-03B886518F3A}"/>
    <cellStyle name="Normal 17 4 5" xfId="11805" xr:uid="{074A9BAB-A93A-487D-9220-693AFB497B04}"/>
    <cellStyle name="Normal 17 5" xfId="3286" xr:uid="{D827CB20-715A-43E7-BDC6-4F1D5041A607}"/>
    <cellStyle name="Normal 17 5 2" xfId="4806" xr:uid="{7B122924-7066-41E7-BF52-C61E2A13145D}"/>
    <cellStyle name="Normal 17 5 2 2" xfId="7827" xr:uid="{5CEFF7A1-E29C-4A79-B245-66A2898D06A0}"/>
    <cellStyle name="Normal 17 5 2 2 2" xfId="16630" xr:uid="{B206AF30-6754-4028-9D82-41EF753C7EBA}"/>
    <cellStyle name="Normal 17 5 2 3" xfId="13611" xr:uid="{C729AABC-DC2D-4BFB-A3DB-06A20C014AB8}"/>
    <cellStyle name="Normal 17 5 3" xfId="6301" xr:uid="{7C25E05A-A10C-4EDB-9A8F-1E7BF242FF12}"/>
    <cellStyle name="Normal 17 5 3 2" xfId="15105" xr:uid="{074C4441-BCCC-46E5-AE9C-D78F41EC183A}"/>
    <cellStyle name="Normal 17 5 4" xfId="9319" xr:uid="{3F4EE908-4BFF-4B34-BA48-7F5D727ED1E0}"/>
    <cellStyle name="Normal 17 5 4 2" xfId="18122" xr:uid="{B473CDC9-6963-4E49-82F7-D651B43E219D}"/>
    <cellStyle name="Normal 17 5 5" xfId="12094" xr:uid="{45C28F84-F0C5-459C-864A-46065938C0C4}"/>
    <cellStyle name="Normal 17 6" xfId="3579" xr:uid="{B7D6698C-1EF6-40AA-84D1-35D3D339BFA8}"/>
    <cellStyle name="Normal 17 6 2" xfId="5102" xr:uid="{E4F0384B-4BF7-4A5B-91B9-30B0E11EED52}"/>
    <cellStyle name="Normal 17 6 2 2" xfId="8123" xr:uid="{0E87F812-0FD2-446A-9B9B-D291A582AA20}"/>
    <cellStyle name="Normal 17 6 2 2 2" xfId="16926" xr:uid="{81043DE5-5D3B-4483-9B0A-1A608BFABBE3}"/>
    <cellStyle name="Normal 17 6 2 3" xfId="13907" xr:uid="{E69C4212-7EEC-4961-AFB5-5F76A8E8B302}"/>
    <cellStyle name="Normal 17 6 3" xfId="6597" xr:uid="{13D9504F-F8D3-465D-8F87-2659D80E741E}"/>
    <cellStyle name="Normal 17 6 3 2" xfId="15401" xr:uid="{74C3BBB8-808E-41FC-BE81-5F9605A07374}"/>
    <cellStyle name="Normal 17 6 4" xfId="9615" xr:uid="{2BC6F35E-7A53-41C0-AB23-DD93BF636839}"/>
    <cellStyle name="Normal 17 6 4 2" xfId="18418" xr:uid="{8FB7CAFF-B99A-46E0-92A8-CF5E90F3A3F6}"/>
    <cellStyle name="Normal 17 6 5" xfId="12387" xr:uid="{046C33D1-703A-4DF3-B27D-6536BD90F7AD}"/>
    <cellStyle name="Normal 17 7" xfId="3891" xr:uid="{0DFFF906-277E-4A34-871F-A75AA1FE173C}"/>
    <cellStyle name="Normal 17 7 2" xfId="5414" xr:uid="{D0F61C84-8A8A-4C8D-A5CB-D3D6DEDD5235}"/>
    <cellStyle name="Normal 17 7 2 2" xfId="8435" xr:uid="{1CC8446E-D0A5-4C8D-A885-2B620B941FDD}"/>
    <cellStyle name="Normal 17 7 2 2 2" xfId="17238" xr:uid="{805E3238-5D6E-47C1-81F4-A0A9D2800015}"/>
    <cellStyle name="Normal 17 7 2 3" xfId="14219" xr:uid="{6B212897-DF27-4CED-AA4E-EF82DCC3C244}"/>
    <cellStyle name="Normal 17 7 3" xfId="6909" xr:uid="{EE6B352B-8FA2-4952-A710-38AE41CC851E}"/>
    <cellStyle name="Normal 17 7 3 2" xfId="15713" xr:uid="{4BFA4E66-0DF5-4A8B-BF0A-82AC0AC7E127}"/>
    <cellStyle name="Normal 17 7 4" xfId="9927" xr:uid="{149CBA5C-8CD1-4163-84D8-61363DA4A444}"/>
    <cellStyle name="Normal 17 7 4 2" xfId="18730" xr:uid="{9185C696-FF52-471D-BA0D-9E84F60CAA58}"/>
    <cellStyle name="Normal 17 7 5" xfId="12698" xr:uid="{5023B913-26D9-4F2A-8AE3-37285CF8D99E}"/>
    <cellStyle name="Normal 17 8" xfId="4218" xr:uid="{9E1274CC-67A8-460D-8A5B-5DCABD539D1F}"/>
    <cellStyle name="Normal 17 8 2" xfId="7236" xr:uid="{106502B4-13B8-4551-9EB2-CF7FB08B94C9}"/>
    <cellStyle name="Normal 17 8 2 2" xfId="16039" xr:uid="{C4D50029-E2D0-414B-A788-17BC7BED96E4}"/>
    <cellStyle name="Normal 17 8 3" xfId="13024" xr:uid="{98BC6943-A129-4DA3-B2E9-9B4CE3B19F41}"/>
    <cellStyle name="Normal 17 9" xfId="5721" xr:uid="{3853A4AD-9DB2-4BA1-9340-4171A528A5B7}"/>
    <cellStyle name="Normal 17 9 2" xfId="14525" xr:uid="{50F8469F-6C89-4B18-99EF-7E9156C1B727}"/>
    <cellStyle name="Normal 170" xfId="1504" xr:uid="{CCB214C8-9920-4001-BB0E-07CC38CDD097}"/>
    <cellStyle name="Normal 170 2" xfId="1666" xr:uid="{CC75E5D6-0078-4EA5-9097-523B4A737FEE}"/>
    <cellStyle name="Normal 170 2 2" xfId="1754" xr:uid="{0CAB425D-FBB0-451F-890B-D6F8F7C81DE6}"/>
    <cellStyle name="Normal 170 2 3" xfId="2263" xr:uid="{DE776181-554D-4766-9DE6-EA8BFDD506A3}"/>
    <cellStyle name="Normal 170 3" xfId="1596" xr:uid="{F5EC7C48-1261-4A60-9590-A3BC23E2F8AF}"/>
    <cellStyle name="Normal 170 4" xfId="2192" xr:uid="{514A026B-56EC-4E4C-B9C7-E65B73D1B7FB}"/>
    <cellStyle name="Normal 171" xfId="1505" xr:uid="{02D0BFAE-E17B-4575-ACD3-B1D32A9626B7}"/>
    <cellStyle name="Normal 171 2" xfId="1667" xr:uid="{BA9EFEC4-F529-4E7E-800C-5E6ED9374E33}"/>
    <cellStyle name="Normal 171 2 2" xfId="1755" xr:uid="{44F39AFD-189F-47DF-9D4D-E8DB4A00C932}"/>
    <cellStyle name="Normal 171 2 3" xfId="2268" xr:uid="{080E47B9-10EA-4274-842E-250F1293374C}"/>
    <cellStyle name="Normal 171 3" xfId="1619" xr:uid="{45BEFEAB-44DD-42FF-AA77-C494C21EA547}"/>
    <cellStyle name="Normal 171 4" xfId="2163" xr:uid="{4E014F84-AD65-4EDB-9045-EFA743307AC4}"/>
    <cellStyle name="Normal 172" xfId="1506" xr:uid="{8E7597DB-C2CE-48C7-B18A-D9DA66CDBB9C}"/>
    <cellStyle name="Normal 172 2" xfId="1668" xr:uid="{0689748F-D807-4EF8-A296-5DD1E23D8B9E}"/>
    <cellStyle name="Normal 172 2 2" xfId="1756" xr:uid="{B318C244-D0AD-4496-B5DE-94EE7F3A0992}"/>
    <cellStyle name="Normal 172 2 3" xfId="2168" xr:uid="{F2AF2613-0E11-4AAA-BF03-6BA74766E332}"/>
    <cellStyle name="Normal 172 3" xfId="1563" xr:uid="{7F9A124A-1B11-4591-AD27-352C331A9BC5}"/>
    <cellStyle name="Normal 172 4" xfId="2194" xr:uid="{C0B7D857-D545-4943-9E08-3B2B9541E2E9}"/>
    <cellStyle name="Normal 173" xfId="1507" xr:uid="{4061F665-A89E-42F2-B9E5-29BC0AC3185D}"/>
    <cellStyle name="Normal 173 2" xfId="1669" xr:uid="{57A43C2D-2294-4031-B0B7-409E8A3E6403}"/>
    <cellStyle name="Normal 173 2 2" xfId="1757" xr:uid="{832B2E76-B458-4D38-B20D-E425D68FCB28}"/>
    <cellStyle name="Normal 173 2 3" xfId="2248" xr:uid="{2E8FA3A6-5123-45B8-9759-EEA310BF3CD5}"/>
    <cellStyle name="Normal 173 3" xfId="1576" xr:uid="{D4733311-0221-4C40-AA43-79D6A2305486}"/>
    <cellStyle name="Normal 173 4" xfId="2233" xr:uid="{4F958951-C43D-42C8-97A3-599412B570B7}"/>
    <cellStyle name="Normal 174" xfId="1508" xr:uid="{49555EC6-C6F4-42E2-B46E-28EE8058EB9E}"/>
    <cellStyle name="Normal 174 2" xfId="1670" xr:uid="{17AE1545-7487-407B-A8DA-FE2C7762DDA3}"/>
    <cellStyle name="Normal 174 2 2" xfId="1758" xr:uid="{551D40EF-538D-4DCD-935D-B6F557EF4DBC}"/>
    <cellStyle name="Normal 174 2 3" xfId="2180" xr:uid="{FAAF416F-5895-4FB2-B923-5A97F20785C3}"/>
    <cellStyle name="Normal 174 3" xfId="1608" xr:uid="{55E57D89-97E6-4668-B174-66A335587E0A}"/>
    <cellStyle name="Normal 174 4" xfId="2142" xr:uid="{CFF044D3-5A3B-4C01-9DE2-012D6BEF7483}"/>
    <cellStyle name="Normal 175" xfId="1509" xr:uid="{2F33E2EE-E3E2-49BF-8424-E448E51C9CD5}"/>
    <cellStyle name="Normal 175 2" xfId="1671" xr:uid="{533E4B09-90DA-41E4-861E-F5DEC18FE905}"/>
    <cellStyle name="Normal 175 2 2" xfId="1759" xr:uid="{81893BFC-A77C-438A-B9D0-6112861C722D}"/>
    <cellStyle name="Normal 175 2 3" xfId="2157" xr:uid="{BE8B4A8C-760B-45A4-8070-D142960635D2}"/>
    <cellStyle name="Normal 175 3" xfId="1620" xr:uid="{AAD0B767-E4FE-4BC1-8402-38BF546484F8}"/>
    <cellStyle name="Normal 175 4" xfId="2130" xr:uid="{EDB20144-A907-4FAD-B10A-FDB5DE4FB8A3}"/>
    <cellStyle name="Normal 176" xfId="1510" xr:uid="{1D4AEA43-7D2B-463D-A46D-63D70AC15871}"/>
    <cellStyle name="Normal 176 2" xfId="1672" xr:uid="{850D2340-79C4-4588-AE9E-FC8B9DC59866}"/>
    <cellStyle name="Normal 176 2 2" xfId="1760" xr:uid="{1D9AAB88-9A39-495D-B09A-A65E36968DA6}"/>
    <cellStyle name="Normal 176 2 3" xfId="2227" xr:uid="{10A32B74-000E-4E87-9C31-BE9F02BB91B5}"/>
    <cellStyle name="Normal 176 3" xfId="1607" xr:uid="{ED5584CC-1B57-4FEE-8CF8-C1C23624BCB0}"/>
    <cellStyle name="Normal 176 4" xfId="2207" xr:uid="{4CFAC4D8-CBD1-48AB-B5BF-9C1D1DAF1E16}"/>
    <cellStyle name="Normal 177" xfId="1511" xr:uid="{4964EC55-2D4B-433E-A278-9F982EB3C22C}"/>
    <cellStyle name="Normal 177 2" xfId="1673" xr:uid="{4F8623D8-B494-43F9-BF93-5935D6FB8476}"/>
    <cellStyle name="Normal 177 2 2" xfId="1761" xr:uid="{C0BB2645-279E-4C9F-A75C-5AC65FD5F314}"/>
    <cellStyle name="Normal 177 2 3" xfId="2204" xr:uid="{0A3211F1-94A7-4CF6-B87F-894A7F7DC153}"/>
    <cellStyle name="Normal 177 3" xfId="1621" xr:uid="{A0CB5428-81F2-4BA6-A3AA-5CD716F55620}"/>
    <cellStyle name="Normal 177 4" xfId="2190" xr:uid="{48EFB76C-B79B-4E46-A170-AF90D3BCDEEC}"/>
    <cellStyle name="Normal 178" xfId="1512" xr:uid="{709B249C-4AC5-46D9-906B-8713CDADCD90}"/>
    <cellStyle name="Normal 178 2" xfId="1674" xr:uid="{802968F0-9A8B-4A4F-B1F8-D55C89AD74FB}"/>
    <cellStyle name="Normal 178 2 2" xfId="1762" xr:uid="{6BED6AD2-645E-40D4-95D6-90318373EEDB}"/>
    <cellStyle name="Normal 178 2 3" xfId="2151" xr:uid="{D4C71BB7-D86A-4F00-A410-2E134623AFEF}"/>
    <cellStyle name="Normal 178 3" xfId="1601" xr:uid="{DD09A11D-9A4C-4C89-9051-562EF1C0388A}"/>
    <cellStyle name="Normal 178 4" xfId="2228" xr:uid="{4BEE1F24-1999-4AE6-854F-C42C6080A5D4}"/>
    <cellStyle name="Normal 179" xfId="1513" xr:uid="{850A6D53-8FF6-4B8C-B44D-194895F7B701}"/>
    <cellStyle name="Normal 179 2" xfId="1675" xr:uid="{954D6437-76EF-4277-B0F7-2C25D91BAA67}"/>
    <cellStyle name="Normal 179 2 2" xfId="1763" xr:uid="{8AF789F5-DC8D-492D-B971-B97FDF2C597A}"/>
    <cellStyle name="Normal 179 2 3" xfId="2122" xr:uid="{13FD1D74-083C-4FA3-B760-9025FB35117E}"/>
    <cellStyle name="Normal 179 3" xfId="1622" xr:uid="{38CF49FA-BA34-4A0D-8BC2-82FD81B8BD7A}"/>
    <cellStyle name="Normal 179 4" xfId="2162" xr:uid="{4D5E8EE9-F720-47F3-B643-27FCE3A382F1}"/>
    <cellStyle name="Normal 18" xfId="1059" xr:uid="{DCFF1B85-3D62-4ADA-9545-E7F47707B978}"/>
    <cellStyle name="Normal 18 10" xfId="5720" xr:uid="{97757796-F5F3-4110-87D5-DADF78AD50CA}"/>
    <cellStyle name="Normal 18 10 2" xfId="14524" xr:uid="{5D0E66F0-9EEE-4249-AF6A-5429E202D855}"/>
    <cellStyle name="Normal 18 11" xfId="8727" xr:uid="{DA85E65A-2BE0-45C0-8C7A-C82A845FE978}"/>
    <cellStyle name="Normal 18 11 2" xfId="17530" xr:uid="{14E53A01-6301-4C25-A6C6-11FF30BC9C3F}"/>
    <cellStyle name="Normal 18 12" xfId="10724" xr:uid="{17B322BD-9BE6-4375-B7DA-2D929C117C2C}"/>
    <cellStyle name="Normal 18 13" xfId="11365" xr:uid="{ABE537C5-BFC1-4E67-84E9-9C9E697D6038}"/>
    <cellStyle name="Normal 18 2" xfId="1850" xr:uid="{EBE430B1-9544-4BA4-9E9B-DF94D26D1419}"/>
    <cellStyle name="Normal 18 2 10" xfId="10954" xr:uid="{FF884BF2-6437-4B02-9B98-77D69CD88D30}"/>
    <cellStyle name="Normal 18 2 11" xfId="11479" xr:uid="{55E90C30-23AA-4D10-B32B-17791AFFDAD9}"/>
    <cellStyle name="Normal 18 2 12" xfId="19435" xr:uid="{AA454BAA-B18B-489D-B968-3F9B7F0AAE86}"/>
    <cellStyle name="Normal 18 2 2" xfId="2544" xr:uid="{C0DEC2CA-646A-4892-B5A9-FC0A47272764}"/>
    <cellStyle name="Normal 18 2 2 10" xfId="11665" xr:uid="{639F01C2-7A1F-4E11-9675-B46EDCB008A3}"/>
    <cellStyle name="Normal 18 2 2 2" xfId="3069" xr:uid="{E47753C9-B07A-4B68-9C09-7EBEA2689A8E}"/>
    <cellStyle name="Normal 18 2 2 2 2" xfId="4637" xr:uid="{D1305DED-4854-4440-9C8D-D84D9DB18A7A}"/>
    <cellStyle name="Normal 18 2 2 2 2 2" xfId="7655" xr:uid="{E1663BD3-8E65-40E4-87EC-3B4CEEDC33DC}"/>
    <cellStyle name="Normal 18 2 2 2 2 2 2" xfId="16458" xr:uid="{3D056D0B-7D93-4C52-9ADC-AD286D81D4A2}"/>
    <cellStyle name="Normal 18 2 2 2 2 3" xfId="13442" xr:uid="{696B9E4D-9CE7-453E-81D6-76D8922F5382}"/>
    <cellStyle name="Normal 18 2 2 2 3" xfId="6129" xr:uid="{98E8E31C-E0BE-4817-9FFC-A7B36DAE4960}"/>
    <cellStyle name="Normal 18 2 2 2 3 2" xfId="14933" xr:uid="{2A044A39-1F33-4066-A91F-C0E5D39F96FC}"/>
    <cellStyle name="Normal 18 2 2 2 4" xfId="9147" xr:uid="{653077A0-E973-41DB-92CD-635757E7A214}"/>
    <cellStyle name="Normal 18 2 2 2 4 2" xfId="17950" xr:uid="{22766188-7A7A-4FCA-8CAE-B80888DD5095}"/>
    <cellStyle name="Normal 18 2 2 2 5" xfId="11930" xr:uid="{10828F0B-2840-4BFB-A2D6-7FA9463CA546}"/>
    <cellStyle name="Normal 18 2 2 3" xfId="3410" xr:uid="{740B3DDA-0C8C-4A7D-8468-2D39437990D9}"/>
    <cellStyle name="Normal 18 2 2 3 2" xfId="4930" xr:uid="{7842078A-3886-453D-A14C-2998E7975FCB}"/>
    <cellStyle name="Normal 18 2 2 3 2 2" xfId="7951" xr:uid="{88DC36BC-0B18-478F-AE0E-4B3DEF5672DC}"/>
    <cellStyle name="Normal 18 2 2 3 2 2 2" xfId="16754" xr:uid="{66652363-B528-4897-83C4-CE641A0321C5}"/>
    <cellStyle name="Normal 18 2 2 3 2 3" xfId="13735" xr:uid="{FA7E84AA-4AA2-4C70-B194-CCEADC7ACD23}"/>
    <cellStyle name="Normal 18 2 2 3 3" xfId="6425" xr:uid="{71727EC7-952E-488E-8171-AD662F6DD679}"/>
    <cellStyle name="Normal 18 2 2 3 3 2" xfId="15229" xr:uid="{039D18BE-C575-49C5-8869-60874C1F7AB5}"/>
    <cellStyle name="Normal 18 2 2 3 4" xfId="9443" xr:uid="{D4E72142-044D-4344-B9A5-2EDC7264F644}"/>
    <cellStyle name="Normal 18 2 2 3 4 2" xfId="18246" xr:uid="{2661D0EE-C4B9-4DF5-A9A6-A6B458472EEE}"/>
    <cellStyle name="Normal 18 2 2 3 5" xfId="12218" xr:uid="{DAE8DAEE-A74B-4A28-9ED9-15A7015B4ADD}"/>
    <cellStyle name="Normal 18 2 2 4" xfId="3705" xr:uid="{3F045E12-065B-4FFE-BAA1-EC37079299FE}"/>
    <cellStyle name="Normal 18 2 2 4 2" xfId="5228" xr:uid="{100478B0-7389-43D0-BCCE-F132416E349B}"/>
    <cellStyle name="Normal 18 2 2 4 2 2" xfId="8249" xr:uid="{12755D85-4E5B-4545-A5B6-60810A0FCA6C}"/>
    <cellStyle name="Normal 18 2 2 4 2 2 2" xfId="17052" xr:uid="{F0E4F93E-FA67-4832-9DAD-6A52F23C6F83}"/>
    <cellStyle name="Normal 18 2 2 4 2 3" xfId="14033" xr:uid="{F317B9F8-C64C-474D-92CF-4D1FD57AD35D}"/>
    <cellStyle name="Normal 18 2 2 4 3" xfId="6723" xr:uid="{BFF7F9E9-A694-484D-84A9-7DCD534961A6}"/>
    <cellStyle name="Normal 18 2 2 4 3 2" xfId="15527" xr:uid="{BC74F8B0-AAC7-43E7-8896-4F34AE717047}"/>
    <cellStyle name="Normal 18 2 2 4 4" xfId="9741" xr:uid="{2ACAB9B7-DAA8-4230-BF27-F56FEA074C4D}"/>
    <cellStyle name="Normal 18 2 2 4 4 2" xfId="18544" xr:uid="{DEF7B7E3-0342-423A-B54A-23E40D68ED8F}"/>
    <cellStyle name="Normal 18 2 2 4 5" xfId="12513" xr:uid="{D8523046-0B3A-4C72-A4F8-4E7B53D0086D}"/>
    <cellStyle name="Normal 18 2 2 5" xfId="4015" xr:uid="{DE3F082C-A54C-41B2-8E90-D4207A51E989}"/>
    <cellStyle name="Normal 18 2 2 5 2" xfId="5538" xr:uid="{57BD3240-881B-4829-92CF-50851B2CB78C}"/>
    <cellStyle name="Normal 18 2 2 5 2 2" xfId="8559" xr:uid="{D45EAF67-DE05-449E-9731-961FC31E5258}"/>
    <cellStyle name="Normal 18 2 2 5 2 2 2" xfId="17362" xr:uid="{E8AB5241-D831-491A-A6C0-DEED9CC4D998}"/>
    <cellStyle name="Normal 18 2 2 5 2 3" xfId="14343" xr:uid="{FB689EE2-8547-4ECE-B853-63338AE9498A}"/>
    <cellStyle name="Normal 18 2 2 5 3" xfId="7033" xr:uid="{854F092D-DC1B-464E-904E-651010506656}"/>
    <cellStyle name="Normal 18 2 2 5 3 2" xfId="15837" xr:uid="{A5D1DCF0-6D6A-42F0-AFFF-124B791EA664}"/>
    <cellStyle name="Normal 18 2 2 5 4" xfId="10051" xr:uid="{3F4349DD-94BC-4B38-B972-E70EB2E2EFB9}"/>
    <cellStyle name="Normal 18 2 2 5 4 2" xfId="18854" xr:uid="{2532C952-6046-4F34-BD65-020E50FDE7F6}"/>
    <cellStyle name="Normal 18 2 2 5 5" xfId="12822" xr:uid="{5AC31948-B25F-4AA2-A10F-D650DBF8F40B}"/>
    <cellStyle name="Normal 18 2 2 6" xfId="4342" xr:uid="{49AF7DFE-AF10-4532-B4D6-6BFA6603A972}"/>
    <cellStyle name="Normal 18 2 2 6 2" xfId="7360" xr:uid="{2163A846-622F-4D7E-9988-63D5D1F9540F}"/>
    <cellStyle name="Normal 18 2 2 6 2 2" xfId="16163" xr:uid="{92B7DE8C-B091-4DA9-AAB2-95E01A48692E}"/>
    <cellStyle name="Normal 18 2 2 6 3" xfId="13148" xr:uid="{688FE852-372D-44A6-B045-A977732AD729}"/>
    <cellStyle name="Normal 18 2 2 7" xfId="5833" xr:uid="{B0DB207E-0F9B-4081-94EE-249097622FD8}"/>
    <cellStyle name="Normal 18 2 2 7 2" xfId="14637" xr:uid="{D4D4D0AD-6FDC-4CC6-B33B-A1487C134DFF}"/>
    <cellStyle name="Normal 18 2 2 8" xfId="8852" xr:uid="{6F44B5CB-A702-4849-920C-27DD353E4EE4}"/>
    <cellStyle name="Normal 18 2 2 8 2" xfId="17655" xr:uid="{9C04AF9A-237E-46A3-A5EA-5DAD66BDCDEF}"/>
    <cellStyle name="Normal 18 2 2 9" xfId="10650" xr:uid="{980CA842-D3B9-468A-89BF-DC67F2A32F83}"/>
    <cellStyle name="Normal 18 2 3" xfId="2944" xr:uid="{E22F81AC-8B09-4171-B9E8-5ACD47F0F5C9}"/>
    <cellStyle name="Normal 18 2 3 2" xfId="4568" xr:uid="{B078261E-BD11-4512-BE59-DD7C55CAA25C}"/>
    <cellStyle name="Normal 18 2 3 2 2" xfId="7586" xr:uid="{381DF8FA-963E-4536-9052-E898C57CCBAB}"/>
    <cellStyle name="Normal 18 2 3 2 2 2" xfId="16389" xr:uid="{29584BBC-2580-4E6D-9F81-2DBFF0007BD0}"/>
    <cellStyle name="Normal 18 2 3 2 3" xfId="13373" xr:uid="{B2BC283A-A397-4EFF-8315-BFC7CC59A9F7}"/>
    <cellStyle name="Normal 18 2 3 3" xfId="6060" xr:uid="{264A00A5-022D-40A0-A403-9D0AEC1E2F45}"/>
    <cellStyle name="Normal 18 2 3 3 2" xfId="14864" xr:uid="{F289D25B-49A8-4139-AEB5-599E70D0BFF3}"/>
    <cellStyle name="Normal 18 2 3 4" xfId="9078" xr:uid="{E91DE499-2F8E-49E3-AAAF-FE99ED805A88}"/>
    <cellStyle name="Normal 18 2 3 4 2" xfId="17881" xr:uid="{8BA69878-9F8C-4FD8-8BFF-3883E1DFC9F7}"/>
    <cellStyle name="Normal 18 2 3 5" xfId="11862" xr:uid="{E716B440-27C6-4B9D-90C5-ADC43E98FC88}"/>
    <cellStyle name="Normal 18 2 4" xfId="3341" xr:uid="{8C731439-952C-4F42-A9A7-62D9B3151141}"/>
    <cellStyle name="Normal 18 2 4 2" xfId="4861" xr:uid="{B906EF58-5833-4571-95DF-1E08FAB26EDF}"/>
    <cellStyle name="Normal 18 2 4 2 2" xfId="7882" xr:uid="{C6E52EE3-224B-4B8D-87DB-BE8BE2B42BE1}"/>
    <cellStyle name="Normal 18 2 4 2 2 2" xfId="16685" xr:uid="{EA8FE743-63E4-4F01-9F5E-3E261340836C}"/>
    <cellStyle name="Normal 18 2 4 2 3" xfId="13666" xr:uid="{239681CF-31C0-4B5B-8145-AC8EEC8BBF33}"/>
    <cellStyle name="Normal 18 2 4 3" xfId="6356" xr:uid="{4FF21E52-C015-4CA1-BEA3-A9648FAA2EF9}"/>
    <cellStyle name="Normal 18 2 4 3 2" xfId="15160" xr:uid="{3F81567C-B4AF-4B5F-A04E-8126D2AC0786}"/>
    <cellStyle name="Normal 18 2 4 4" xfId="9374" xr:uid="{BAD6D160-D0E8-4425-8F1A-17498CA72E67}"/>
    <cellStyle name="Normal 18 2 4 4 2" xfId="18177" xr:uid="{86C24D15-5634-4F5E-B1FC-0707A6A9731E}"/>
    <cellStyle name="Normal 18 2 4 5" xfId="12149" xr:uid="{187AE2C8-D124-4E3C-B2ED-E1E11A95E4C6}"/>
    <cellStyle name="Normal 18 2 5" xfId="3635" xr:uid="{F471EF0D-1A9B-4652-9C3B-CBB37B60C26B}"/>
    <cellStyle name="Normal 18 2 5 2" xfId="5158" xr:uid="{901DBCF2-718C-4FD7-8C19-D1794469AA74}"/>
    <cellStyle name="Normal 18 2 5 2 2" xfId="8179" xr:uid="{54532A5A-7533-492B-ACDF-DFC65683B00D}"/>
    <cellStyle name="Normal 18 2 5 2 2 2" xfId="16982" xr:uid="{FD11AD39-9C40-4504-9FD8-C07A7D203F87}"/>
    <cellStyle name="Normal 18 2 5 2 3" xfId="13963" xr:uid="{3D3EB2D7-FB8F-47B4-8A76-CBD78081E269}"/>
    <cellStyle name="Normal 18 2 5 3" xfId="6653" xr:uid="{344CB974-01DE-46F6-9B3F-02C758C7CB48}"/>
    <cellStyle name="Normal 18 2 5 3 2" xfId="15457" xr:uid="{73D9D10E-EF12-4ED9-90CB-2E755409C985}"/>
    <cellStyle name="Normal 18 2 5 4" xfId="9671" xr:uid="{A5D7F1D3-EA74-48B2-A236-B01B8FAAC8D4}"/>
    <cellStyle name="Normal 18 2 5 4 2" xfId="18474" xr:uid="{863291E1-E00D-4249-A274-48113DD4DAB8}"/>
    <cellStyle name="Normal 18 2 5 5" xfId="12443" xr:uid="{3B973709-1EA5-4E06-887B-D176EB11D87B}"/>
    <cellStyle name="Normal 18 2 6" xfId="3946" xr:uid="{042D80E5-D114-4A6F-86B2-66DA7FF310F0}"/>
    <cellStyle name="Normal 18 2 6 2" xfId="5469" xr:uid="{49CF5728-84AB-4AF9-8A81-5EC32AE40300}"/>
    <cellStyle name="Normal 18 2 6 2 2" xfId="8490" xr:uid="{D71FBE83-9FC2-43DE-AE09-53CB5320AD5A}"/>
    <cellStyle name="Normal 18 2 6 2 2 2" xfId="17293" xr:uid="{32B0607F-D07D-4721-A0AF-7887F9026618}"/>
    <cellStyle name="Normal 18 2 6 2 3" xfId="14274" xr:uid="{3AEA21DF-5293-4CDF-89AE-702D51952AB7}"/>
    <cellStyle name="Normal 18 2 6 3" xfId="6964" xr:uid="{0B0ED0FB-A78C-4748-802F-D9664AD38DC9}"/>
    <cellStyle name="Normal 18 2 6 3 2" xfId="15768" xr:uid="{8E4A579A-2B9C-4441-BA4B-D455359A8793}"/>
    <cellStyle name="Normal 18 2 6 4" xfId="9982" xr:uid="{F90E12C6-2DDE-44E9-867C-D547978D5173}"/>
    <cellStyle name="Normal 18 2 6 4 2" xfId="18785" xr:uid="{1B471CB0-82D1-4A53-B26C-E7694255F646}"/>
    <cellStyle name="Normal 18 2 6 5" xfId="12753" xr:uid="{ED3A09BC-705D-4755-8D87-CBAECB15956C}"/>
    <cellStyle name="Normal 18 2 7" xfId="4273" xr:uid="{D7DD02E6-D64B-437F-A481-173E0C8922B4}"/>
    <cellStyle name="Normal 18 2 7 2" xfId="7291" xr:uid="{A7E7E681-DAD6-4AEF-84E7-197908F6A040}"/>
    <cellStyle name="Normal 18 2 7 2 2" xfId="16094" xr:uid="{7818FE61-CAE5-4CE6-8327-87477AC67A1F}"/>
    <cellStyle name="Normal 18 2 7 3" xfId="13079" xr:uid="{98789607-12B0-4765-AA7B-262433005E03}"/>
    <cellStyle name="Normal 18 2 8" xfId="5764" xr:uid="{B8DA6B83-42EB-46BD-BA60-17CC65CB9987}"/>
    <cellStyle name="Normal 18 2 8 2" xfId="14568" xr:uid="{D9BC1693-6C5F-47DB-A372-0579AEBBAD66}"/>
    <cellStyle name="Normal 18 2 9" xfId="8783" xr:uid="{1AD692F2-D628-4C8F-B21D-F31A957F9621}"/>
    <cellStyle name="Normal 18 2 9 2" xfId="17586" xr:uid="{958AB6E7-4D2E-4A6C-B8F0-0F8B4064DAB2}"/>
    <cellStyle name="Normal 18 3" xfId="2359" xr:uid="{114B1627-07BA-49AD-BFF3-229B8EDE9FA6}"/>
    <cellStyle name="Normal 18 3 2" xfId="2914" xr:uid="{9EC4D549-71F0-4B34-A5C6-66AAF26E7FED}"/>
    <cellStyle name="Normal 18 3 3" xfId="11098" xr:uid="{26FB3C80-66F3-4BC9-B03B-4B0151CD47F7}"/>
    <cellStyle name="Normal 18 3 4" xfId="11111" xr:uid="{347C8AB8-7365-4828-9068-580F992E7346}"/>
    <cellStyle name="Normal 18 4" xfId="2350" xr:uid="{ED2D499D-A1D7-4BC7-BC24-B69C8DD3DEAA}"/>
    <cellStyle name="Normal 18 4 2" xfId="2905" xr:uid="{52405ED0-DD46-4618-97C7-D61AE4D54461}"/>
    <cellStyle name="Normal 18 4 2 2" xfId="4535" xr:uid="{AF3199BB-78EC-4412-B2AC-6D92A9863749}"/>
    <cellStyle name="Normal 18 4 2 2 2" xfId="7553" xr:uid="{EC5F6CDA-311C-42CF-A493-636D402E0235}"/>
    <cellStyle name="Normal 18 4 2 2 2 2" xfId="16356" xr:uid="{863360AE-A7F4-43AF-BBAE-D01461778EEB}"/>
    <cellStyle name="Normal 18 4 2 2 3" xfId="13340" xr:uid="{34F0BAAE-260E-4FE8-95AB-F2CDC6328480}"/>
    <cellStyle name="Normal 18 4 2 3" xfId="6027" xr:uid="{AB047DAA-B8DB-46C9-9B48-35C3550237D1}"/>
    <cellStyle name="Normal 18 4 2 3 2" xfId="14831" xr:uid="{198F7456-79DB-4C13-B046-C7591CADE685}"/>
    <cellStyle name="Normal 18 4 2 4" xfId="9045" xr:uid="{DB967DA8-B8F5-44E0-9E74-8A8BED7BB36E}"/>
    <cellStyle name="Normal 18 4 2 4 2" xfId="17848" xr:uid="{232EE30B-E890-4506-AFB2-21B6BA4E22B5}"/>
    <cellStyle name="Normal 18 4 2 5" xfId="11829" xr:uid="{271C3BD4-FAC8-4D82-8E2E-A83701C8B9D8}"/>
    <cellStyle name="Normal 18 4 3" xfId="3309" xr:uid="{2A707BA0-533C-4BBA-9AB4-73A17B5BEE9B}"/>
    <cellStyle name="Normal 18 4 3 2" xfId="4829" xr:uid="{A86FDECB-E490-4FDF-A6AD-29A10C217097}"/>
    <cellStyle name="Normal 18 4 3 2 2" xfId="7850" xr:uid="{CA09F00B-B7AA-4FB0-A18C-1935A03BBEB7}"/>
    <cellStyle name="Normal 18 4 3 2 2 2" xfId="16653" xr:uid="{B0559FD8-5BBF-4B53-ACF4-F4DD764A14B8}"/>
    <cellStyle name="Normal 18 4 3 2 3" xfId="13634" xr:uid="{EBA0568B-3750-49AB-B003-A073331408FF}"/>
    <cellStyle name="Normal 18 4 3 3" xfId="6324" xr:uid="{D41DF68C-CE46-4C3A-A58B-E08C3BD909DF}"/>
    <cellStyle name="Normal 18 4 3 3 2" xfId="15128" xr:uid="{EE3DDE6F-62FB-47AE-B738-5FE301765665}"/>
    <cellStyle name="Normal 18 4 3 4" xfId="9342" xr:uid="{44A5A7AA-ABE8-446A-94E7-39E164F0591F}"/>
    <cellStyle name="Normal 18 4 3 4 2" xfId="18145" xr:uid="{7A96D2A4-1B77-4112-B85A-7E4F7167FD55}"/>
    <cellStyle name="Normal 18 4 3 5" xfId="12117" xr:uid="{C37E96F7-5648-4964-8FEF-EA16E8D8803F}"/>
    <cellStyle name="Normal 18 4 4" xfId="3603" xr:uid="{CC0D6DB5-50E1-4210-8932-BD5620380287}"/>
    <cellStyle name="Normal 18 4 4 2" xfId="5126" xr:uid="{D311FD0D-9C24-4D4A-842B-5E679ACA6ECE}"/>
    <cellStyle name="Normal 18 4 4 2 2" xfId="8147" xr:uid="{92CDFC78-A013-4023-A460-CB0B8670197D}"/>
    <cellStyle name="Normal 18 4 4 2 2 2" xfId="16950" xr:uid="{F24A1108-3500-47AB-9862-F6C654D870FB}"/>
    <cellStyle name="Normal 18 4 4 2 3" xfId="13931" xr:uid="{17CB8EC9-CC00-4B36-900F-A3C37B91BD20}"/>
    <cellStyle name="Normal 18 4 4 3" xfId="6621" xr:uid="{961E8665-2448-40FB-9F97-7126B5169A7E}"/>
    <cellStyle name="Normal 18 4 4 3 2" xfId="15425" xr:uid="{26795922-7475-49FD-834F-D1BCB03DA80B}"/>
    <cellStyle name="Normal 18 4 4 4" xfId="9639" xr:uid="{9F19CD5D-1FA4-47A3-87BD-E55CB2D4E595}"/>
    <cellStyle name="Normal 18 4 4 4 2" xfId="18442" xr:uid="{470D2C40-B823-4CAA-BC97-76538C5FB416}"/>
    <cellStyle name="Normal 18 4 4 5" xfId="12411" xr:uid="{D6E49428-8233-43B1-B6A5-AEE000E99728}"/>
    <cellStyle name="Normal 18 4 5" xfId="3914" xr:uid="{4746FD81-963A-4AA8-93B4-6165235749C2}"/>
    <cellStyle name="Normal 18 4 5 2" xfId="5437" xr:uid="{03016CF9-56D8-4E1C-8B6D-97A5FDD1876D}"/>
    <cellStyle name="Normal 18 4 5 2 2" xfId="8458" xr:uid="{D998F1DF-D901-4967-957A-ABEAC5F869D0}"/>
    <cellStyle name="Normal 18 4 5 2 2 2" xfId="17261" xr:uid="{A004E5AC-3DAE-4A16-9D22-0DB97C53FE02}"/>
    <cellStyle name="Normal 18 4 5 2 3" xfId="14242" xr:uid="{79148B9F-ADA1-4E58-B72F-0CA65049BF96}"/>
    <cellStyle name="Normal 18 4 5 3" xfId="6932" xr:uid="{A1127647-1BE5-4BE5-815C-91C3A9A8E456}"/>
    <cellStyle name="Normal 18 4 5 3 2" xfId="15736" xr:uid="{1E57BB8D-FF35-48DA-928A-433C7F3422E9}"/>
    <cellStyle name="Normal 18 4 5 4" xfId="9950" xr:uid="{0DFD8AEE-C87B-4807-BB6F-CB66CCE093C9}"/>
    <cellStyle name="Normal 18 4 5 4 2" xfId="18753" xr:uid="{32940232-C09F-4CBA-AF18-3FB12000FC69}"/>
    <cellStyle name="Normal 18 4 5 5" xfId="12721" xr:uid="{BB9F2D12-8722-423F-8BAC-FD876DB97B7F}"/>
    <cellStyle name="Normal 18 4 6" xfId="4241" xr:uid="{48201D15-F5B9-4D15-9F0F-87B33A35EC87}"/>
    <cellStyle name="Normal 18 4 6 2" xfId="7259" xr:uid="{C85FAA5F-F99F-4380-9204-748567BAB237}"/>
    <cellStyle name="Normal 18 4 6 2 2" xfId="16062" xr:uid="{ACC22B02-5E12-49FB-B565-29FF1AA7603D}"/>
    <cellStyle name="Normal 18 4 6 3" xfId="13047" xr:uid="{4D993275-C633-41FD-B849-45282DF09DD8}"/>
    <cellStyle name="Normal 18 4 7" xfId="5732" xr:uid="{FF53BA3A-7553-4AD1-B48C-785AA4703CBA}"/>
    <cellStyle name="Normal 18 4 7 2" xfId="14536" xr:uid="{ABFD687F-DF51-4E6D-AB75-B551FCFD5C78}"/>
    <cellStyle name="Normal 18 4 8" xfId="8751" xr:uid="{A62BBD99-253A-4943-BD3E-EF28529AD026}"/>
    <cellStyle name="Normal 18 4 8 2" xfId="17554" xr:uid="{B4A6A4CC-6273-448B-A0D5-858C32DE93FB}"/>
    <cellStyle name="Normal 18 4 9" xfId="11580" xr:uid="{9C1DF582-D1A9-433C-B5FB-CE039C7F712D}"/>
    <cellStyle name="Normal 18 5" xfId="2865" xr:uid="{2C1050A1-CDA3-444F-9969-EF37E1551DEA}"/>
    <cellStyle name="Normal 18 5 2" xfId="4510" xr:uid="{24F8349B-CA00-462E-AD5A-9A18519B5EC2}"/>
    <cellStyle name="Normal 18 5 2 2" xfId="7528" xr:uid="{147426BF-FD7D-4132-B7BD-40AC9C415066}"/>
    <cellStyle name="Normal 18 5 2 2 2" xfId="16331" xr:uid="{914C01DD-4364-4570-AC3F-3A7E005FA218}"/>
    <cellStyle name="Normal 18 5 2 3" xfId="13315" xr:uid="{FAC8608B-A397-419D-B235-F56DDC1408FC}"/>
    <cellStyle name="Normal 18 5 3" xfId="6002" xr:uid="{9BEBDEA4-3D67-4A0B-AD8A-C1D5AA3C6995}"/>
    <cellStyle name="Normal 18 5 3 2" xfId="14806" xr:uid="{642A9952-5C84-4735-8E69-2243B27F1063}"/>
    <cellStyle name="Normal 18 5 4" xfId="9020" xr:uid="{C91DE892-16A2-4ACA-A1BF-42393F555896}"/>
    <cellStyle name="Normal 18 5 4 2" xfId="17823" xr:uid="{E429B383-4D48-4E2F-8E0B-3D85B2BABFEA}"/>
    <cellStyle name="Normal 18 5 5" xfId="11804" xr:uid="{75A85183-3576-473C-A77F-0845D58A4C85}"/>
    <cellStyle name="Normal 18 6" xfId="3285" xr:uid="{66AEAE99-0461-4D3C-ACC4-3D9B4A839BED}"/>
    <cellStyle name="Normal 18 6 2" xfId="4805" xr:uid="{65CD61CD-AD37-4C57-9B5B-E5736444536D}"/>
    <cellStyle name="Normal 18 6 2 2" xfId="7826" xr:uid="{8F2FE300-1260-4BC9-94D4-CBFB3EA58484}"/>
    <cellStyle name="Normal 18 6 2 2 2" xfId="16629" xr:uid="{3DF5E7D1-C8BD-4E63-A217-FE6EE6164094}"/>
    <cellStyle name="Normal 18 6 2 3" xfId="13610" xr:uid="{56D7EE6E-46F7-4D61-BADA-12A5E173CE1B}"/>
    <cellStyle name="Normal 18 6 3" xfId="6300" xr:uid="{37E438E3-8E53-4778-B2B3-D420F1BE0835}"/>
    <cellStyle name="Normal 18 6 3 2" xfId="15104" xr:uid="{543FC54D-E2FE-4725-AB44-68AFE736B7B3}"/>
    <cellStyle name="Normal 18 6 4" xfId="9318" xr:uid="{E9AEDA46-E67B-40A8-A714-3DCEE95F8987}"/>
    <cellStyle name="Normal 18 6 4 2" xfId="18121" xr:uid="{004730AA-8982-4E3E-BCBE-3F9D42D68341}"/>
    <cellStyle name="Normal 18 6 5" xfId="12093" xr:uid="{D8FE220C-D466-4CD4-A8E8-64AF3782C24F}"/>
    <cellStyle name="Normal 18 7" xfId="3578" xr:uid="{2B5BA35E-88B2-4D39-9DBF-A21F822EADAE}"/>
    <cellStyle name="Normal 18 7 2" xfId="5101" xr:uid="{D1DCFEC3-67A3-479B-AAA1-A207BE39E73A}"/>
    <cellStyle name="Normal 18 7 2 2" xfId="8122" xr:uid="{5C27747A-EDB8-48B0-954D-40A4ABB30625}"/>
    <cellStyle name="Normal 18 7 2 2 2" xfId="16925" xr:uid="{F09C99EE-F9FA-4545-9806-0FF069D7D852}"/>
    <cellStyle name="Normal 18 7 2 3" xfId="13906" xr:uid="{19F2EE57-CC7D-4AD9-835A-185C3C016B9E}"/>
    <cellStyle name="Normal 18 7 3" xfId="6596" xr:uid="{D55393A6-0CB0-4DD5-AD5A-84BDF5FE8834}"/>
    <cellStyle name="Normal 18 7 3 2" xfId="15400" xr:uid="{45041F5D-7A9A-4127-AA10-D85D4C986F2A}"/>
    <cellStyle name="Normal 18 7 4" xfId="9614" xr:uid="{D3B24321-DFB8-4572-99D6-1E60AC0ED57E}"/>
    <cellStyle name="Normal 18 7 4 2" xfId="18417" xr:uid="{296670EB-22FF-48C2-8CBF-B69182D8EDE4}"/>
    <cellStyle name="Normal 18 7 5" xfId="12386" xr:uid="{441F99ED-BADA-4BAD-B992-AEC9BF31013B}"/>
    <cellStyle name="Normal 18 8" xfId="3890" xr:uid="{652B10CA-20EF-4429-82D2-2DD0BAD17FCD}"/>
    <cellStyle name="Normal 18 8 2" xfId="5413" xr:uid="{922CF568-2614-4F32-9C7A-B1A3B3386B67}"/>
    <cellStyle name="Normal 18 8 2 2" xfId="8434" xr:uid="{9766955F-05EA-4F88-8650-D9058BF0A580}"/>
    <cellStyle name="Normal 18 8 2 2 2" xfId="17237" xr:uid="{2445A102-76F9-4385-847D-9EF1E30F09A9}"/>
    <cellStyle name="Normal 18 8 2 3" xfId="14218" xr:uid="{B801CB07-D031-4C57-80AB-C67D69FF9DD8}"/>
    <cellStyle name="Normal 18 8 3" xfId="6908" xr:uid="{9284FD0C-81D6-47F4-87A3-26FD39A7C8CE}"/>
    <cellStyle name="Normal 18 8 3 2" xfId="15712" xr:uid="{D3F99854-A1F8-490E-939F-56D2FF170FCE}"/>
    <cellStyle name="Normal 18 8 4" xfId="9926" xr:uid="{117CA9C0-98AB-42BB-A4B0-9B8132D7918D}"/>
    <cellStyle name="Normal 18 8 4 2" xfId="18729" xr:uid="{AF6B42BE-5EA1-4D93-A18B-4263EB87394E}"/>
    <cellStyle name="Normal 18 8 5" xfId="12697" xr:uid="{46F74FE0-6683-45B8-86FB-481C180DF290}"/>
    <cellStyle name="Normal 18 9" xfId="4217" xr:uid="{4F689057-EAB1-4977-8942-8163D8A515B4}"/>
    <cellStyle name="Normal 18 9 2" xfId="7235" xr:uid="{6FBDF63C-5B6C-42AD-BF5A-131E5D90C969}"/>
    <cellStyle name="Normal 18 9 2 2" xfId="16038" xr:uid="{5382BADB-35DA-42E4-9718-88F3BE9D5400}"/>
    <cellStyle name="Normal 18 9 3" xfId="13023" xr:uid="{C8E957C7-07E9-4CB6-A1B8-59CDA8F4E95D}"/>
    <cellStyle name="Normal 180" xfId="1514" xr:uid="{CDC70CBF-6E56-4E1C-BDCA-D990DA7BF145}"/>
    <cellStyle name="Normal 180 2" xfId="1676" xr:uid="{71FFBBF3-CE16-42FE-8120-BC043412A073}"/>
    <cellStyle name="Normal 180 2 2" xfId="1764" xr:uid="{EFBF7217-5840-400D-962B-7C25A24428DC}"/>
    <cellStyle name="Normal 180 2 3" xfId="2165" xr:uid="{CCF03363-B58C-4490-8111-E5A42DE3B3D3}"/>
    <cellStyle name="Normal 180 3" xfId="1611" xr:uid="{92B2CB8C-2A8F-48FB-96FE-7515C4D8BAC6}"/>
    <cellStyle name="Normal 180 4" xfId="2179" xr:uid="{3B904EE6-EC61-4363-BA93-F676B0AFA0D2}"/>
    <cellStyle name="Normal 181" xfId="1515" xr:uid="{C4288964-8709-4279-AADA-18131D245537}"/>
    <cellStyle name="Normal 181 2" xfId="1677" xr:uid="{E9BC2D13-9D57-4965-8D07-FF87C13EFE2D}"/>
    <cellStyle name="Normal 181 2 2" xfId="1765" xr:uid="{CBE0857C-4126-4B9B-83F6-40B6759B58C5}"/>
    <cellStyle name="Normal 181 2 3" xfId="2214" xr:uid="{7864BD19-4B9B-4E35-846B-069903B3EFA7}"/>
    <cellStyle name="Normal 181 3" xfId="1623" xr:uid="{1A317BC3-6D94-4F40-B349-38B0460DAAE9}"/>
    <cellStyle name="Normal 181 4" xfId="2254" xr:uid="{2C193F42-F8FD-46F6-8F60-44905D3E17C9}"/>
    <cellStyle name="Normal 182" xfId="1516" xr:uid="{927FD61C-601D-42A1-8D46-B17AB5FAC8BE}"/>
    <cellStyle name="Normal 182 2" xfId="1678" xr:uid="{36A333B1-8784-40C8-8741-187F4E9B0DB7}"/>
    <cellStyle name="Normal 182 2 2" xfId="1766" xr:uid="{A521ACF4-B8C4-45C2-A066-57418782593B}"/>
    <cellStyle name="Normal 182 2 3" xfId="2201" xr:uid="{9755F37F-ADC7-4995-95F3-DE7FBDA5369E}"/>
    <cellStyle name="Normal 182 3" xfId="1587" xr:uid="{5F684934-19D2-4DDD-89F6-AEADC5F8C269}"/>
    <cellStyle name="Normal 182 4" xfId="2238" xr:uid="{01B9E41D-FBE4-4ED3-9F81-C499E2942904}"/>
    <cellStyle name="Normal 183" xfId="1517" xr:uid="{74709681-A663-4C76-A01E-256A8D9D7192}"/>
    <cellStyle name="Normal 183 2" xfId="1679" xr:uid="{4A47220A-71F4-48DB-BA27-119B5414DAB3}"/>
    <cellStyle name="Normal 183 2 2" xfId="1767" xr:uid="{C5D96DC4-6FB7-4B63-A62D-345680D4C97B}"/>
    <cellStyle name="Normal 183 2 3" xfId="2257" xr:uid="{3AEEE650-C2B2-467B-80DD-536BB4D5FF86}"/>
    <cellStyle name="Normal 183 3" xfId="1624" xr:uid="{639B1A73-D7EE-4503-ABC8-333D7C9CB932}"/>
    <cellStyle name="Normal 183 4" xfId="2176" xr:uid="{7DBCCC6D-CE46-42A8-A568-38388F41A7E0}"/>
    <cellStyle name="Normal 184" xfId="1518" xr:uid="{D932CB7F-0708-4CE3-9008-F0D7E540BCD4}"/>
    <cellStyle name="Normal 184 2" xfId="1680" xr:uid="{55BA45D0-B9C6-4164-9D5F-C86A778EE6CA}"/>
    <cellStyle name="Normal 184 2 2" xfId="1768" xr:uid="{F25C6C65-7333-4EA1-B8D4-C4BACED9C8D2}"/>
    <cellStyle name="Normal 184 2 3" xfId="2215" xr:uid="{E907184F-D925-4AA0-AB73-6B4D513C8494}"/>
    <cellStyle name="Normal 184 3" xfId="1572" xr:uid="{C5816505-57D7-4AE3-8975-77F48908FEAB}"/>
    <cellStyle name="Normal 184 4" xfId="2183" xr:uid="{8EBAC959-7105-4A72-9D85-F89236E0F7CD}"/>
    <cellStyle name="Normal 185" xfId="1519" xr:uid="{57AFA6F2-A401-44F8-8F46-95A1FA7B6629}"/>
    <cellStyle name="Normal 185 2" xfId="1681" xr:uid="{5F32E04D-D440-4407-B4B0-6D6A35207959}"/>
    <cellStyle name="Normal 185 2 2" xfId="1769" xr:uid="{38448A61-99B8-4883-9859-71F087B0C4E3}"/>
    <cellStyle name="Normal 185 2 3" xfId="2145" xr:uid="{A423EB1A-5911-408F-A134-9498E5BFC326}"/>
    <cellStyle name="Normal 185 3" xfId="1625" xr:uid="{D64F8E15-DCD8-45D5-B6F9-E66DB18264BA}"/>
    <cellStyle name="Normal 185 4" xfId="2140" xr:uid="{986B9CBC-BFB1-48C7-AE53-4ED575DEA7BB}"/>
    <cellStyle name="Normal 186" xfId="1520" xr:uid="{F727ED3B-FB5F-4B2D-93E7-CC0F0FB650D4}"/>
    <cellStyle name="Normal 186 2" xfId="1682" xr:uid="{1F78B66F-D767-4359-A7F4-AFD62081BE0D}"/>
    <cellStyle name="Normal 186 2 2" xfId="1770" xr:uid="{424AEFCF-C342-4C6D-BF1A-02754AD90434}"/>
    <cellStyle name="Normal 186 2 3" xfId="2196" xr:uid="{3F14131D-A4EB-4EF5-B2DD-946D3BED7105}"/>
    <cellStyle name="Normal 186 3" xfId="1589" xr:uid="{78A02E03-FB1D-49FB-84D0-6DC494A915A4}"/>
    <cellStyle name="Normal 186 4" xfId="2223" xr:uid="{C6B501DF-1423-40AD-81BA-8E4EEE74BE74}"/>
    <cellStyle name="Normal 187" xfId="1521" xr:uid="{1FF28563-B513-4B37-9262-282CC9E8BE14}"/>
    <cellStyle name="Normal 187 2" xfId="1683" xr:uid="{53BE6727-C68C-4609-9B6B-2F812CF27E66}"/>
    <cellStyle name="Normal 187 2 2" xfId="1771" xr:uid="{8EB4A7CF-A811-45F5-B848-FD5CFD2BD627}"/>
    <cellStyle name="Normal 187 2 3" xfId="2256" xr:uid="{A45DAECA-471D-456E-8D07-8CDD0289BB66}"/>
    <cellStyle name="Normal 187 3" xfId="1626" xr:uid="{A690D43B-44D4-46F2-9EFF-51464D74DCA8}"/>
    <cellStyle name="Normal 187 4" xfId="2137" xr:uid="{7F2CB3A9-CB95-40EF-ADAA-D2B16AC76BBB}"/>
    <cellStyle name="Normal 188" xfId="1522" xr:uid="{03C20AF7-1934-4F4F-903C-C98CD150FB71}"/>
    <cellStyle name="Normal 188 2" xfId="1684" xr:uid="{28B71EFD-4B2F-46C9-984A-210E5FADDF73}"/>
    <cellStyle name="Normal 188 2 2" xfId="1772" xr:uid="{9FAB26B6-1FC3-463F-8F36-307C3C793EEE}"/>
    <cellStyle name="Normal 188 2 3" xfId="2164" xr:uid="{68E7E10E-9455-4196-9E33-E12025012222}"/>
    <cellStyle name="Normal 188 3" xfId="1598" xr:uid="{67E17329-248B-4396-97B5-50A810F47D23}"/>
    <cellStyle name="Normal 188 4" xfId="2115" xr:uid="{F039DBF4-AF3D-4D40-A8B0-710E6DA4BBEC}"/>
    <cellStyle name="Normal 189" xfId="1523" xr:uid="{9FC8D743-35BB-46BC-B65E-2FD1C26BF391}"/>
    <cellStyle name="Normal 189 2" xfId="1685" xr:uid="{D9F00F82-74DF-4F51-BEB6-6B071A7750A1}"/>
    <cellStyle name="Normal 189 2 2" xfId="1773" xr:uid="{F585343F-5C0B-4623-8152-6153B22E3DEE}"/>
    <cellStyle name="Normal 189 2 3" xfId="2206" xr:uid="{000649CE-2B06-4F5F-9F74-42C0714CDD1D}"/>
    <cellStyle name="Normal 189 3" xfId="1627" xr:uid="{DCDF0467-A598-46D9-89EA-B9535EEAAFCB}"/>
    <cellStyle name="Normal 189 4" xfId="2129" xr:uid="{EF805A5F-B56E-4F12-AC7A-51D9ECAF8614}"/>
    <cellStyle name="Normal 19" xfId="1060" xr:uid="{075E0B8C-AB91-455E-A427-634D87EEA1DB}"/>
    <cellStyle name="Normal 19 10" xfId="8723" xr:uid="{68E6336A-4118-4ECD-9B4B-F15582D70A5D}"/>
    <cellStyle name="Normal 19 10 2" xfId="17526" xr:uid="{D3AFA2B5-A6B4-47A1-A520-08FA3699D78D}"/>
    <cellStyle name="Normal 19 11" xfId="11108" xr:uid="{A148642E-7A89-4712-8EB0-657BE446F9CD}"/>
    <cellStyle name="Normal 19 12" xfId="11366" xr:uid="{56A28217-6A96-4BE8-8387-8AC215B9E225}"/>
    <cellStyle name="Normal 19 2" xfId="1851" xr:uid="{791A25CB-F3B8-494C-B330-4E0BB9DB7B15}"/>
    <cellStyle name="Normal 19 2 10" xfId="10634" xr:uid="{A87DF214-3350-4499-A9CE-E33D5289866C}"/>
    <cellStyle name="Normal 19 2 11" xfId="11480" xr:uid="{5440F651-3474-4658-A765-91CA960B5CE5}"/>
    <cellStyle name="Normal 19 2 12" xfId="19437" xr:uid="{85840B93-6284-4721-A296-98F66BCAAE95}"/>
    <cellStyle name="Normal 19 2 2" xfId="2545" xr:uid="{ADD6C749-98FE-4278-AD53-C6DAAC30B118}"/>
    <cellStyle name="Normal 19 2 2 10" xfId="11666" xr:uid="{49C825F1-E700-483D-A1AF-92875FD94948}"/>
    <cellStyle name="Normal 19 2 2 2" xfId="3070" xr:uid="{1F22BEED-A67E-4BF5-94FD-E99DEC6173E4}"/>
    <cellStyle name="Normal 19 2 2 2 2" xfId="4638" xr:uid="{C085F4C3-DC94-48D1-833E-B54529F658A5}"/>
    <cellStyle name="Normal 19 2 2 2 2 2" xfId="7656" xr:uid="{97D32147-FF76-44A2-8D88-B12ACC622E04}"/>
    <cellStyle name="Normal 19 2 2 2 2 2 2" xfId="16459" xr:uid="{850C9593-5084-49B2-84AD-397D8B4E1987}"/>
    <cellStyle name="Normal 19 2 2 2 2 3" xfId="13443" xr:uid="{68AC664A-BB04-402F-A5AB-06609C03B6C3}"/>
    <cellStyle name="Normal 19 2 2 2 3" xfId="6130" xr:uid="{AAD01F21-88E2-4256-B27F-1D0C303F2F74}"/>
    <cellStyle name="Normal 19 2 2 2 3 2" xfId="14934" xr:uid="{8A3062C4-4527-43A0-809F-3428EAED93D2}"/>
    <cellStyle name="Normal 19 2 2 2 4" xfId="9148" xr:uid="{C321641F-2E6F-4A80-BDDB-06A59F4D6795}"/>
    <cellStyle name="Normal 19 2 2 2 4 2" xfId="17951" xr:uid="{4FFFC40F-F1B5-4E6E-AD8B-2B01A5265B38}"/>
    <cellStyle name="Normal 19 2 2 2 5" xfId="11931" xr:uid="{EFE384F3-6A8C-42A2-87AF-4ACBCE6BB51C}"/>
    <cellStyle name="Normal 19 2 2 3" xfId="3411" xr:uid="{3DE90C35-AC0E-4308-B732-DD644EB46FFA}"/>
    <cellStyle name="Normal 19 2 2 3 2" xfId="4931" xr:uid="{570E8594-AE3E-4DAB-8407-8D19F391AEF1}"/>
    <cellStyle name="Normal 19 2 2 3 2 2" xfId="7952" xr:uid="{4DFF5882-C915-423F-99F7-A7190D20B064}"/>
    <cellStyle name="Normal 19 2 2 3 2 2 2" xfId="16755" xr:uid="{AD157FD0-F4FF-4BA1-A752-C5C0AC775D8F}"/>
    <cellStyle name="Normal 19 2 2 3 2 3" xfId="13736" xr:uid="{D833DEF7-076D-4ED5-9EE2-203A49354332}"/>
    <cellStyle name="Normal 19 2 2 3 3" xfId="6426" xr:uid="{BCAE95FF-4E9F-4B5D-B1B7-94436A917E7E}"/>
    <cellStyle name="Normal 19 2 2 3 3 2" xfId="15230" xr:uid="{1FB5E903-5388-484B-BCBB-1AF68CB2E17D}"/>
    <cellStyle name="Normal 19 2 2 3 4" xfId="9444" xr:uid="{B38D462E-8768-4CD7-9CAE-DC56E56C29C8}"/>
    <cellStyle name="Normal 19 2 2 3 4 2" xfId="18247" xr:uid="{0BFFFDAB-DD1E-4A9A-87E0-79CAF257B48C}"/>
    <cellStyle name="Normal 19 2 2 3 5" xfId="12219" xr:uid="{D54E4650-7705-467D-8E98-8928C1DF70FD}"/>
    <cellStyle name="Normal 19 2 2 4" xfId="3706" xr:uid="{5B799BB2-6017-4729-AA2B-516E98354B01}"/>
    <cellStyle name="Normal 19 2 2 4 2" xfId="5229" xr:uid="{9B11746A-782B-4CC4-B871-51D94A383A28}"/>
    <cellStyle name="Normal 19 2 2 4 2 2" xfId="8250" xr:uid="{37381615-43E9-4DE2-95A1-7FAE6098F9B1}"/>
    <cellStyle name="Normal 19 2 2 4 2 2 2" xfId="17053" xr:uid="{8B567555-7DFA-424D-B0F6-3FEDADCD4FB6}"/>
    <cellStyle name="Normal 19 2 2 4 2 3" xfId="14034" xr:uid="{F544181D-FB43-4D93-A051-ECF778A14569}"/>
    <cellStyle name="Normal 19 2 2 4 3" xfId="6724" xr:uid="{ACC7923F-3156-4D42-9B08-976054C83946}"/>
    <cellStyle name="Normal 19 2 2 4 3 2" xfId="15528" xr:uid="{C10F6554-724B-4863-90EC-738411190F5A}"/>
    <cellStyle name="Normal 19 2 2 4 4" xfId="9742" xr:uid="{13C63399-9204-4738-B816-C4EB5361DE72}"/>
    <cellStyle name="Normal 19 2 2 4 4 2" xfId="18545" xr:uid="{192FDF8C-CEB5-4478-90AA-D16EC65C941B}"/>
    <cellStyle name="Normal 19 2 2 4 5" xfId="12514" xr:uid="{41498F29-1880-461D-B8FA-D5A8FF823C08}"/>
    <cellStyle name="Normal 19 2 2 5" xfId="4016" xr:uid="{ECB76FA4-99A8-45AC-B46B-3321BFEBDD67}"/>
    <cellStyle name="Normal 19 2 2 5 2" xfId="5539" xr:uid="{95251DC3-1EA5-4EE3-900E-50CF5CB46EEA}"/>
    <cellStyle name="Normal 19 2 2 5 2 2" xfId="8560" xr:uid="{E69C6123-D4CC-4EC9-AABB-E92131B4FD65}"/>
    <cellStyle name="Normal 19 2 2 5 2 2 2" xfId="17363" xr:uid="{E4A61EEB-5F39-40DE-B51E-F8712950CCCA}"/>
    <cellStyle name="Normal 19 2 2 5 2 3" xfId="14344" xr:uid="{931B735C-DE4D-4B75-9EC6-9A449738E2ED}"/>
    <cellStyle name="Normal 19 2 2 5 3" xfId="7034" xr:uid="{8D8B62AD-4875-4DDE-8AE1-AD9CEAAC5B45}"/>
    <cellStyle name="Normal 19 2 2 5 3 2" xfId="15838" xr:uid="{3E67DF70-ED13-4309-9075-1391E49940D9}"/>
    <cellStyle name="Normal 19 2 2 5 4" xfId="10052" xr:uid="{20515544-D326-4247-A149-D7056EFF7852}"/>
    <cellStyle name="Normal 19 2 2 5 4 2" xfId="18855" xr:uid="{39873745-7CDB-4CF3-AD0F-702502359DB9}"/>
    <cellStyle name="Normal 19 2 2 5 5" xfId="12823" xr:uid="{09A90D54-76D9-40FB-A2A9-44963A6DEC0C}"/>
    <cellStyle name="Normal 19 2 2 6" xfId="4343" xr:uid="{70E9719C-8646-4585-AA56-A25EF9B6AEB1}"/>
    <cellStyle name="Normal 19 2 2 6 2" xfId="7361" xr:uid="{ABB0C9C6-BBB9-420C-99FD-0D3F81AAD7F4}"/>
    <cellStyle name="Normal 19 2 2 6 2 2" xfId="16164" xr:uid="{8FE27C95-A145-4815-AF2A-727FD2640865}"/>
    <cellStyle name="Normal 19 2 2 6 3" xfId="13149" xr:uid="{AFA71FA8-5D16-4A5D-947E-7CD48A882090}"/>
    <cellStyle name="Normal 19 2 2 7" xfId="5834" xr:uid="{3B1437F8-9AF3-48A1-AF96-312AC521664B}"/>
    <cellStyle name="Normal 19 2 2 7 2" xfId="14638" xr:uid="{91647E76-B05E-40CA-BA70-593FB8908E45}"/>
    <cellStyle name="Normal 19 2 2 8" xfId="8853" xr:uid="{3EB06842-D2A0-42BF-AD0C-457ABF75C774}"/>
    <cellStyle name="Normal 19 2 2 8 2" xfId="17656" xr:uid="{B567370A-98CB-4EBE-B4EB-CE92590BE00F}"/>
    <cellStyle name="Normal 19 2 2 9" xfId="10998" xr:uid="{F9D674D0-6A82-4B38-9429-2DBCB88D9EC5}"/>
    <cellStyle name="Normal 19 2 3" xfId="2945" xr:uid="{B6D5DB7E-A9D6-4DEF-9707-5844664F9BBB}"/>
    <cellStyle name="Normal 19 2 3 2" xfId="4569" xr:uid="{F18B998E-E177-4663-AD2B-FAADE7DDC384}"/>
    <cellStyle name="Normal 19 2 3 2 2" xfId="7587" xr:uid="{FE15F45E-430D-4279-BA7C-F2C071123F71}"/>
    <cellStyle name="Normal 19 2 3 2 2 2" xfId="16390" xr:uid="{5CDA76A5-BD18-4A5E-8F93-8A99AF94F485}"/>
    <cellStyle name="Normal 19 2 3 2 3" xfId="13374" xr:uid="{C3F14746-73C2-4E9A-BF20-A7844BD5018A}"/>
    <cellStyle name="Normal 19 2 3 3" xfId="6061" xr:uid="{20CE8E09-0032-4BDA-9771-4A01E363028F}"/>
    <cellStyle name="Normal 19 2 3 3 2" xfId="14865" xr:uid="{EFA4792E-1C5B-4BE4-A344-DD5C9662AB85}"/>
    <cellStyle name="Normal 19 2 3 4" xfId="9079" xr:uid="{3B8993BF-BD46-4127-9B55-7C430F5318C8}"/>
    <cellStyle name="Normal 19 2 3 4 2" xfId="17882" xr:uid="{F434DD9F-E180-4B5F-B6DB-92FE328BEEFC}"/>
    <cellStyle name="Normal 19 2 3 5" xfId="11863" xr:uid="{92496FDA-B9CC-4BAD-9F8A-5EAE9B006C78}"/>
    <cellStyle name="Normal 19 2 4" xfId="3342" xr:uid="{0F571D48-CA2A-4016-8258-C46FB8F9A600}"/>
    <cellStyle name="Normal 19 2 4 2" xfId="4862" xr:uid="{56F3046F-4549-4062-BD15-FEC5BA96E59C}"/>
    <cellStyle name="Normal 19 2 4 2 2" xfId="7883" xr:uid="{76960B94-00B9-4AC5-9EB8-51AD1D707272}"/>
    <cellStyle name="Normal 19 2 4 2 2 2" xfId="16686" xr:uid="{0C0ADB93-129E-4EBE-A09B-1FD37E8FB08B}"/>
    <cellStyle name="Normal 19 2 4 2 3" xfId="13667" xr:uid="{C1C2480E-4C9E-402A-A627-5B5D404FD64A}"/>
    <cellStyle name="Normal 19 2 4 3" xfId="6357" xr:uid="{1B9C15B4-962B-4ACA-84F1-FF7EE0011CEA}"/>
    <cellStyle name="Normal 19 2 4 3 2" xfId="15161" xr:uid="{0259127E-54DF-4E71-BC8B-0D9B7A38728F}"/>
    <cellStyle name="Normal 19 2 4 4" xfId="9375" xr:uid="{740A4BE6-514F-4872-AC0A-0B85485027F6}"/>
    <cellStyle name="Normal 19 2 4 4 2" xfId="18178" xr:uid="{355D5848-D6CC-4E3E-91BC-AC3D4EAC09E1}"/>
    <cellStyle name="Normal 19 2 4 5" xfId="12150" xr:uid="{2B73077A-7B5D-4570-8410-CF818AF4D88A}"/>
    <cellStyle name="Normal 19 2 5" xfId="3636" xr:uid="{FA4705BB-F22D-4E6B-AF3A-49424CBDACDD}"/>
    <cellStyle name="Normal 19 2 5 2" xfId="5159" xr:uid="{5BED2E74-00FC-41E5-915F-74510C98CE2B}"/>
    <cellStyle name="Normal 19 2 5 2 2" xfId="8180" xr:uid="{6105B41C-39DC-4C7A-BC93-028A335BC8DD}"/>
    <cellStyle name="Normal 19 2 5 2 2 2" xfId="16983" xr:uid="{AF85AF68-3C70-4DB7-9B58-3178094A6D07}"/>
    <cellStyle name="Normal 19 2 5 2 3" xfId="13964" xr:uid="{8081CA9E-85E7-4006-ACD7-F0BEA8C84A8F}"/>
    <cellStyle name="Normal 19 2 5 3" xfId="6654" xr:uid="{E2FA0031-95DE-43B1-A2FC-73A6EC703785}"/>
    <cellStyle name="Normal 19 2 5 3 2" xfId="15458" xr:uid="{6831CACC-3D87-4DE4-9184-AB4E4E160B9C}"/>
    <cellStyle name="Normal 19 2 5 4" xfId="9672" xr:uid="{F6B0818A-DB11-45FB-8DE2-CFA73EDD33A0}"/>
    <cellStyle name="Normal 19 2 5 4 2" xfId="18475" xr:uid="{0C337B79-2E11-4BBF-A2D2-10A20BDABCE8}"/>
    <cellStyle name="Normal 19 2 5 5" xfId="12444" xr:uid="{D6D3A829-F00B-44BF-BA80-48B07AEADBE5}"/>
    <cellStyle name="Normal 19 2 6" xfId="3947" xr:uid="{5C35A1F9-3C15-4249-BF83-B5BF7594CAC4}"/>
    <cellStyle name="Normal 19 2 6 2" xfId="5470" xr:uid="{85DB8C22-3393-46B9-BDDC-0D77C87ECB4C}"/>
    <cellStyle name="Normal 19 2 6 2 2" xfId="8491" xr:uid="{905D7D8B-0F69-415C-94A6-CC59E497B237}"/>
    <cellStyle name="Normal 19 2 6 2 2 2" xfId="17294" xr:uid="{275F6F34-DECD-4756-ACF7-A0F6B8ECED67}"/>
    <cellStyle name="Normal 19 2 6 2 3" xfId="14275" xr:uid="{8C1D279C-C1A3-402C-90B5-7F84FC074EF6}"/>
    <cellStyle name="Normal 19 2 6 3" xfId="6965" xr:uid="{68932D00-CD5F-4E69-AAE7-7C9915B87054}"/>
    <cellStyle name="Normal 19 2 6 3 2" xfId="15769" xr:uid="{C99BBE6D-1F34-4ECF-B7FD-10A97B31BB51}"/>
    <cellStyle name="Normal 19 2 6 4" xfId="9983" xr:uid="{8DC6D5CF-20D9-4AA8-A371-A3497707DB17}"/>
    <cellStyle name="Normal 19 2 6 4 2" xfId="18786" xr:uid="{A29211C2-26EF-4121-B6BE-F3D9D424BFA2}"/>
    <cellStyle name="Normal 19 2 6 5" xfId="12754" xr:uid="{FEF3D4BF-0D72-4849-8B03-4395994F23D4}"/>
    <cellStyle name="Normal 19 2 7" xfId="4274" xr:uid="{0CCF80AE-AFA9-4C96-93EC-B234F1D365CD}"/>
    <cellStyle name="Normal 19 2 7 2" xfId="7292" xr:uid="{8709BAEF-39C3-4D06-A998-F3F53098257E}"/>
    <cellStyle name="Normal 19 2 7 2 2" xfId="16095" xr:uid="{F354E2CA-A05D-44E7-96E5-7C6BC9368858}"/>
    <cellStyle name="Normal 19 2 7 3" xfId="13080" xr:uid="{2EA4A609-B832-493D-B50B-DABD82921B15}"/>
    <cellStyle name="Normal 19 2 8" xfId="5765" xr:uid="{E32006B1-8E93-4C35-A571-956D7660D0A6}"/>
    <cellStyle name="Normal 19 2 8 2" xfId="14569" xr:uid="{D3DD4452-FA61-4470-9F86-D159010F432A}"/>
    <cellStyle name="Normal 19 2 9" xfId="8784" xr:uid="{C8A599D5-03F0-49B0-AB85-BBBA004BDB7E}"/>
    <cellStyle name="Normal 19 2 9 2" xfId="17587" xr:uid="{F83DEF31-664C-47FC-B14E-795DB14A2CBD}"/>
    <cellStyle name="Normal 19 3" xfId="2362" xr:uid="{A6E90D2D-E710-44C6-A7FD-A2B6BFF964E5}"/>
    <cellStyle name="Normal 19 3 2" xfId="2917" xr:uid="{CB7F97D4-9166-49F5-9BE6-5534818E5161}"/>
    <cellStyle name="Normal 19 3 3" xfId="10711" xr:uid="{DA87D7DD-58DF-43B7-A854-8A0F63E429FB}"/>
    <cellStyle name="Normal 19 3 4" xfId="11137" xr:uid="{D5C65F05-321B-4539-9C70-13BE2DC73CE5}"/>
    <cellStyle name="Normal 19 4" xfId="2861" xr:uid="{4B440642-D80B-4996-A4D4-548C074B70CB}"/>
    <cellStyle name="Normal 19 4 2" xfId="4506" xr:uid="{BDA8A6BA-9E04-4DD4-9C2B-9EF8E4AA2470}"/>
    <cellStyle name="Normal 19 4 2 2" xfId="7524" xr:uid="{55A9129B-8860-43C8-A013-C19817D369B4}"/>
    <cellStyle name="Normal 19 4 2 2 2" xfId="16327" xr:uid="{9698A3D5-5359-4780-B2C6-CAD3AB9FB80B}"/>
    <cellStyle name="Normal 19 4 2 3" xfId="13311" xr:uid="{35528565-B3A9-4858-B25A-564F52599B4F}"/>
    <cellStyle name="Normal 19 4 3" xfId="5998" xr:uid="{F24B062B-01CC-4AAE-9005-49B071A61C37}"/>
    <cellStyle name="Normal 19 4 3 2" xfId="14802" xr:uid="{B51022BD-A2B6-4E3C-BFED-C28A36C8CDAD}"/>
    <cellStyle name="Normal 19 4 4" xfId="9016" xr:uid="{2D08E1DA-8E40-4450-95AC-A081000ED251}"/>
    <cellStyle name="Normal 19 4 4 2" xfId="17819" xr:uid="{8C111C6F-ACDD-4063-9A1B-CCCF5A1DA478}"/>
    <cellStyle name="Normal 19 4 5" xfId="11800" xr:uid="{5A8875BA-F4CD-41FA-9033-310B79168F5C}"/>
    <cellStyle name="Normal 19 5" xfId="3281" xr:uid="{ECEC62B7-B36D-40F2-815E-C9B8B1AA7D14}"/>
    <cellStyle name="Normal 19 5 2" xfId="4801" xr:uid="{B15BC988-A2B2-490C-A540-D15283DEE4AF}"/>
    <cellStyle name="Normal 19 5 2 2" xfId="7822" xr:uid="{6A44DD09-AAE6-463F-B777-06D4DBA3E247}"/>
    <cellStyle name="Normal 19 5 2 2 2" xfId="16625" xr:uid="{6A4DFC11-CC91-4CBD-8537-7194958B5CB0}"/>
    <cellStyle name="Normal 19 5 2 3" xfId="13606" xr:uid="{DE1A37F9-90BD-4D77-81EB-66756BA7CC6F}"/>
    <cellStyle name="Normal 19 5 3" xfId="6296" xr:uid="{AF0C8B43-5E37-437B-828C-9DEC87B06F1E}"/>
    <cellStyle name="Normal 19 5 3 2" xfId="15100" xr:uid="{AEE84BE8-775F-4067-BFE7-3482120ECFE2}"/>
    <cellStyle name="Normal 19 5 4" xfId="9314" xr:uid="{A4B3D462-6B0B-4348-9E59-20275E46E8A6}"/>
    <cellStyle name="Normal 19 5 4 2" xfId="18117" xr:uid="{DBE756B3-2B84-4628-8C09-FF2EFCEB901A}"/>
    <cellStyle name="Normal 19 5 5" xfId="12089" xr:uid="{C99E8FCD-4AD0-4A04-9C83-8F3B92268792}"/>
    <cellStyle name="Normal 19 6" xfId="3574" xr:uid="{3CB396EC-14A5-4C8D-95EA-91765DE0A4A3}"/>
    <cellStyle name="Normal 19 6 2" xfId="5097" xr:uid="{66AAACFD-2B14-4B88-9F60-831F054DFB37}"/>
    <cellStyle name="Normal 19 6 2 2" xfId="8118" xr:uid="{EEE0B0E2-18AF-45FC-A458-6597B9B1D3FC}"/>
    <cellStyle name="Normal 19 6 2 2 2" xfId="16921" xr:uid="{660F94F2-E823-433C-BC38-22B4C1E864A2}"/>
    <cellStyle name="Normal 19 6 2 3" xfId="13902" xr:uid="{076E16AE-370D-44D0-A03E-BFFC7443D6DF}"/>
    <cellStyle name="Normal 19 6 3" xfId="6592" xr:uid="{B95CF599-870D-4412-B0C8-DFC37E55A83C}"/>
    <cellStyle name="Normal 19 6 3 2" xfId="15396" xr:uid="{F6B5379D-9F49-4D20-8299-6972B6A8CADE}"/>
    <cellStyle name="Normal 19 6 4" xfId="9610" xr:uid="{3E802917-9B8C-49D6-B808-F9F821B15244}"/>
    <cellStyle name="Normal 19 6 4 2" xfId="18413" xr:uid="{EE297C57-6955-4067-905D-D087B98615A5}"/>
    <cellStyle name="Normal 19 6 5" xfId="12382" xr:uid="{6A832374-4D06-4D0C-9E18-C7E780D0A8AC}"/>
    <cellStyle name="Normal 19 7" xfId="3886" xr:uid="{5DA9FD15-2A9C-4468-A620-175BF8BBEE29}"/>
    <cellStyle name="Normal 19 7 2" xfId="5409" xr:uid="{2DDD4540-7811-448D-88A4-EB9EDC593701}"/>
    <cellStyle name="Normal 19 7 2 2" xfId="8430" xr:uid="{E7BD611C-A864-48E1-8833-7953A2526CFD}"/>
    <cellStyle name="Normal 19 7 2 2 2" xfId="17233" xr:uid="{3D0DC356-EE90-4925-AD0A-63C16041EAF4}"/>
    <cellStyle name="Normal 19 7 2 3" xfId="14214" xr:uid="{67EA86BE-B602-4E71-BED4-B9527789DEE7}"/>
    <cellStyle name="Normal 19 7 3" xfId="6904" xr:uid="{B0BCD222-B933-4E74-AFA4-2A30A4634A32}"/>
    <cellStyle name="Normal 19 7 3 2" xfId="15708" xr:uid="{AE958C58-76FC-42B2-957A-7A3D7AA6D1AB}"/>
    <cellStyle name="Normal 19 7 4" xfId="9922" xr:uid="{CBD081C4-D79F-4A21-924F-B1D2E72F894A}"/>
    <cellStyle name="Normal 19 7 4 2" xfId="18725" xr:uid="{8B8DB71F-457D-487E-B1D6-7110DC213D22}"/>
    <cellStyle name="Normal 19 7 5" xfId="12693" xr:uid="{FAB95105-34C9-4410-A4DF-6909DEC194C8}"/>
    <cellStyle name="Normal 19 8" xfId="4213" xr:uid="{2AF775A3-00D7-43C4-B2CA-0038E258295E}"/>
    <cellStyle name="Normal 19 8 2" xfId="7231" xr:uid="{0170245B-58C4-4889-B741-B695DB71E13D}"/>
    <cellStyle name="Normal 19 8 2 2" xfId="16034" xr:uid="{4F8C2A6C-F6C1-4B35-A841-AA5101B036D2}"/>
    <cellStyle name="Normal 19 8 3" xfId="13019" xr:uid="{90F30177-4F62-4B73-81F2-74F0F95DF1A6}"/>
    <cellStyle name="Normal 19 9" xfId="5716" xr:uid="{47BDB6D7-B07D-49B7-A1C7-C89E06DB647F}"/>
    <cellStyle name="Normal 19 9 2" xfId="14520" xr:uid="{BE0A2B57-B864-484C-9CBD-7B2043755F45}"/>
    <cellStyle name="Normal 190" xfId="1524" xr:uid="{6259FD45-76C7-495B-ADAC-ED007F934518}"/>
    <cellStyle name="Normal 190 2" xfId="1686" xr:uid="{1372ECB7-15F8-4B7B-A849-41442298CE34}"/>
    <cellStyle name="Normal 190 2 2" xfId="1774" xr:uid="{BA2646EF-B68A-4AC2-BC84-48FD5967F2E5}"/>
    <cellStyle name="Normal 190 2 3" xfId="2229" xr:uid="{1D3DDC8E-21E2-43D4-B074-8686949C1EC3}"/>
    <cellStyle name="Normal 190 3" xfId="1573" xr:uid="{65D802AE-666E-4F09-90FA-08E0034DE50D}"/>
    <cellStyle name="Normal 190 4" xfId="2193" xr:uid="{937139B0-55BB-46B3-996F-239F61419DF9}"/>
    <cellStyle name="Normal 191" xfId="1525" xr:uid="{33077154-EE4B-446E-A035-B8D1B77B9916}"/>
    <cellStyle name="Normal 191 2" xfId="1687" xr:uid="{4A2F24D8-2FEB-4C83-9AF4-9EEB8BA1582F}"/>
    <cellStyle name="Normal 191 2 2" xfId="1775" xr:uid="{8F507A52-A495-4F44-AEC6-3F459E14835E}"/>
    <cellStyle name="Normal 191 2 3" xfId="2166" xr:uid="{2C96377F-B52B-4BD5-81DA-5FE13C2B85DF}"/>
    <cellStyle name="Normal 191 3" xfId="1628" xr:uid="{B7B0B73A-294D-4082-96A3-0CF8A0730CE6}"/>
    <cellStyle name="Normal 191 4" xfId="2181" xr:uid="{6431D2C9-0CB9-43DE-919E-94A2AA971246}"/>
    <cellStyle name="Normal 192" xfId="1526" xr:uid="{52B57E9E-4342-4890-B0BC-4214A5F3AE66}"/>
    <cellStyle name="Normal 192 2" xfId="1688" xr:uid="{622C27E1-593C-4D21-B4B4-FBF442A417E8}"/>
    <cellStyle name="Normal 192 2 2" xfId="1776" xr:uid="{35BEED8A-E399-45BA-84E8-8E8871CBEBFF}"/>
    <cellStyle name="Normal 192 2 3" xfId="2232" xr:uid="{2A9E120B-CBBB-475D-9E4D-295BC3F9C5CC}"/>
    <cellStyle name="Normal 192 3" xfId="1609" xr:uid="{169990C7-F9F2-4FEB-AE6C-C33A267DB007}"/>
    <cellStyle name="Normal 192 4" xfId="2126" xr:uid="{46937D1B-8C76-4BC2-8791-4B389ACDB59F}"/>
    <cellStyle name="Normal 193" xfId="1527" xr:uid="{58E9468F-8F57-416B-BFC9-54A6DEA1ABAB}"/>
    <cellStyle name="Normal 193 2" xfId="1689" xr:uid="{38A0E249-9EA5-44DA-9663-E22764D52F7A}"/>
    <cellStyle name="Normal 193 2 2" xfId="1777" xr:uid="{A83D0889-ED0E-46FD-AA14-803112F1985F}"/>
    <cellStyle name="Normal 193 2 3" xfId="2155" xr:uid="{75E396D1-2686-4BA9-943C-5BCA4F002D5F}"/>
    <cellStyle name="Normal 193 3" xfId="1629" xr:uid="{6B05AB12-60A1-4368-A81A-D13578AB43BC}"/>
    <cellStyle name="Normal 193 4" xfId="2118" xr:uid="{DC2D9C5E-9A74-444A-AAA6-4F1E2D2477CE}"/>
    <cellStyle name="Normal 194" xfId="1528" xr:uid="{9045BCF2-6DE5-44D4-945D-372DCA173A5F}"/>
    <cellStyle name="Normal 194 2" xfId="1690" xr:uid="{071A7A0D-D2DA-47BB-9272-81C7B5EED850}"/>
    <cellStyle name="Normal 194 2 2" xfId="1778" xr:uid="{68136E33-1B37-49AA-B9C8-0C7775685BC0}"/>
    <cellStyle name="Normal 194 2 3" xfId="2246" xr:uid="{E0A5DD44-39CF-4DE5-8110-93873D155D23}"/>
    <cellStyle name="Normal 194 3" xfId="1612" xr:uid="{DCA5B919-650E-4BD8-8257-2C16574D548F}"/>
    <cellStyle name="Normal 194 4" xfId="2161" xr:uid="{05BEAD4B-4BB0-490F-8490-E86ABDA31825}"/>
    <cellStyle name="Normal 195" xfId="1529" xr:uid="{049D0A7E-76BA-481A-84A8-80C0B92B84DB}"/>
    <cellStyle name="Normal 195 2" xfId="1691" xr:uid="{882248FB-41A3-45DE-9524-2764F3BE5F20}"/>
    <cellStyle name="Normal 195 2 2" xfId="1779" xr:uid="{B5E06686-1C98-43B5-B766-69FD2779AC21}"/>
    <cellStyle name="Normal 195 2 3" xfId="2150" xr:uid="{6CA8048E-31A3-4DCD-A855-DCFD7AE5B808}"/>
    <cellStyle name="Normal 195 3" xfId="1577" xr:uid="{1C33D72F-5504-4454-86FA-2033CF16D64E}"/>
    <cellStyle name="Normal 195 4" xfId="2202" xr:uid="{E67B5585-CD56-451F-967A-53758BE8CB14}"/>
    <cellStyle name="Normal 196" xfId="1530" xr:uid="{5CC650B1-34DD-4392-B8A1-E91D5FB99DFC}"/>
    <cellStyle name="Normal 196 2" xfId="1692" xr:uid="{B32B8BD0-2E69-417D-A9E6-2C08E3CB7213}"/>
    <cellStyle name="Normal 196 2 2" xfId="1780" xr:uid="{89D8D84D-702B-455B-A712-F4438B999534}"/>
    <cellStyle name="Normal 196 2 3" xfId="2244" xr:uid="{D4D5466C-6B98-4224-8B8D-F0086A4F8E3B}"/>
    <cellStyle name="Normal 196 3" xfId="1590" xr:uid="{785C575C-0F8C-4915-A19E-5DD27DB8E51F}"/>
    <cellStyle name="Normal 196 4" xfId="2210" xr:uid="{0645C8B8-0926-429B-A2F4-D9C6B012CE85}"/>
    <cellStyle name="Normal 197" xfId="1531" xr:uid="{595B09C4-6BBB-436A-804B-056A435A57BD}"/>
    <cellStyle name="Normal 197 2" xfId="1693" xr:uid="{0BB089DE-99C0-4CFF-8377-D71C94E984CD}"/>
    <cellStyle name="Normal 197 2 2" xfId="1781" xr:uid="{5880E04F-62B5-4C1C-AE3C-1F57135DDD16}"/>
    <cellStyle name="Normal 197 2 3" xfId="2269" xr:uid="{933255A4-DBE7-4382-BB16-5F7ACBAD72B5}"/>
    <cellStyle name="Normal 197 3" xfId="1638" xr:uid="{ECA79079-B672-405B-8407-6C6B5DB3668D}"/>
    <cellStyle name="Normal 197 4" xfId="2132" xr:uid="{AB532EA4-8C0F-4FBA-843A-65A155827297}"/>
    <cellStyle name="Normal 198" xfId="1532" xr:uid="{B936EDBF-EEC8-4E74-B5E7-F00BC30B693E}"/>
    <cellStyle name="Normal 198 2" xfId="1694" xr:uid="{18E54149-2161-4BBD-9D4C-1BBBB10BF0CD}"/>
    <cellStyle name="Normal 198 2 2" xfId="1782" xr:uid="{028694CE-8AFC-452C-8561-409CE78505E2}"/>
    <cellStyle name="Normal 198 2 3" xfId="2148" xr:uid="{2E512F62-31CA-4072-B9B2-986319BFC840}"/>
    <cellStyle name="Normal 198 3" xfId="1592" xr:uid="{F3C250EA-F42F-4C00-86AA-886168C01519}"/>
    <cellStyle name="Normal 198 4" xfId="2258" xr:uid="{AFBB9B2B-05D3-4939-AE67-6070DD2501E2}"/>
    <cellStyle name="Normal 199" xfId="1533" xr:uid="{9DBDCDCB-DAAB-4943-9752-E663BF7DB4B0}"/>
    <cellStyle name="Normal 199 2" xfId="1695" xr:uid="{618B8F57-9889-479C-81B7-50D39E53D37D}"/>
    <cellStyle name="Normal 199 2 2" xfId="1783" xr:uid="{272991C5-716E-44A8-87E6-2C5A71766492}"/>
    <cellStyle name="Normal 199 2 3" xfId="2123" xr:uid="{12034878-EA2B-4F9B-9C79-0E877F97BF2E}"/>
    <cellStyle name="Normal 199 3" xfId="1636" xr:uid="{088A2D65-7661-4F43-A5AB-B6109A81BB17}"/>
    <cellStyle name="Normal 199 4" xfId="2175" xr:uid="{77D26B83-4361-4D6F-8FAF-FC1905629669}"/>
    <cellStyle name="Normal 2" xfId="669" xr:uid="{B190D761-ADDB-4CFB-8149-54EEFCE0B1C0}"/>
    <cellStyle name="Normal 2 10" xfId="670" xr:uid="{25635D35-6675-4E4D-AAB1-9A83726B5117}"/>
    <cellStyle name="Normal 2 10 2" xfId="7203" xr:uid="{7E5C57D5-70EA-491E-B6D4-55EDEA5DA907}"/>
    <cellStyle name="Normal 2 10 2 2" xfId="16006" xr:uid="{2041DCD6-5CE0-4269-8EBD-58D33D6ABB46}"/>
    <cellStyle name="Normal 2 10 3" xfId="4185" xr:uid="{F47C6A4C-9CB1-4E27-B3A1-31F789B7108A}"/>
    <cellStyle name="Normal 2 10 3 2" xfId="12991" xr:uid="{FEA53686-49D7-469C-B844-6D65080EFDCB}"/>
    <cellStyle name="Normal 2 10 4" xfId="2067" xr:uid="{3743A1FB-33DC-4EFD-85C2-AD4AE9C6888C}"/>
    <cellStyle name="Normal 2 11" xfId="2240" xr:uid="{4CFED8E5-591F-4B05-8A52-BD3810A94BE8}"/>
    <cellStyle name="Normal 2 11 2" xfId="5688" xr:uid="{E0EB85B6-57BA-4214-92E7-2B97606FC412}"/>
    <cellStyle name="Normal 2 11 2 2" xfId="14492" xr:uid="{3CDFBE5E-B304-4668-ADF9-A759A3DCA276}"/>
    <cellStyle name="Normal 2 12" xfId="2107" xr:uid="{94FD32CE-4F03-4692-B259-F2D62D251C5A}"/>
    <cellStyle name="Normal 2 12 2" xfId="8695" xr:uid="{3D2ABD04-DF71-4E98-8124-29BFBBD04C43}"/>
    <cellStyle name="Normal 2 12 2 2" xfId="17498" xr:uid="{17F9304C-0BA4-4913-9BC8-ACA24862170B}"/>
    <cellStyle name="Normal 2 13" xfId="2286" xr:uid="{1DD37515-88C5-43D1-BD55-3BC2445CD640}"/>
    <cellStyle name="Normal 2 13 2" xfId="11561" xr:uid="{EC5D9BA9-7BA7-4D61-939D-6A2C0B52BA38}"/>
    <cellStyle name="Normal 2 14" xfId="2284" xr:uid="{82EEEA99-E454-44DE-9813-F13ED01AEE90}"/>
    <cellStyle name="Normal 2 15" xfId="19471" xr:uid="{FE0A1ED5-ED6A-4B45-824D-3DACCE07686B}"/>
    <cellStyle name="Normal 2 2" xfId="671" xr:uid="{55E2D636-4C9F-4C55-9A3D-57247FEC84CD}"/>
    <cellStyle name="Normal 2 2 10" xfId="3263" xr:uid="{69EE9F00-BF65-44FA-8EF4-57ACE9CE493D}"/>
    <cellStyle name="Normal 2 2 10 2" xfId="4783" xr:uid="{CBBBD7E2-576D-4F77-B5F6-752FC7AC361A}"/>
    <cellStyle name="Normal 2 2 10 2 2" xfId="7804" xr:uid="{16894518-9D31-4611-8102-4AD633B28346}"/>
    <cellStyle name="Normal 2 2 10 2 2 2" xfId="16607" xr:uid="{AFFEFABC-154E-4298-AC2B-5EA4D9E7B816}"/>
    <cellStyle name="Normal 2 2 10 2 3" xfId="13588" xr:uid="{87BDE4C4-85C3-48C2-8AAC-0EE7651FFCDB}"/>
    <cellStyle name="Normal 2 2 10 3" xfId="6278" xr:uid="{E2C19938-C9DE-4286-B7CE-FD6A7F7B8183}"/>
    <cellStyle name="Normal 2 2 10 3 2" xfId="15082" xr:uid="{1C1B5A06-5D59-41F6-B039-C1D938742ED7}"/>
    <cellStyle name="Normal 2 2 10 4" xfId="9296" xr:uid="{6407348D-3840-4940-B37B-01D803B82011}"/>
    <cellStyle name="Normal 2 2 10 4 2" xfId="18099" xr:uid="{DAC2A70B-590E-4EB4-9168-D790B43C871A}"/>
    <cellStyle name="Normal 2 2 10 5" xfId="12071" xr:uid="{73D0A916-9A05-4DA1-92ED-2264B3EC8DB7}"/>
    <cellStyle name="Normal 2 2 11" xfId="3554" xr:uid="{552615F5-CC83-42B4-872D-ACA6CBAA6D52}"/>
    <cellStyle name="Normal 2 2 11 2" xfId="5077" xr:uid="{0BBB0B8B-57BC-4E7A-A184-4E1218C76D63}"/>
    <cellStyle name="Normal 2 2 11 2 2" xfId="8098" xr:uid="{AAEF50D5-C091-431D-89FA-6FD6B650E3EB}"/>
    <cellStyle name="Normal 2 2 11 2 2 2" xfId="16901" xr:uid="{D89C2E51-E841-4DF7-A749-E372E69AD2D0}"/>
    <cellStyle name="Normal 2 2 11 2 3" xfId="13882" xr:uid="{C1E0F174-3292-4BB5-9061-D6F87CA37841}"/>
    <cellStyle name="Normal 2 2 11 3" xfId="6572" xr:uid="{53ABB024-AA65-4DE8-9879-2565FAB87AA0}"/>
    <cellStyle name="Normal 2 2 11 3 2" xfId="15376" xr:uid="{780386F0-3E28-4D43-A324-7C9E0E4E97FE}"/>
    <cellStyle name="Normal 2 2 11 4" xfId="9590" xr:uid="{D35299B0-8262-4E92-9D9F-11BA1C2B3264}"/>
    <cellStyle name="Normal 2 2 11 4 2" xfId="18393" xr:uid="{2724C9CE-0145-41FB-909D-11C83612D50D}"/>
    <cellStyle name="Normal 2 2 11 5" xfId="12362" xr:uid="{D5A90813-DD29-4623-B8E6-3335E01C4605}"/>
    <cellStyle name="Normal 2 2 12" xfId="3868" xr:uid="{0F7A5FFB-75FA-4963-A4CD-58F5840E5D0A}"/>
    <cellStyle name="Normal 2 2 12 2" xfId="5391" xr:uid="{B28A7EF6-E564-4326-95D6-B8672CFFE255}"/>
    <cellStyle name="Normal 2 2 12 2 2" xfId="8412" xr:uid="{56EAF5E1-2A8C-4F68-8813-6CC1BD4ABAD7}"/>
    <cellStyle name="Normal 2 2 12 2 2 2" xfId="17215" xr:uid="{9C1AB1EB-43D2-4BDC-B6F8-BF7069DBCF67}"/>
    <cellStyle name="Normal 2 2 12 2 3" xfId="14196" xr:uid="{000E541B-7EAD-464E-B8B7-774811B321C6}"/>
    <cellStyle name="Normal 2 2 12 3" xfId="6886" xr:uid="{F2809DDB-B996-4894-BEC6-ADCBB5A3580C}"/>
    <cellStyle name="Normal 2 2 12 3 2" xfId="15690" xr:uid="{9A4E6211-CC72-41AD-9A4A-20E99C791B8E}"/>
    <cellStyle name="Normal 2 2 12 4" xfId="9904" xr:uid="{2A966C1E-C162-443F-BF22-C08BB0636686}"/>
    <cellStyle name="Normal 2 2 12 4 2" xfId="18707" xr:uid="{CB5444FE-622A-4980-8521-9139233709B7}"/>
    <cellStyle name="Normal 2 2 12 5" xfId="12675" xr:uid="{30C3EB0A-3B7C-4F78-A7F0-17CCA98B9D73}"/>
    <cellStyle name="Normal 2 2 13" xfId="4181" xr:uid="{70B1811F-67DC-48D6-9DF5-06F876F9EA81}"/>
    <cellStyle name="Normal 2 2 13 2" xfId="7199" xr:uid="{9668B79B-C316-45D9-9F79-766146AEE052}"/>
    <cellStyle name="Normal 2 2 13 2 2" xfId="16002" xr:uid="{87C3A0CD-78CB-457B-B9A7-2F992B47F4E4}"/>
    <cellStyle name="Normal 2 2 13 3" xfId="12987" xr:uid="{3EC69FA8-3F94-416C-A982-202EDBDC6C87}"/>
    <cellStyle name="Normal 2 2 14" xfId="4195" xr:uid="{FD08A9DA-803D-442B-A3EA-B16BA62C6A04}"/>
    <cellStyle name="Normal 2 2 14 2" xfId="7213" xr:uid="{8573D45E-3152-4DC1-A7D7-5C07C7D91AFF}"/>
    <cellStyle name="Normal 2 2 14 2 2" xfId="16016" xr:uid="{AB8AC380-3528-49BA-8482-720AE913EC14}"/>
    <cellStyle name="Normal 2 2 14 3" xfId="13001" xr:uid="{20F37599-67FB-48B6-A0AC-9CCDC3DDD95A}"/>
    <cellStyle name="Normal 2 2 15" xfId="5698" xr:uid="{CD74D85F-5F8B-4373-BC59-BD937D544BEE}"/>
    <cellStyle name="Normal 2 2 15 2" xfId="14502" xr:uid="{B8A226AD-C038-4B35-AF86-AE803E63F5DC}"/>
    <cellStyle name="Normal 2 2 16" xfId="8705" xr:uid="{246A4CE3-7151-43A3-9F90-5C577A55F34B}"/>
    <cellStyle name="Normal 2 2 16 2" xfId="17508" xr:uid="{360D4C27-0270-4DFD-A6D1-45F4A521534F}"/>
    <cellStyle name="Normal 2 2 17" xfId="2314" xr:uid="{8A213945-15F1-425E-A3B9-F66DBBBEE11F}"/>
    <cellStyle name="Normal 2 2 17 2" xfId="11569" xr:uid="{EAF21A82-661D-47E3-AF23-6644FC174955}"/>
    <cellStyle name="Normal 2 2 2" xfId="672" xr:uid="{F6E20830-CB29-47A4-B0A7-092DAD9B1053}"/>
    <cellStyle name="Normal 2 2 2 10" xfId="8720" xr:uid="{A64E3FAB-534E-4B9B-B537-6646E2FF9342}"/>
    <cellStyle name="Normal 2 2 2 10 2" xfId="17523" xr:uid="{1C966B97-5CD5-4F93-92D5-54F48C8B26EF}"/>
    <cellStyle name="Normal 2 2 2 11" xfId="2330" xr:uid="{8C96E85E-F1BE-4229-93C7-6E6162AF7431}"/>
    <cellStyle name="Normal 2 2 2 11 2" xfId="11577" xr:uid="{2BE3E9C7-8A0F-46AB-AF6A-8B5D02AEBCD0}"/>
    <cellStyle name="Normal 2 2 2 12" xfId="11227" xr:uid="{9E900AE6-7FA1-4E04-9444-484ADA1A1E7E}"/>
    <cellStyle name="Normal 2 2 2 13" xfId="1061" xr:uid="{0F0AAB74-8AD4-4025-BFF4-F2A5B096C848}"/>
    <cellStyle name="Normal 2 2 2 2" xfId="2421" xr:uid="{E1145A75-C6A4-4471-B870-3522668CEF00}"/>
    <cellStyle name="Normal 2 2 2 2 2" xfId="2946" xr:uid="{4524EBCE-D6C2-43FA-9562-0B2C2D1126CB}"/>
    <cellStyle name="Normal 2 2 2 3" xfId="2597" xr:uid="{00B9B370-0126-49D0-8E81-CBABD33281FE}"/>
    <cellStyle name="Normal 2 2 2 3 2" xfId="3123" xr:uid="{B69E359E-CF1E-4A28-B432-8D0785076D2D}"/>
    <cellStyle name="Normal 2 2 2 3 2 2" xfId="4688" xr:uid="{AF91599A-B386-4D18-A13A-600D707AF06B}"/>
    <cellStyle name="Normal 2 2 2 3 2 2 2" xfId="7706" xr:uid="{BDACAAD3-F22D-4739-B450-E04651819C6C}"/>
    <cellStyle name="Normal 2 2 2 3 2 2 2 2" xfId="16509" xr:uid="{8C39848F-5656-418F-8760-D92C37899CE1}"/>
    <cellStyle name="Normal 2 2 2 3 2 2 3" xfId="13493" xr:uid="{BECDCD5D-7F38-411B-81C3-F6E41DA8A2CC}"/>
    <cellStyle name="Normal 2 2 2 3 2 3" xfId="6180" xr:uid="{D9862CC3-43B4-474E-9AE6-1576C8EF7977}"/>
    <cellStyle name="Normal 2 2 2 3 2 3 2" xfId="14984" xr:uid="{98678395-9059-405F-9060-CE42D803FAF9}"/>
    <cellStyle name="Normal 2 2 2 3 2 4" xfId="9198" xr:uid="{74D85932-A8E8-4E72-A623-C3F8CD585CD7}"/>
    <cellStyle name="Normal 2 2 2 3 2 4 2" xfId="18001" xr:uid="{A503AB24-B3B6-4C94-80E8-E36C975E9923}"/>
    <cellStyle name="Normal 2 2 2 3 2 5" xfId="11979" xr:uid="{CED001B5-A7A4-4D91-93AF-361F17ACB370}"/>
    <cellStyle name="Normal 2 2 2 3 3" xfId="3461" xr:uid="{0DE6D747-75DD-4EE2-B1AA-B54D7B85F101}"/>
    <cellStyle name="Normal 2 2 2 3 3 2" xfId="4981" xr:uid="{EC186BB0-B739-4EE2-840F-2BCB31C74AB5}"/>
    <cellStyle name="Normal 2 2 2 3 3 2 2" xfId="8002" xr:uid="{3C1DEF2B-CB00-452B-B7DB-D1CB3579985D}"/>
    <cellStyle name="Normal 2 2 2 3 3 2 2 2" xfId="16805" xr:uid="{6FECEE83-CC81-4D85-9BF7-F68F676DD385}"/>
    <cellStyle name="Normal 2 2 2 3 3 2 3" xfId="13786" xr:uid="{B747F9F2-A426-4BF8-A75A-42C55F5CE0C2}"/>
    <cellStyle name="Normal 2 2 2 3 3 3" xfId="6476" xr:uid="{3724BFD4-1004-4932-85B0-C3832D04BB80}"/>
    <cellStyle name="Normal 2 2 2 3 3 3 2" xfId="15280" xr:uid="{33D08590-1488-446E-B5EA-2A358CFB3AD7}"/>
    <cellStyle name="Normal 2 2 2 3 3 4" xfId="9494" xr:uid="{1E0826B9-ACB3-45B8-B1EF-A6F062FAD566}"/>
    <cellStyle name="Normal 2 2 2 3 3 4 2" xfId="18297" xr:uid="{4FEE75EC-15C0-49B8-8C9D-5AEC904B645C}"/>
    <cellStyle name="Normal 2 2 2 3 3 5" xfId="12269" xr:uid="{88F929B7-46C5-43F9-A568-71E5F61B379A}"/>
    <cellStyle name="Normal 2 2 2 3 4" xfId="3756" xr:uid="{E19F95A3-8D59-42B1-8D4C-5A0DAFC59B96}"/>
    <cellStyle name="Normal 2 2 2 3 4 2" xfId="5279" xr:uid="{35BBF21B-2DD6-494C-8506-54BE0D9411DF}"/>
    <cellStyle name="Normal 2 2 2 3 4 2 2" xfId="8300" xr:uid="{2540A9CD-B4B5-450C-8F45-557B4F70ABD9}"/>
    <cellStyle name="Normal 2 2 2 3 4 2 2 2" xfId="17103" xr:uid="{B2E765DE-1449-45DF-BA48-8B0C66E66D6A}"/>
    <cellStyle name="Normal 2 2 2 3 4 2 3" xfId="14084" xr:uid="{3630BEB8-B212-43A9-8026-B55B1009AD15}"/>
    <cellStyle name="Normal 2 2 2 3 4 3" xfId="6774" xr:uid="{88CBAFA4-D430-403A-8F73-4229FA04EC96}"/>
    <cellStyle name="Normal 2 2 2 3 4 3 2" xfId="15578" xr:uid="{979D9D83-BCEF-431C-AADF-430551155273}"/>
    <cellStyle name="Normal 2 2 2 3 4 4" xfId="9792" xr:uid="{559B11A2-3F59-4370-8857-19C632AD5862}"/>
    <cellStyle name="Normal 2 2 2 3 4 4 2" xfId="18595" xr:uid="{FCC99A59-4877-4124-AB69-DC83D8A10453}"/>
    <cellStyle name="Normal 2 2 2 3 4 5" xfId="12564" xr:uid="{01BF1FAA-71F3-4533-A9EE-C9D3E42371C0}"/>
    <cellStyle name="Normal 2 2 2 3 5" xfId="4066" xr:uid="{7341CBD3-58E1-4D1A-B6DF-CE01852882DA}"/>
    <cellStyle name="Normal 2 2 2 3 5 2" xfId="5589" xr:uid="{1DEAAD16-78CF-4547-B61D-68907254F738}"/>
    <cellStyle name="Normal 2 2 2 3 5 2 2" xfId="8610" xr:uid="{1132AA8B-52E0-4511-AF2F-86C98C1085E6}"/>
    <cellStyle name="Normal 2 2 2 3 5 2 2 2" xfId="17413" xr:uid="{96DDE4DB-F068-4CCB-9A18-1E64906580FE}"/>
    <cellStyle name="Normal 2 2 2 3 5 2 3" xfId="14394" xr:uid="{F9F1A404-2198-475E-9681-634F20B98356}"/>
    <cellStyle name="Normal 2 2 2 3 5 3" xfId="7084" xr:uid="{AC41479B-B9C3-4F55-85D5-AAD4CF5FDF34}"/>
    <cellStyle name="Normal 2 2 2 3 5 3 2" xfId="15888" xr:uid="{56EFE36C-5B8F-4765-B84B-C21519270044}"/>
    <cellStyle name="Normal 2 2 2 3 5 4" xfId="10102" xr:uid="{EDAC6AB4-6298-4A95-AC88-FF207B18CC24}"/>
    <cellStyle name="Normal 2 2 2 3 5 4 2" xfId="18905" xr:uid="{D4AC43E9-84B9-4C3F-BD44-554E208C42E0}"/>
    <cellStyle name="Normal 2 2 2 3 5 5" xfId="12873" xr:uid="{5F206EE2-41AD-4FF4-B213-C79AD62B7F74}"/>
    <cellStyle name="Normal 2 2 2 3 6" xfId="4393" xr:uid="{574FEFA0-A251-4FFC-BDCE-5BE7C865763C}"/>
    <cellStyle name="Normal 2 2 2 3 6 2" xfId="7411" xr:uid="{CEE5934B-D4D1-4CDB-8364-E248DF19C966}"/>
    <cellStyle name="Normal 2 2 2 3 6 2 2" xfId="16214" xr:uid="{49BBC108-61E1-4017-ACCF-26A386280B91}"/>
    <cellStyle name="Normal 2 2 2 3 6 3" xfId="13199" xr:uid="{961905C9-C961-4937-9E7F-CB81D0777738}"/>
    <cellStyle name="Normal 2 2 2 3 7" xfId="5884" xr:uid="{4EB8F6C0-D76E-4437-B3E6-9BBE3158040D}"/>
    <cellStyle name="Normal 2 2 2 3 7 2" xfId="14688" xr:uid="{57FA43D6-14E8-4019-9808-58163458D08F}"/>
    <cellStyle name="Normal 2 2 2 3 8" xfId="8903" xr:uid="{1D0A9896-9F14-4DF4-A0AA-F9A37A65B4F4}"/>
    <cellStyle name="Normal 2 2 2 3 8 2" xfId="17706" xr:uid="{0CFD6C7F-9CEA-4A83-9E99-060E560EE53F}"/>
    <cellStyle name="Normal 2 2 2 3 9" xfId="10406" xr:uid="{56B77A0D-2D62-4493-BF8C-EC90448B6084}"/>
    <cellStyle name="Normal 2 2 2 3 9 2" xfId="11697" xr:uid="{526E27ED-0BAD-4DF3-B1B8-81E9605794FD}"/>
    <cellStyle name="Normal 2 2 2 4" xfId="2858" xr:uid="{FD56AAC9-607E-4084-97D6-1BC9482DB08F}"/>
    <cellStyle name="Normal 2 2 2 4 2" xfId="4503" xr:uid="{31442CF0-48C9-4760-A689-A5601B946DCB}"/>
    <cellStyle name="Normal 2 2 2 4 2 2" xfId="7521" xr:uid="{0064F072-A927-4D8B-AF88-33A49A91F2A7}"/>
    <cellStyle name="Normal 2 2 2 4 2 2 2" xfId="16324" xr:uid="{55F97591-7646-4199-9EA5-34B11EEC2E2E}"/>
    <cellStyle name="Normal 2 2 2 4 2 3" xfId="13308" xr:uid="{0E073593-25C2-4D01-8EB4-4FB7A4BAB9EE}"/>
    <cellStyle name="Normal 2 2 2 4 3" xfId="5995" xr:uid="{6205215D-2396-4EC4-B59A-12BFBB6D0CE4}"/>
    <cellStyle name="Normal 2 2 2 4 3 2" xfId="14799" xr:uid="{E4712046-603F-4BFF-A612-2CE1F7417756}"/>
    <cellStyle name="Normal 2 2 2 4 4" xfId="9013" xr:uid="{D6335C0E-9D1E-433C-B9E6-D4B7BC319E00}"/>
    <cellStyle name="Normal 2 2 2 4 4 2" xfId="17816" xr:uid="{8ABC3A79-FD95-46B4-A00B-A033E28C7632}"/>
    <cellStyle name="Normal 2 2 2 4 5" xfId="11798" xr:uid="{CE270F54-F4CD-4B93-AE59-596A1E07F5A1}"/>
    <cellStyle name="Normal 2 2 2 5" xfId="3278" xr:uid="{3BA3AF26-817E-47E5-A641-F8A22138465F}"/>
    <cellStyle name="Normal 2 2 2 5 2" xfId="4798" xr:uid="{7C1AEB39-8AC0-491C-8101-797D19487B1A}"/>
    <cellStyle name="Normal 2 2 2 5 2 2" xfId="7819" xr:uid="{A65041DC-D752-43DA-B974-819A613D7522}"/>
    <cellStyle name="Normal 2 2 2 5 2 2 2" xfId="16622" xr:uid="{71E51E73-75F2-41FA-8913-FD62491CDC7B}"/>
    <cellStyle name="Normal 2 2 2 5 2 3" xfId="13603" xr:uid="{7CF2FF3A-B09E-4120-B3FF-15C8DD568137}"/>
    <cellStyle name="Normal 2 2 2 5 3" xfId="6293" xr:uid="{EAF2C14D-7718-42CB-B436-2AB64065A9AB}"/>
    <cellStyle name="Normal 2 2 2 5 3 2" xfId="15097" xr:uid="{6FAC25B8-FC72-4326-9B60-EB5A3A64C35F}"/>
    <cellStyle name="Normal 2 2 2 5 4" xfId="9311" xr:uid="{F8929A89-B41C-4829-896F-0BCD7AEEC502}"/>
    <cellStyle name="Normal 2 2 2 5 4 2" xfId="18114" xr:uid="{93910E30-53A4-4F8A-B069-752F30E6C01B}"/>
    <cellStyle name="Normal 2 2 2 5 5" xfId="12086" xr:uid="{46465029-D708-4ADA-8D7A-0825CC6B7B6D}"/>
    <cellStyle name="Normal 2 2 2 6" xfId="3571" xr:uid="{1E8CAF0E-6D04-4363-8725-8F05C4D9EE55}"/>
    <cellStyle name="Normal 2 2 2 6 2" xfId="5094" xr:uid="{D4773709-BE4D-4742-AA6D-7541F21E92E3}"/>
    <cellStyle name="Normal 2 2 2 6 2 2" xfId="8115" xr:uid="{C77F6561-8FF2-4ECD-8446-9BE883FD62EB}"/>
    <cellStyle name="Normal 2 2 2 6 2 2 2" xfId="16918" xr:uid="{70F7B805-C454-48A2-AC28-1D60ABC889DC}"/>
    <cellStyle name="Normal 2 2 2 6 2 3" xfId="13899" xr:uid="{2F8AC9B6-A36E-4C1C-8301-2B45B1B0B412}"/>
    <cellStyle name="Normal 2 2 2 6 3" xfId="6589" xr:uid="{CC697BDF-193D-43F4-960B-328677FCDF58}"/>
    <cellStyle name="Normal 2 2 2 6 3 2" xfId="15393" xr:uid="{FACF1E87-931B-4DD9-8BED-3B52FB1E52F3}"/>
    <cellStyle name="Normal 2 2 2 6 4" xfId="9607" xr:uid="{DD3E5A70-85E6-4C96-B3F2-F195A19D9E2D}"/>
    <cellStyle name="Normal 2 2 2 6 4 2" xfId="18410" xr:uid="{1A8B356F-CD3C-455F-BF20-0367080AAEB7}"/>
    <cellStyle name="Normal 2 2 2 6 5" xfId="12379" xr:uid="{353D1EEE-D39A-42F4-9715-D9BBB234077B}"/>
    <cellStyle name="Normal 2 2 2 7" xfId="3883" xr:uid="{8F8FDC81-86EA-45ED-99FD-31A06D986123}"/>
    <cellStyle name="Normal 2 2 2 7 2" xfId="5406" xr:uid="{5BF6F6A2-1877-4CA1-8EB5-CCEE48FA541B}"/>
    <cellStyle name="Normal 2 2 2 7 2 2" xfId="8427" xr:uid="{6AE9DD96-8E74-432D-812E-95B9AA6C5E2B}"/>
    <cellStyle name="Normal 2 2 2 7 2 2 2" xfId="17230" xr:uid="{9C12EABF-2824-45EC-9696-04CAF8D8E9A4}"/>
    <cellStyle name="Normal 2 2 2 7 2 3" xfId="14211" xr:uid="{D8931165-A323-4C86-BEA2-3546E8EFE220}"/>
    <cellStyle name="Normal 2 2 2 7 3" xfId="6901" xr:uid="{55E2388D-EDDF-484D-BF81-7E21086E365D}"/>
    <cellStyle name="Normal 2 2 2 7 3 2" xfId="15705" xr:uid="{3D1EDFE5-1AD0-4649-A975-4C79A5BC6A3D}"/>
    <cellStyle name="Normal 2 2 2 7 4" xfId="9919" xr:uid="{7C7F4ABC-D9B8-4C50-8A6F-DAA20DD7D6AB}"/>
    <cellStyle name="Normal 2 2 2 7 4 2" xfId="18722" xr:uid="{CA5C39EE-9DF4-44E0-9608-D78C9F4A4BB3}"/>
    <cellStyle name="Normal 2 2 2 7 5" xfId="12690" xr:uid="{35940DD4-1A72-4F5E-80D9-4B124041BD6E}"/>
    <cellStyle name="Normal 2 2 2 8" xfId="4210" xr:uid="{F503BA8E-8E2B-48E2-BDA1-FFAB401B3A00}"/>
    <cellStyle name="Normal 2 2 2 8 2" xfId="7228" xr:uid="{2280C907-2947-47D4-8142-410F7013DAC5}"/>
    <cellStyle name="Normal 2 2 2 8 2 2" xfId="16031" xr:uid="{0CED3CFC-47F2-41DC-956D-9A39BA382E97}"/>
    <cellStyle name="Normal 2 2 2 8 3" xfId="13016" xr:uid="{67590429-F537-4DC9-8033-89AAB6A0A79B}"/>
    <cellStyle name="Normal 2 2 2 9" xfId="5713" xr:uid="{58646D31-63AF-42E1-85AC-79F3F6077D96}"/>
    <cellStyle name="Normal 2 2 2 9 2" xfId="14517" xr:uid="{FB46B373-34D6-4334-80C0-F7D018ED229A}"/>
    <cellStyle name="Normal 2 2 3" xfId="673" xr:uid="{70F82632-05ED-411E-A5E9-816E6BE868EF}"/>
    <cellStyle name="Normal 2 2 3 10" xfId="11293" xr:uid="{AE3FB4A8-97B0-43FD-9B79-AF76242D9DCB}"/>
    <cellStyle name="Normal 2 2 3 11" xfId="1115" xr:uid="{9868B71F-0606-497E-B715-5839D0EEFA86}"/>
    <cellStyle name="Normal 2 2 3 2" xfId="1314" xr:uid="{AFA78E0E-B640-420D-878F-5CBBE278CEFE}"/>
    <cellStyle name="Normal 2 2 3 2 2" xfId="4611" xr:uid="{70356119-B85F-4D29-9268-9003BD96DA40}"/>
    <cellStyle name="Normal 2 2 3 2 2 2" xfId="7629" xr:uid="{7EC69AE0-13AE-4020-8C4B-531F93BFC2F8}"/>
    <cellStyle name="Normal 2 2 3 2 2 2 2" xfId="16432" xr:uid="{0F4DF034-C11D-4F92-8FF2-7E1EEE73A397}"/>
    <cellStyle name="Normal 2 2 3 2 2 3" xfId="13416" xr:uid="{3316CE86-791F-47B8-93AB-2D621FA3CE89}"/>
    <cellStyle name="Normal 2 2 3 2 3" xfId="6103" xr:uid="{8E0CD136-FB53-4025-9F59-CCEDA3085616}"/>
    <cellStyle name="Normal 2 2 3 2 3 2" xfId="14907" xr:uid="{A79E7835-116C-4EE4-8CDA-3AB778480ACE}"/>
    <cellStyle name="Normal 2 2 3 2 4" xfId="9121" xr:uid="{0951C25C-DB93-4C55-8928-7A09F24626A2}"/>
    <cellStyle name="Normal 2 2 3 2 4 2" xfId="17924" xr:uid="{2C7D01C3-59D1-4F67-95D5-60620AAE0688}"/>
    <cellStyle name="Normal 2 2 3 2 5" xfId="3043" xr:uid="{50043F41-13BB-4169-BE32-26F08B6A8CB9}"/>
    <cellStyle name="Normal 2 2 3 2 6" xfId="11905" xr:uid="{76519673-E3C8-44CD-82A4-5BC5BB2FA976}"/>
    <cellStyle name="Normal 2 2 3 2 7" xfId="10940" xr:uid="{30900577-9683-4913-BF68-19902FCAFE88}"/>
    <cellStyle name="Normal 2 2 3 3" xfId="3384" xr:uid="{DB2E77C0-9AD8-48CD-A3E1-2452A22A721A}"/>
    <cellStyle name="Normal 2 2 3 3 2" xfId="4904" xr:uid="{25287FF7-8376-49FA-BABD-C2D0BB6AD4D0}"/>
    <cellStyle name="Normal 2 2 3 3 2 2" xfId="7925" xr:uid="{37B1BD61-7108-4588-B6C9-4FE3A66E2763}"/>
    <cellStyle name="Normal 2 2 3 3 2 2 2" xfId="16728" xr:uid="{FDA648E6-0D15-4731-8674-EF5C702D6E12}"/>
    <cellStyle name="Normal 2 2 3 3 2 3" xfId="13709" xr:uid="{AA3A0192-AFCA-4C72-B67A-240C46B1EA8F}"/>
    <cellStyle name="Normal 2 2 3 3 3" xfId="6399" xr:uid="{37C61D75-B5D3-4F32-9627-B41EDE2F7BE4}"/>
    <cellStyle name="Normal 2 2 3 3 3 2" xfId="15203" xr:uid="{D8D947A2-68A5-4508-80F9-39A334C1A3EF}"/>
    <cellStyle name="Normal 2 2 3 3 4" xfId="9417" xr:uid="{44DCC630-D391-48AB-823A-0BF66575D7F1}"/>
    <cellStyle name="Normal 2 2 3 3 4 2" xfId="18220" xr:uid="{78D9D0F4-B8E7-4862-8A58-CD5483788CB5}"/>
    <cellStyle name="Normal 2 2 3 3 5" xfId="10461" xr:uid="{DD19432C-B316-4FAC-8FDD-3935869C6868}"/>
    <cellStyle name="Normal 2 2 3 3 5 2" xfId="12192" xr:uid="{2B599077-D5BB-477B-B5D8-302F53E9A44F}"/>
    <cellStyle name="Normal 2 2 3 4" xfId="3679" xr:uid="{A8E3923B-0729-482D-AF5A-88E6D4B66C9D}"/>
    <cellStyle name="Normal 2 2 3 4 2" xfId="5202" xr:uid="{E1DD545F-A734-4EA8-9472-5C468B6F7FF2}"/>
    <cellStyle name="Normal 2 2 3 4 2 2" xfId="8223" xr:uid="{CF1BCF1B-9113-4858-880C-B9C76955931C}"/>
    <cellStyle name="Normal 2 2 3 4 2 2 2" xfId="17026" xr:uid="{0522EDF6-EAE0-49DD-B985-C1D37578BC6C}"/>
    <cellStyle name="Normal 2 2 3 4 2 3" xfId="14007" xr:uid="{4007614B-A5EF-4CAD-B56F-B6AD7AB674D6}"/>
    <cellStyle name="Normal 2 2 3 4 3" xfId="6697" xr:uid="{FEBC274B-F28A-4B84-823B-4E33D47961FB}"/>
    <cellStyle name="Normal 2 2 3 4 3 2" xfId="15501" xr:uid="{78876778-C232-4C2A-B9D5-48F89581E116}"/>
    <cellStyle name="Normal 2 2 3 4 4" xfId="9715" xr:uid="{926F5C89-36B6-4AED-B80E-12F2DF19F304}"/>
    <cellStyle name="Normal 2 2 3 4 4 2" xfId="18518" xr:uid="{B3B8AD42-EEF9-41B9-96D3-4C26429E83C0}"/>
    <cellStyle name="Normal 2 2 3 4 5" xfId="10428" xr:uid="{048E9CEE-B992-46F9-A1F7-6E4537045EA5}"/>
    <cellStyle name="Normal 2 2 3 4 5 2" xfId="12487" xr:uid="{72C20010-1A1F-4971-98DE-39D3188C135F}"/>
    <cellStyle name="Normal 2 2 3 5" xfId="3989" xr:uid="{AB58B739-7C0D-4043-A3A5-41852D45ADEE}"/>
    <cellStyle name="Normal 2 2 3 5 2" xfId="5512" xr:uid="{FF87D0BF-6B02-4A20-B64C-C189254C586C}"/>
    <cellStyle name="Normal 2 2 3 5 2 2" xfId="8533" xr:uid="{463E4515-8E98-4A00-8071-A6D8F1EC819D}"/>
    <cellStyle name="Normal 2 2 3 5 2 2 2" xfId="17336" xr:uid="{75884447-6406-4CB0-92BE-ACCB9BE437AA}"/>
    <cellStyle name="Normal 2 2 3 5 2 3" xfId="14317" xr:uid="{49088678-CB3E-4FCC-86ED-D99DD88C6FE2}"/>
    <cellStyle name="Normal 2 2 3 5 3" xfId="7007" xr:uid="{2EBA9113-383C-4BF9-8CDB-BA373C94580E}"/>
    <cellStyle name="Normal 2 2 3 5 3 2" xfId="15811" xr:uid="{1088F862-47CA-4822-B93C-D825F50368D5}"/>
    <cellStyle name="Normal 2 2 3 5 4" xfId="10025" xr:uid="{38824909-B8BA-4087-8C3C-0D531357BE7D}"/>
    <cellStyle name="Normal 2 2 3 5 4 2" xfId="18828" xr:uid="{D5A8B897-BDEB-4A65-B5C3-7AC87384EAE7}"/>
    <cellStyle name="Normal 2 2 3 5 5" xfId="12796" xr:uid="{57E02380-0B05-47FA-A986-7C32CDA6E7CD}"/>
    <cellStyle name="Normal 2 2 3 6" xfId="4316" xr:uid="{7734EAB4-1B1E-4E26-B0D1-0A8AF2BD5532}"/>
    <cellStyle name="Normal 2 2 3 6 2" xfId="7334" xr:uid="{D22C96C6-F848-4B7D-9ECF-414FCC5C5BE8}"/>
    <cellStyle name="Normal 2 2 3 6 2 2" xfId="16137" xr:uid="{C8A90EE1-4DE6-4D35-B259-F3B9CFC86D73}"/>
    <cellStyle name="Normal 2 2 3 6 3" xfId="13122" xr:uid="{BB6095C5-6ED5-43F5-BE56-A631D32C592E}"/>
    <cellStyle name="Normal 2 2 3 7" xfId="5807" xr:uid="{50F6AF27-BEBD-40E3-AE27-522C862F4A58}"/>
    <cellStyle name="Normal 2 2 3 7 2" xfId="14611" xr:uid="{000E1057-5881-44A1-86EC-92A1158A9D27}"/>
    <cellStyle name="Normal 2 2 3 8" xfId="8826" xr:uid="{E0F33E5F-C931-4B9F-84E2-0BFDB554FBED}"/>
    <cellStyle name="Normal 2 2 3 8 2" xfId="17629" xr:uid="{B9C437DE-8707-4DFA-8DD6-3A3CF952A2F4}"/>
    <cellStyle name="Normal 2 2 3 9" xfId="2518" xr:uid="{8BC683D6-27E6-4B8A-A9E9-93440EBB435A}"/>
    <cellStyle name="Normal 2 2 3 9 2" xfId="11640" xr:uid="{97ADD29F-59F3-46C2-BFC5-F362EDC34F89}"/>
    <cellStyle name="Normal 2 2 4" xfId="674" xr:uid="{787980A7-A1D0-4AB3-BD87-C3C6CA094986}"/>
    <cellStyle name="Normal 2 2 4 2" xfId="2915" xr:uid="{D2200F1C-88C9-4DAE-8EB4-B544FE574858}"/>
    <cellStyle name="Normal 2 2 4 2 2" xfId="4541" xr:uid="{C8E77D6D-F69C-4A37-846C-94E0FF2DB2BC}"/>
    <cellStyle name="Normal 2 2 4 2 2 2" xfId="7559" xr:uid="{E569825D-82F4-484E-BB45-CC2086CCF8B7}"/>
    <cellStyle name="Normal 2 2 4 2 2 2 2" xfId="16362" xr:uid="{E93A6AE9-072F-4E40-807A-C5E5A4D02107}"/>
    <cellStyle name="Normal 2 2 4 2 2 3" xfId="13346" xr:uid="{375683B4-A8C7-4A4B-B27E-F158A65D8E7B}"/>
    <cellStyle name="Normal 2 2 4 2 3" xfId="6033" xr:uid="{035C6469-27ED-43E9-9FDD-70B5858BD970}"/>
    <cellStyle name="Normal 2 2 4 2 3 2" xfId="14837" xr:uid="{47BC2A51-F8A0-4CBE-9074-2714AC9D2C64}"/>
    <cellStyle name="Normal 2 2 4 2 4" xfId="9051" xr:uid="{AF7A10AE-B847-46FF-B481-6F2DEAE9AB11}"/>
    <cellStyle name="Normal 2 2 4 2 4 2" xfId="17854" xr:uid="{8A0ADA67-E54A-41A4-9335-8BC1C005954B}"/>
    <cellStyle name="Normal 2 2 4 2 5" xfId="11835" xr:uid="{B487DE81-2C27-421C-BD78-31BCACF11CCB}"/>
    <cellStyle name="Normal 2 2 4 3" xfId="3315" xr:uid="{122E93CC-CF7F-4EE4-A712-A62715702DFA}"/>
    <cellStyle name="Normal 2 2 4 3 2" xfId="4835" xr:uid="{28662522-4A38-4548-9A8F-EC20340016FB}"/>
    <cellStyle name="Normal 2 2 4 3 2 2" xfId="7856" xr:uid="{16D720A0-D2CB-4BBE-B8A8-4495412D7701}"/>
    <cellStyle name="Normal 2 2 4 3 2 2 2" xfId="16659" xr:uid="{4242BD5D-32B8-4C4D-8655-8B0D923BB3FB}"/>
    <cellStyle name="Normal 2 2 4 3 2 3" xfId="13640" xr:uid="{9018A1F9-7A52-47AA-887C-65F527715341}"/>
    <cellStyle name="Normal 2 2 4 3 3" xfId="6330" xr:uid="{D891E5D1-6488-4976-A123-4DB4E42974BB}"/>
    <cellStyle name="Normal 2 2 4 3 3 2" xfId="15134" xr:uid="{EA5CB9BD-4D77-443D-B61B-974B6FB2D658}"/>
    <cellStyle name="Normal 2 2 4 3 4" xfId="9348" xr:uid="{D2C137DD-13D7-4799-B3D9-18A935BA4724}"/>
    <cellStyle name="Normal 2 2 4 3 4 2" xfId="18151" xr:uid="{3CD2BC6F-C0AB-4492-9EF1-89C3419FC7BD}"/>
    <cellStyle name="Normal 2 2 4 3 5" xfId="12123" xr:uid="{C7EF22B1-B1CF-4E5C-A804-2F5813347458}"/>
    <cellStyle name="Normal 2 2 4 4" xfId="3609" xr:uid="{AAF50038-EEC4-4DD6-99ED-66F1F90B5764}"/>
    <cellStyle name="Normal 2 2 4 4 2" xfId="5132" xr:uid="{BACA243F-2C33-4955-88BA-4C1EBB9A99C4}"/>
    <cellStyle name="Normal 2 2 4 4 2 2" xfId="8153" xr:uid="{0965F177-6BFC-4CFE-A537-E91B7D802905}"/>
    <cellStyle name="Normal 2 2 4 4 2 2 2" xfId="16956" xr:uid="{06F13FD2-C51E-4C93-9A7E-294E00E79261}"/>
    <cellStyle name="Normal 2 2 4 4 2 3" xfId="13937" xr:uid="{D64EE3E3-5DDD-4636-97BA-671C8BCC891C}"/>
    <cellStyle name="Normal 2 2 4 4 3" xfId="6627" xr:uid="{E60F766D-7C57-42C9-8B62-9BF8237FA20C}"/>
    <cellStyle name="Normal 2 2 4 4 3 2" xfId="15431" xr:uid="{0BE492A0-F329-493C-9D59-8F9BE2C6496E}"/>
    <cellStyle name="Normal 2 2 4 4 4" xfId="9645" xr:uid="{DDF20867-4A51-4C69-9E0A-0AA28F5B62D7}"/>
    <cellStyle name="Normal 2 2 4 4 4 2" xfId="18448" xr:uid="{F8F1AA36-31E6-47D8-B9B7-97870313E232}"/>
    <cellStyle name="Normal 2 2 4 4 5" xfId="12417" xr:uid="{CB1218B2-B7FB-4AFF-8F20-C9A6039CBDED}"/>
    <cellStyle name="Normal 2 2 4 5" xfId="3920" xr:uid="{3A281A70-1AC0-4AA7-B225-D324AA7A9094}"/>
    <cellStyle name="Normal 2 2 4 5 2" xfId="5443" xr:uid="{99A103B9-D334-4402-8549-88CCF60EDC90}"/>
    <cellStyle name="Normal 2 2 4 5 2 2" xfId="8464" xr:uid="{1A68FFF1-77AE-4A2F-86FB-FA2FBFF1C1FC}"/>
    <cellStyle name="Normal 2 2 4 5 2 2 2" xfId="17267" xr:uid="{3DE4FFDD-E279-410C-889E-280C8ABAE72B}"/>
    <cellStyle name="Normal 2 2 4 5 2 3" xfId="14248" xr:uid="{A940682E-F25B-4AA6-8146-4529A17A4378}"/>
    <cellStyle name="Normal 2 2 4 5 3" xfId="6938" xr:uid="{56E9B76A-8E06-4A6C-9FC3-56877A41A5A0}"/>
    <cellStyle name="Normal 2 2 4 5 3 2" xfId="15742" xr:uid="{027EB27E-15CB-4D09-B547-1813B6594C70}"/>
    <cellStyle name="Normal 2 2 4 5 4" xfId="9956" xr:uid="{92A6A80D-245D-4408-83FD-006E1FC5166F}"/>
    <cellStyle name="Normal 2 2 4 5 4 2" xfId="18759" xr:uid="{193A678A-67D3-4335-B003-4AB1FEE325B5}"/>
    <cellStyle name="Normal 2 2 4 5 5" xfId="12727" xr:uid="{508E619A-A480-475D-86E9-4D266E2654E1}"/>
    <cellStyle name="Normal 2 2 4 6" xfId="4247" xr:uid="{B3727416-4522-42AB-A4C3-3E4212BA9698}"/>
    <cellStyle name="Normal 2 2 4 6 2" xfId="7265" xr:uid="{B0D5DAA3-20E6-4FBC-9F50-411FB2454681}"/>
    <cellStyle name="Normal 2 2 4 6 2 2" xfId="16068" xr:uid="{BE2563D0-63B4-4939-A2A6-9EB7BE878EF8}"/>
    <cellStyle name="Normal 2 2 4 6 3" xfId="13053" xr:uid="{A9A31D94-A4BE-4CBF-9B5D-B3A194B4B9B9}"/>
    <cellStyle name="Normal 2 2 4 7" xfId="5738" xr:uid="{E21868E1-03CA-4251-9CE2-41E8B105B946}"/>
    <cellStyle name="Normal 2 2 4 7 2" xfId="14542" xr:uid="{82E31906-2570-427C-8B50-1156ACFC57DA}"/>
    <cellStyle name="Normal 2 2 4 8" xfId="8757" xr:uid="{6A09BE76-B8DD-4A1B-88F2-DFBBCB549F17}"/>
    <cellStyle name="Normal 2 2 4 8 2" xfId="17560" xr:uid="{63E63EF3-75E6-4988-BBF6-DA5D05C337A6}"/>
    <cellStyle name="Normal 2 2 4 9" xfId="2360" xr:uid="{EAD479FB-82F2-4C74-97BB-C93CD7FC4617}"/>
    <cellStyle name="Normal 2 2 4 9 2" xfId="11586" xr:uid="{1A20D53B-6529-47DD-9D53-020B19D55A87}"/>
    <cellStyle name="Normal 2 2 5" xfId="1305" xr:uid="{D497A686-20EF-43F3-9CAA-83986582B555}"/>
    <cellStyle name="Normal 2 2 5 10" xfId="19412" xr:uid="{8DF98578-A7FC-42D8-BACA-7EFB826C8A8D}"/>
    <cellStyle name="Normal 2 2 5 2" xfId="3166" xr:uid="{82A1ED1F-9BEE-4F23-90B1-C6AF22143807}"/>
    <cellStyle name="Normal 2 2 5 2 2" xfId="4706" xr:uid="{2F699866-96AA-4785-9983-F718736D8B9F}"/>
    <cellStyle name="Normal 2 2 5 2 2 2" xfId="7726" xr:uid="{F50011A9-1270-4781-AC98-5B1EAC37A2B5}"/>
    <cellStyle name="Normal 2 2 5 2 2 2 2" xfId="16529" xr:uid="{19DA6E01-00E6-4A35-B5BD-842B506281F5}"/>
    <cellStyle name="Normal 2 2 5 2 2 3" xfId="13511" xr:uid="{292307F7-AFB8-4117-89E4-8925E3A30A52}"/>
    <cellStyle name="Normal 2 2 5 2 3" xfId="6200" xr:uid="{7CB96B05-A687-45D3-8829-8693BDE354ED}"/>
    <cellStyle name="Normal 2 2 5 2 3 2" xfId="15004" xr:uid="{2BC3BF8F-05D4-4A65-8D95-74C60087A855}"/>
    <cellStyle name="Normal 2 2 5 2 4" xfId="9218" xr:uid="{CFCA6171-894A-4319-9A70-B41AE40A459F}"/>
    <cellStyle name="Normal 2 2 5 2 4 2" xfId="18021" xr:uid="{820EE3EC-CE55-4461-82B9-D8A596B741E1}"/>
    <cellStyle name="Normal 2 2 5 2 5" xfId="11996" xr:uid="{E34803F1-ED7C-44AE-A625-EC635D14BE6D}"/>
    <cellStyle name="Normal 2 2 5 3" xfId="3479" xr:uid="{BD9924A7-3D11-4837-89E5-A0D47BB5B783}"/>
    <cellStyle name="Normal 2 2 5 3 2" xfId="5001" xr:uid="{067AA90F-EBF1-40AC-ADCF-F7F4242F9222}"/>
    <cellStyle name="Normal 2 2 5 3 2 2" xfId="8022" xr:uid="{54E10195-7F04-4943-8B08-4BECB2F8575A}"/>
    <cellStyle name="Normal 2 2 5 3 2 2 2" xfId="16825" xr:uid="{DFCA49F8-553E-4351-A071-DFCCA4DEDAC8}"/>
    <cellStyle name="Normal 2 2 5 3 2 3" xfId="13806" xr:uid="{46469D5C-D838-46B0-A8C9-661F3E7D08FB}"/>
    <cellStyle name="Normal 2 2 5 3 3" xfId="6496" xr:uid="{EEB06DD1-785E-4E3F-BDC1-7468ABD35934}"/>
    <cellStyle name="Normal 2 2 5 3 3 2" xfId="15300" xr:uid="{67904D8F-6537-498A-BB64-B494EF77BF7F}"/>
    <cellStyle name="Normal 2 2 5 3 4" xfId="9514" xr:uid="{A1F0CBB6-8D30-47F3-BF20-343BEC727244}"/>
    <cellStyle name="Normal 2 2 5 3 4 2" xfId="18317" xr:uid="{D354FB29-F479-4589-8CAB-3BC5D304D0C0}"/>
    <cellStyle name="Normal 2 2 5 3 5" xfId="12287" xr:uid="{61403800-A60B-4265-B02E-60DFDA08F34C}"/>
    <cellStyle name="Normal 2 2 5 4" xfId="3781" xr:uid="{4734E95F-3555-4542-95CD-1D7E1D1DAB33}"/>
    <cellStyle name="Normal 2 2 5 4 2" xfId="5304" xr:uid="{E39AEC9D-1206-44EF-B58B-E7CA78F0BFD1}"/>
    <cellStyle name="Normal 2 2 5 4 2 2" xfId="8325" xr:uid="{3DE9447A-FDE2-47D4-89A8-90BDF4D715ED}"/>
    <cellStyle name="Normal 2 2 5 4 2 2 2" xfId="17128" xr:uid="{7ABC9CEE-EB40-48E3-B606-FE1E38D35F52}"/>
    <cellStyle name="Normal 2 2 5 4 2 3" xfId="14109" xr:uid="{9AF41479-767B-4009-B06C-1574D4052466}"/>
    <cellStyle name="Normal 2 2 5 4 3" xfId="6799" xr:uid="{B1C4ED70-B182-4F5D-A3FB-CC1E2B7D4F8B}"/>
    <cellStyle name="Normal 2 2 5 4 3 2" xfId="15603" xr:uid="{78C85058-6A68-4F1F-B439-DE85BD0840FA}"/>
    <cellStyle name="Normal 2 2 5 4 4" xfId="9817" xr:uid="{1DFB474F-F1A2-4E0B-ADAC-7202876624A1}"/>
    <cellStyle name="Normal 2 2 5 4 4 2" xfId="18620" xr:uid="{61C88791-2122-446F-BF09-9686F8BE7CBE}"/>
    <cellStyle name="Normal 2 2 5 4 5" xfId="12589" xr:uid="{2512FFFE-6FD9-4F30-8A9A-BC83B8D2DA92}"/>
    <cellStyle name="Normal 2 2 5 5" xfId="4086" xr:uid="{61E862C6-2F2E-4BAA-9E0C-655BB23A0912}"/>
    <cellStyle name="Normal 2 2 5 5 2" xfId="5609" xr:uid="{E44E7DEA-EFA8-491B-AF46-A6F695225CFF}"/>
    <cellStyle name="Normal 2 2 5 5 2 2" xfId="8630" xr:uid="{3AEBFEEE-ED0C-4F27-8297-C78AAA942639}"/>
    <cellStyle name="Normal 2 2 5 5 2 2 2" xfId="17433" xr:uid="{B416E25A-41A4-4582-B650-22F7A3FA5ECA}"/>
    <cellStyle name="Normal 2 2 5 5 2 3" xfId="14414" xr:uid="{F28B8EA1-CE82-4DC3-B7F0-DB3D417919D9}"/>
    <cellStyle name="Normal 2 2 5 5 3" xfId="7104" xr:uid="{420FB8EB-FEED-42F0-AD1A-79E881DDE693}"/>
    <cellStyle name="Normal 2 2 5 5 3 2" xfId="15908" xr:uid="{AC7A1F63-B86A-4356-8A38-5EC0238FB117}"/>
    <cellStyle name="Normal 2 2 5 5 4" xfId="10122" xr:uid="{C4A49C18-2517-410A-8051-BC826400948D}"/>
    <cellStyle name="Normal 2 2 5 5 4 2" xfId="18925" xr:uid="{11AE9D29-A7F2-4377-93A6-AE3F2566A20B}"/>
    <cellStyle name="Normal 2 2 5 5 5" xfId="12893" xr:uid="{E29F6571-1610-4838-90A4-E22D166C5E75}"/>
    <cellStyle name="Normal 2 2 5 6" xfId="4413" xr:uid="{C985F42D-47FF-4A1C-B2C2-6A5F66F3DCB8}"/>
    <cellStyle name="Normal 2 2 5 6 2" xfId="7431" xr:uid="{08D78AFF-BAE5-4401-A4D7-00862339B1B9}"/>
    <cellStyle name="Normal 2 2 5 6 2 2" xfId="16234" xr:uid="{4668FE89-2AA5-417D-AE7E-AB022D72F006}"/>
    <cellStyle name="Normal 2 2 5 6 3" xfId="13219" xr:uid="{BF1E3964-541D-4574-91BC-8B6F6FE74CF0}"/>
    <cellStyle name="Normal 2 2 5 7" xfId="5904" xr:uid="{6CE501F0-911B-4162-B4AF-32775D204113}"/>
    <cellStyle name="Normal 2 2 5 7 2" xfId="14708" xr:uid="{B6D71E55-C78D-4A01-AF66-EA92BD576E7B}"/>
    <cellStyle name="Normal 2 2 5 8" xfId="8923" xr:uid="{ADA626AF-59B4-4299-B776-F9361B5BD613}"/>
    <cellStyle name="Normal 2 2 5 8 2" xfId="17726" xr:uid="{6D95356A-8F55-4BC5-A31E-8B96F6A3669B}"/>
    <cellStyle name="Normal 2 2 5 9" xfId="2716" xr:uid="{C80F237E-2F73-4D8D-8217-FAE9765DF52E}"/>
    <cellStyle name="Normal 2 2 5 9 2" xfId="11715" xr:uid="{1F194B3E-AEAD-44A4-9447-F8FA66D26398}"/>
    <cellStyle name="Normal 2 2 6" xfId="2750" xr:uid="{4833E742-D92A-4AB4-B61B-16A924A8A314}"/>
    <cellStyle name="Normal 2 2 6 2" xfId="3198" xr:uid="{093049F6-B92F-4D88-9740-D116A5435769}"/>
    <cellStyle name="Normal 2 2 6 2 2" xfId="4721" xr:uid="{B481F25A-4258-435E-8396-29FB4A3669DA}"/>
    <cellStyle name="Normal 2 2 6 2 2 2" xfId="7741" xr:uid="{93ACF784-42E8-47B5-A9C0-23E5F24DD200}"/>
    <cellStyle name="Normal 2 2 6 2 2 2 2" xfId="16544" xr:uid="{7227736E-4A3C-427F-996E-C566ECE04382}"/>
    <cellStyle name="Normal 2 2 6 2 2 3" xfId="13526" xr:uid="{480103CE-DB18-46BD-A654-89DB5863DA18}"/>
    <cellStyle name="Normal 2 2 6 2 3" xfId="6215" xr:uid="{D9202AA4-F5F0-401E-98C5-5C53D117DEB9}"/>
    <cellStyle name="Normal 2 2 6 2 3 2" xfId="15019" xr:uid="{3BFACE35-4C70-49CC-AF47-AE329FCCE572}"/>
    <cellStyle name="Normal 2 2 6 2 4" xfId="9233" xr:uid="{542596B7-7746-4B17-BCF2-D2B252D5CCD9}"/>
    <cellStyle name="Normal 2 2 6 2 4 2" xfId="18036" xr:uid="{732761CD-9F39-4484-818F-0784D184EEE5}"/>
    <cellStyle name="Normal 2 2 6 2 5" xfId="12011" xr:uid="{2AD6C714-F302-48A6-B39D-25D619A1B055}"/>
    <cellStyle name="Normal 2 2 6 3" xfId="3494" xr:uid="{74A31E6E-33C7-4F77-ACD9-DD7D25E4FBB1}"/>
    <cellStyle name="Normal 2 2 6 3 2" xfId="5016" xr:uid="{EB890CC9-02F8-4712-9DB6-94628D6C41EA}"/>
    <cellStyle name="Normal 2 2 6 3 2 2" xfId="8037" xr:uid="{F0634F9E-BAF7-4DBC-926E-05EB4751AAB8}"/>
    <cellStyle name="Normal 2 2 6 3 2 2 2" xfId="16840" xr:uid="{2BDE8BA2-0316-4A6E-A980-0B5B5888C97A}"/>
    <cellStyle name="Normal 2 2 6 3 2 3" xfId="13821" xr:uid="{C986AC32-5F4C-4AF5-84B3-6B944C10CD20}"/>
    <cellStyle name="Normal 2 2 6 3 3" xfId="6511" xr:uid="{D5690DB6-B228-437B-A968-02D8E23C412E}"/>
    <cellStyle name="Normal 2 2 6 3 3 2" xfId="15315" xr:uid="{0A82FAD2-4909-48FD-82E2-A9CC8260F86E}"/>
    <cellStyle name="Normal 2 2 6 3 4" xfId="9529" xr:uid="{F698F750-C6D2-4B2F-9DAF-1A5DFD931500}"/>
    <cellStyle name="Normal 2 2 6 3 4 2" xfId="18332" xr:uid="{D65027DF-5E78-400F-A3AE-BE10EF775E40}"/>
    <cellStyle name="Normal 2 2 6 3 5" xfId="12302" xr:uid="{5C8D099D-45A4-44D3-B867-191194D3DF43}"/>
    <cellStyle name="Normal 2 2 6 4" xfId="3796" xr:uid="{A5071E97-E1FB-4C93-841D-EC2C948B8767}"/>
    <cellStyle name="Normal 2 2 6 4 2" xfId="5319" xr:uid="{3257DF19-CE76-4A21-905E-6F17005B42AD}"/>
    <cellStyle name="Normal 2 2 6 4 2 2" xfId="8340" xr:uid="{D48872CB-D357-45F4-9894-6EFA1DB93C1F}"/>
    <cellStyle name="Normal 2 2 6 4 2 2 2" xfId="17143" xr:uid="{C8BF3114-6EA1-4161-8B27-15B642816D48}"/>
    <cellStyle name="Normal 2 2 6 4 2 3" xfId="14124" xr:uid="{F62A21FE-B275-42A5-9FE6-DD06780AA456}"/>
    <cellStyle name="Normal 2 2 6 4 3" xfId="6814" xr:uid="{DDC84C11-9A6E-4C29-9DE0-1D6F53C9BAA8}"/>
    <cellStyle name="Normal 2 2 6 4 3 2" xfId="15618" xr:uid="{B385A4A9-C080-4C62-B8F8-3134ED1A1FE2}"/>
    <cellStyle name="Normal 2 2 6 4 4" xfId="9832" xr:uid="{BB13235B-0CA5-41B0-B7D8-73DBE67E5B90}"/>
    <cellStyle name="Normal 2 2 6 4 4 2" xfId="18635" xr:uid="{F00EB647-D597-41A2-9359-D40B466BD700}"/>
    <cellStyle name="Normal 2 2 6 4 5" xfId="12604" xr:uid="{423B5B4D-D10C-4EA2-B5C5-CC479DD1F4B0}"/>
    <cellStyle name="Normal 2 2 6 5" xfId="4101" xr:uid="{812A5E8F-4687-40F6-BADE-3C6897E74D5D}"/>
    <cellStyle name="Normal 2 2 6 5 2" xfId="5624" xr:uid="{CD84C873-AD74-4F69-8752-69B152797A21}"/>
    <cellStyle name="Normal 2 2 6 5 2 2" xfId="8645" xr:uid="{B43A7361-E323-4E53-9867-E83F507FC59F}"/>
    <cellStyle name="Normal 2 2 6 5 2 2 2" xfId="17448" xr:uid="{35C92B08-14D4-4CA1-9615-B59D3C32BFF0}"/>
    <cellStyle name="Normal 2 2 6 5 2 3" xfId="14429" xr:uid="{DE083AD3-1C64-4D28-9BF0-8A1AC8C430C8}"/>
    <cellStyle name="Normal 2 2 6 5 3" xfId="7119" xr:uid="{E83C7E80-2028-4D84-9BE5-BC56E7347D8F}"/>
    <cellStyle name="Normal 2 2 6 5 3 2" xfId="15923" xr:uid="{C9A7753D-65F5-4677-A10B-B1F52615CA26}"/>
    <cellStyle name="Normal 2 2 6 5 4" xfId="10137" xr:uid="{EBE0BEE1-637E-445D-A54F-9298F13ACFDC}"/>
    <cellStyle name="Normal 2 2 6 5 4 2" xfId="18940" xr:uid="{06116930-B13E-455B-B582-D121F0EB3999}"/>
    <cellStyle name="Normal 2 2 6 5 5" xfId="12908" xr:uid="{CE7C19DA-1CFC-4C47-BF1D-67EE327092A7}"/>
    <cellStyle name="Normal 2 2 6 6" xfId="4428" xr:uid="{26CCE17E-B22A-457C-9F3E-E6D4739EFE9B}"/>
    <cellStyle name="Normal 2 2 6 6 2" xfId="7446" xr:uid="{DDFB1B19-3F0D-408F-9902-93693F60EDA8}"/>
    <cellStyle name="Normal 2 2 6 6 2 2" xfId="16249" xr:uid="{0CCDFEC1-A5FC-43D1-B1B7-9DB12072E1AB}"/>
    <cellStyle name="Normal 2 2 6 6 3" xfId="13234" xr:uid="{F32505BB-5C3F-469B-BE82-2886D3AB27E4}"/>
    <cellStyle name="Normal 2 2 6 7" xfId="5919" xr:uid="{87DF8704-B7C1-48D4-9835-707B7DED7A1B}"/>
    <cellStyle name="Normal 2 2 6 7 2" xfId="14723" xr:uid="{4F8EFD44-0283-4251-8B90-3A7BCCDEE46B}"/>
    <cellStyle name="Normal 2 2 6 8" xfId="8938" xr:uid="{8E726EA7-EFA6-4B98-9400-054737C2E375}"/>
    <cellStyle name="Normal 2 2 6 8 2" xfId="17741" xr:uid="{112BDAC1-99A2-42A2-A4D7-CC2A728F9A2E}"/>
    <cellStyle name="Normal 2 2 6 9" xfId="11729" xr:uid="{3BCF7B5D-3363-4CDE-B904-BDE061769383}"/>
    <cellStyle name="Normal 2 2 7" xfId="2781" xr:uid="{39CBDCAB-FB72-4EB0-B42A-C53D986AA845}"/>
    <cellStyle name="Normal 2 2 7 2" xfId="3232" xr:uid="{683CF11B-DC5C-41E9-B53D-72871CF0429D}"/>
    <cellStyle name="Normal 2 2 7 2 2" xfId="4754" xr:uid="{48129D82-D7E2-4006-BB8A-3BCDEA9C3998}"/>
    <cellStyle name="Normal 2 2 7 2 2 2" xfId="7774" xr:uid="{42F3D9F5-9F53-4861-B97E-682487AB9ED7}"/>
    <cellStyle name="Normal 2 2 7 2 2 2 2" xfId="16577" xr:uid="{FD5DC45C-478A-496B-B7D9-3CCD03DB2514}"/>
    <cellStyle name="Normal 2 2 7 2 2 3" xfId="13559" xr:uid="{A454C114-ADCF-434F-B4F0-E430E2D8C2B6}"/>
    <cellStyle name="Normal 2 2 7 2 3" xfId="6248" xr:uid="{B48399F4-3653-4EDF-A042-D040289E77EC}"/>
    <cellStyle name="Normal 2 2 7 2 3 2" xfId="15052" xr:uid="{0B35C12B-180E-45E2-9893-D3E2CA0B6C45}"/>
    <cellStyle name="Normal 2 2 7 2 4" xfId="9266" xr:uid="{4E083148-29B3-49EC-A9CC-8D648EF5C6E0}"/>
    <cellStyle name="Normal 2 2 7 2 4 2" xfId="18069" xr:uid="{F1F79605-C449-4016-95BF-44C02A2C4BE1}"/>
    <cellStyle name="Normal 2 2 7 2 5" xfId="12042" xr:uid="{82468C52-283E-4887-9B79-DF4F8C601221}"/>
    <cellStyle name="Normal 2 2 7 3" xfId="3527" xr:uid="{BAE25A66-8A6C-44A8-A8E2-FEE2FB5373C9}"/>
    <cellStyle name="Normal 2 2 7 3 2" xfId="5049" xr:uid="{213507C3-A1D5-43D8-B5C8-11C97B79BBA0}"/>
    <cellStyle name="Normal 2 2 7 3 2 2" xfId="8070" xr:uid="{8A255E71-1748-44D0-8B7C-3F2C5BDF348C}"/>
    <cellStyle name="Normal 2 2 7 3 2 2 2" xfId="16873" xr:uid="{60B92171-9F98-49EE-BB35-1C9A6A714DC7}"/>
    <cellStyle name="Normal 2 2 7 3 2 3" xfId="13854" xr:uid="{F613D836-4A11-4FB9-9CB8-591736EC10A3}"/>
    <cellStyle name="Normal 2 2 7 3 3" xfId="6544" xr:uid="{2F567F07-6388-403C-8E07-3EEE8CB7F420}"/>
    <cellStyle name="Normal 2 2 7 3 3 2" xfId="15348" xr:uid="{286BC5EC-71C7-4FB5-9D52-A125FAF374BD}"/>
    <cellStyle name="Normal 2 2 7 3 4" xfId="9562" xr:uid="{06443D96-F1BC-493E-858E-64A79FD000D8}"/>
    <cellStyle name="Normal 2 2 7 3 4 2" xfId="18365" xr:uid="{6AD91B0F-3029-4BDD-A6C9-FE19BCE9300A}"/>
    <cellStyle name="Normal 2 2 7 3 5" xfId="12335" xr:uid="{96D9A582-6C0D-40F8-8C3C-466C75B2C741}"/>
    <cellStyle name="Normal 2 2 7 4" xfId="3829" xr:uid="{2C885E30-0F9C-42AE-B727-08389D521536}"/>
    <cellStyle name="Normal 2 2 7 4 2" xfId="5352" xr:uid="{71EE68D4-67C3-4404-AD77-0F38DE303E03}"/>
    <cellStyle name="Normal 2 2 7 4 2 2" xfId="8373" xr:uid="{C7E18746-3A65-48CD-8483-F8823345A10E}"/>
    <cellStyle name="Normal 2 2 7 4 2 2 2" xfId="17176" xr:uid="{A4B3D230-4DBA-4242-83E0-3FA9233DEA6E}"/>
    <cellStyle name="Normal 2 2 7 4 2 3" xfId="14157" xr:uid="{E2D75B37-517D-473F-B695-F0433A5BD99F}"/>
    <cellStyle name="Normal 2 2 7 4 3" xfId="6847" xr:uid="{1C6814AB-72B5-48D1-AA1C-710657F17865}"/>
    <cellStyle name="Normal 2 2 7 4 3 2" xfId="15651" xr:uid="{22D3C8E2-AFF2-45A9-B193-6DA4FA41A3B8}"/>
    <cellStyle name="Normal 2 2 7 4 4" xfId="9865" xr:uid="{7685F4FB-36FC-4749-A2D1-3008798A3253}"/>
    <cellStyle name="Normal 2 2 7 4 4 2" xfId="18668" xr:uid="{1D8D1B7E-2DD3-4895-8D55-0D2F764C2D90}"/>
    <cellStyle name="Normal 2 2 7 4 5" xfId="12637" xr:uid="{42F889F2-612C-466A-9BB7-68D4F7B17EFA}"/>
    <cellStyle name="Normal 2 2 7 5" xfId="4134" xr:uid="{CD0A2034-62E0-45DA-A0EE-4FAB68D60BAB}"/>
    <cellStyle name="Normal 2 2 7 5 2" xfId="5657" xr:uid="{F808B0EE-C26C-4232-A86A-490F9E5C07B8}"/>
    <cellStyle name="Normal 2 2 7 5 2 2" xfId="8678" xr:uid="{F9BE505E-1833-4021-BAA0-DED6D8B8E395}"/>
    <cellStyle name="Normal 2 2 7 5 2 2 2" xfId="17481" xr:uid="{03F84733-3220-4437-8B33-FC9FEAAB112D}"/>
    <cellStyle name="Normal 2 2 7 5 2 3" xfId="14462" xr:uid="{914488B2-03FD-4A58-BB03-9A90BA71CC92}"/>
    <cellStyle name="Normal 2 2 7 5 3" xfId="7152" xr:uid="{296B44F4-3BE6-4B5A-9F55-9E7FD8E700F5}"/>
    <cellStyle name="Normal 2 2 7 5 3 2" xfId="15956" xr:uid="{0589E5CC-691D-4290-84AE-EC0E52C50F10}"/>
    <cellStyle name="Normal 2 2 7 5 4" xfId="10170" xr:uid="{06DF24CE-B5ED-46DE-A287-B36D794F5472}"/>
    <cellStyle name="Normal 2 2 7 5 4 2" xfId="18973" xr:uid="{A6E090DE-87B4-47E0-8BDB-19493DB21526}"/>
    <cellStyle name="Normal 2 2 7 5 5" xfId="12941" xr:uid="{7C71EB8D-20B9-4225-85C5-C7B66959DA8A}"/>
    <cellStyle name="Normal 2 2 7 6" xfId="4461" xr:uid="{4A1D8D80-BD6A-4E32-84C6-BBB47761C3B9}"/>
    <cellStyle name="Normal 2 2 7 6 2" xfId="7479" xr:uid="{6E33FC17-A7FA-4DB9-BD3D-0CDB879D2D68}"/>
    <cellStyle name="Normal 2 2 7 6 2 2" xfId="16282" xr:uid="{37E930AA-0930-498C-9735-7B8C6F59E44D}"/>
    <cellStyle name="Normal 2 2 7 6 3" xfId="13267" xr:uid="{EE7A94BE-BA42-4105-98D1-BDE14DB39F15}"/>
    <cellStyle name="Normal 2 2 7 7" xfId="5952" xr:uid="{228F7739-E50E-487B-A2F6-EC609A17EBD9}"/>
    <cellStyle name="Normal 2 2 7 7 2" xfId="14756" xr:uid="{BB2D6C25-EEC6-4294-9F6A-7624AA7AA5DC}"/>
    <cellStyle name="Normal 2 2 7 8" xfId="8971" xr:uid="{F88A581C-180C-4148-B10E-9F17DB9846B7}"/>
    <cellStyle name="Normal 2 2 7 8 2" xfId="17774" xr:uid="{917CA2E4-22A4-4B4B-BD9F-146F157BB5C4}"/>
    <cellStyle name="Normal 2 2 7 9" xfId="10453" xr:uid="{8B7303CA-F238-4F2F-8D4B-0230277213E5}"/>
    <cellStyle name="Normal 2 2 7 9 2" xfId="11758" xr:uid="{87EB1FB4-893D-434A-AF0F-90DD45ADAF07}"/>
    <cellStyle name="Normal 2 2 8" xfId="2797" xr:uid="{F790398A-CEDF-4E27-A0B7-72F8953404EC}"/>
    <cellStyle name="Normal 2 2 8 2" xfId="3248" xr:uid="{B77E2E17-55A5-4A12-A579-6C9C3696D3B9}"/>
    <cellStyle name="Normal 2 2 8 2 2" xfId="4770" xr:uid="{D5ADD2B4-672E-4D9A-AFC8-6BCE28D503BD}"/>
    <cellStyle name="Normal 2 2 8 2 2 2" xfId="7790" xr:uid="{371B8B8E-CEEC-433B-A0B9-6C679BB6BDC5}"/>
    <cellStyle name="Normal 2 2 8 2 2 2 2" xfId="16593" xr:uid="{A32FD221-05F5-4A5C-AD6B-87797374A132}"/>
    <cellStyle name="Normal 2 2 8 2 2 3" xfId="13575" xr:uid="{7CD2C0F9-49E2-4736-B754-305BDEB59DC6}"/>
    <cellStyle name="Normal 2 2 8 2 3" xfId="6264" xr:uid="{23212A48-DFE5-4E38-9777-0D6455A14D61}"/>
    <cellStyle name="Normal 2 2 8 2 3 2" xfId="15068" xr:uid="{48B9B0E4-9ADF-46B4-B24C-4C94B1823F07}"/>
    <cellStyle name="Normal 2 2 8 2 4" xfId="9282" xr:uid="{01ED9B4A-9654-4703-9AD8-838BC423CD05}"/>
    <cellStyle name="Normal 2 2 8 2 4 2" xfId="18085" xr:uid="{69E60834-26B9-40B9-AE02-84063051CA72}"/>
    <cellStyle name="Normal 2 2 8 2 5" xfId="12058" xr:uid="{00CFB9B0-53C7-49E4-BC24-4820F980EF26}"/>
    <cellStyle name="Normal 2 2 8 3" xfId="3543" xr:uid="{561D2F3F-2E74-4A71-9C19-0F0281B939F3}"/>
    <cellStyle name="Normal 2 2 8 3 2" xfId="5065" xr:uid="{8AC361B8-FD27-47AE-BA92-07498F0C365B}"/>
    <cellStyle name="Normal 2 2 8 3 2 2" xfId="8086" xr:uid="{0584F9AC-6AD4-4ACD-A034-5E9AE0E3E98F}"/>
    <cellStyle name="Normal 2 2 8 3 2 2 2" xfId="16889" xr:uid="{B1844FA5-38D7-45D6-8329-6E3333882620}"/>
    <cellStyle name="Normal 2 2 8 3 2 3" xfId="13870" xr:uid="{0E50E237-0960-4A1A-85F2-4396DD319311}"/>
    <cellStyle name="Normal 2 2 8 3 3" xfId="6560" xr:uid="{9B184BEB-CA42-4C83-A5F0-3E5F715447B6}"/>
    <cellStyle name="Normal 2 2 8 3 3 2" xfId="15364" xr:uid="{3F9CB1E5-A556-4457-967D-918BB83ABFAE}"/>
    <cellStyle name="Normal 2 2 8 3 4" xfId="9578" xr:uid="{AE90C0E3-DC9E-40A6-9BEE-C10E75122AF4}"/>
    <cellStyle name="Normal 2 2 8 3 4 2" xfId="18381" xr:uid="{DA721CB8-2E95-4AF8-AA5A-151A6CF38C31}"/>
    <cellStyle name="Normal 2 2 8 3 5" xfId="12351" xr:uid="{DA0E547A-6209-4560-A27B-DE9B8A99DFFE}"/>
    <cellStyle name="Normal 2 2 8 4" xfId="3845" xr:uid="{6AE7F355-097E-4644-97D7-37EE632A6DC9}"/>
    <cellStyle name="Normal 2 2 8 4 2" xfId="5368" xr:uid="{E7F82D41-6100-4311-B199-6A2608CB5CC1}"/>
    <cellStyle name="Normal 2 2 8 4 2 2" xfId="8389" xr:uid="{4CBF2002-F024-4C3C-9FAD-8C7E7E45716A}"/>
    <cellStyle name="Normal 2 2 8 4 2 2 2" xfId="17192" xr:uid="{49F911CE-5B43-4BF1-80C4-1192E78B5A05}"/>
    <cellStyle name="Normal 2 2 8 4 2 3" xfId="14173" xr:uid="{EAC3BF7A-3EC9-488A-BB57-48A673A7F985}"/>
    <cellStyle name="Normal 2 2 8 4 3" xfId="6863" xr:uid="{BD48BFD3-C9BE-41B1-B0B8-FF1B24FE72C3}"/>
    <cellStyle name="Normal 2 2 8 4 3 2" xfId="15667" xr:uid="{6A6A798D-3C7F-44C6-BDFB-D7DA661CB779}"/>
    <cellStyle name="Normal 2 2 8 4 4" xfId="9881" xr:uid="{90B852C7-FCA1-4A63-8BAB-01A82015D81F}"/>
    <cellStyle name="Normal 2 2 8 4 4 2" xfId="18684" xr:uid="{F9254CFD-3E33-4443-8CDA-639C44A15828}"/>
    <cellStyle name="Normal 2 2 8 4 5" xfId="12653" xr:uid="{161B95DC-A9B1-45A4-89EC-1771A3957E92}"/>
    <cellStyle name="Normal 2 2 8 5" xfId="4150" xr:uid="{D7365FD4-6BA5-4929-B386-FDC23D10D64E}"/>
    <cellStyle name="Normal 2 2 8 5 2" xfId="5673" xr:uid="{68139778-1B87-4C25-A204-3164F562059D}"/>
    <cellStyle name="Normal 2 2 8 5 2 2" xfId="8694" xr:uid="{FCD30F4B-2018-446D-B953-498DA85FDD9B}"/>
    <cellStyle name="Normal 2 2 8 5 2 2 2" xfId="17497" xr:uid="{80823B9D-0591-4FAE-9590-561FA580F98A}"/>
    <cellStyle name="Normal 2 2 8 5 2 3" xfId="14478" xr:uid="{06548B69-46CD-4A07-B7B5-3B2E06B7289F}"/>
    <cellStyle name="Normal 2 2 8 5 3" xfId="7168" xr:uid="{93CC6328-A3F1-4AA2-8DC2-40DB9B6B18EA}"/>
    <cellStyle name="Normal 2 2 8 5 3 2" xfId="15972" xr:uid="{7CB827DC-43AB-41FB-BB63-13FC96FF3152}"/>
    <cellStyle name="Normal 2 2 8 5 4" xfId="10186" xr:uid="{55D7F14C-A051-44E8-B9B6-1920B57BBBC4}"/>
    <cellStyle name="Normal 2 2 8 5 4 2" xfId="18989" xr:uid="{E74BD98C-49E5-4B03-8F27-82BD26B15060}"/>
    <cellStyle name="Normal 2 2 8 5 5" xfId="12957" xr:uid="{4EB60FBB-3E6E-46B8-8EBC-F19364E29432}"/>
    <cellStyle name="Normal 2 2 8 6" xfId="4477" xr:uid="{4BE58EC8-29F2-4EDB-B96C-C53136BB9ECB}"/>
    <cellStyle name="Normal 2 2 8 6 2" xfId="7495" xr:uid="{1EE31946-F0D0-44F5-8817-5E18C9EEABA6}"/>
    <cellStyle name="Normal 2 2 8 6 2 2" xfId="16298" xr:uid="{BC7E3901-B3BF-44CD-812F-A008217D9965}"/>
    <cellStyle name="Normal 2 2 8 6 3" xfId="13283" xr:uid="{6B4B033C-9F64-489D-A3C9-F7825768349D}"/>
    <cellStyle name="Normal 2 2 8 7" xfId="5968" xr:uid="{222EEA56-A8E3-4310-9DDA-1A4D3D6A3A73}"/>
    <cellStyle name="Normal 2 2 8 7 2" xfId="14772" xr:uid="{272948C2-E8CA-4E0C-860E-BFC6B0A6EB89}"/>
    <cellStyle name="Normal 2 2 8 8" xfId="8987" xr:uid="{A420CA06-63FB-4EFA-B43A-3E1F79851F0B}"/>
    <cellStyle name="Normal 2 2 8 8 2" xfId="17790" xr:uid="{FCDB1E77-0311-45DC-B948-9363B2AFEC26}"/>
    <cellStyle name="Normal 2 2 8 9" xfId="10405" xr:uid="{A85BE76E-9544-4757-8365-D6360227F3AC}"/>
    <cellStyle name="Normal 2 2 8 9 2" xfId="11774" xr:uid="{DDC1FDAB-B799-47D5-9B7B-BAFC49380B5B}"/>
    <cellStyle name="Normal 2 2 9" xfId="2833" xr:uid="{D838469A-6D5F-42CA-BE31-C9E78B6BCA58}"/>
    <cellStyle name="Normal 2 2 9 2" xfId="4488" xr:uid="{591A6A1F-5072-46B9-B2F7-9FAE99339AFA}"/>
    <cellStyle name="Normal 2 2 9 2 2" xfId="7506" xr:uid="{364B3813-8F23-46FE-8FBB-DA2CE905E471}"/>
    <cellStyle name="Normal 2 2 9 2 2 2" xfId="16309" xr:uid="{61667AEA-E0D1-4399-A7B1-B5F458FEFAC9}"/>
    <cellStyle name="Normal 2 2 9 2 3" xfId="13293" xr:uid="{AA94AFE8-99BB-4A63-BA8C-8231339EF5FA}"/>
    <cellStyle name="Normal 2 2 9 3" xfId="5980" xr:uid="{EBD2C6F4-B557-42A6-81A3-709DDB4C64E8}"/>
    <cellStyle name="Normal 2 2 9 3 2" xfId="14784" xr:uid="{A22756A0-B855-46C4-BDBF-7D7795718547}"/>
    <cellStyle name="Normal 2 2 9 4" xfId="8998" xr:uid="{99238AE8-5BCD-41EE-9FD8-A904651D1134}"/>
    <cellStyle name="Normal 2 2 9 4 2" xfId="17801" xr:uid="{4E955AC1-C004-4F36-9072-02E6361750D7}"/>
    <cellStyle name="Normal 2 2 9 5" xfId="11784" xr:uid="{89C6A513-FA46-4DDF-8868-27E9A458B1A1}"/>
    <cellStyle name="Normal 2 3" xfId="675" xr:uid="{EE51CE16-A86F-4A42-B2B8-C3995AB8789D}"/>
    <cellStyle name="Normal 2 3 2" xfId="1207" xr:uid="{10CED90A-D006-4EA5-AF3B-E4BBA4368A8F}"/>
    <cellStyle name="Normal 2 3 2 2" xfId="1262" xr:uid="{5B2A6014-2050-488F-894C-F21457733B4E}"/>
    <cellStyle name="Normal 2 3 2 2 2" xfId="1347" xr:uid="{EA46C507-2C29-4E46-90E0-119B26FBB431}"/>
    <cellStyle name="Normal 2 3 2 2 3" xfId="19427" xr:uid="{937C31DF-22EB-4E3F-B391-A829CC89D405}"/>
    <cellStyle name="Normal 2 3 2 3" xfId="2422" xr:uid="{4FD0D2A5-75E2-4357-B7F7-C532A657F875}"/>
    <cellStyle name="Normal 2 3 2 4" xfId="19414" xr:uid="{C54AC5AB-C809-4B88-9C52-3A2099181D57}"/>
    <cellStyle name="Normal 2 3 3" xfId="1202" xr:uid="{3D92BF53-4EF6-40D8-ABD5-63A97447E1A0}"/>
    <cellStyle name="Normal 2 3 3 2" xfId="1334" xr:uid="{CE65FC87-808A-4677-9635-5A23C63D405E}"/>
    <cellStyle name="Normal 2 3 3 2 2" xfId="3148" xr:uid="{7A6AAA32-E83A-46F2-91A5-C6595422B9AB}"/>
    <cellStyle name="Normal 2 3 3 3" xfId="2698" xr:uid="{B9EB0F19-5F85-4C0D-B7C3-527AE8FF5101}"/>
    <cellStyle name="Normal 2 3 4" xfId="1306" xr:uid="{4A2B883C-6C8C-4485-A2F7-24BC146D2E8B}"/>
    <cellStyle name="Normal 2 3 5" xfId="1416" xr:uid="{C0119682-F9D3-467B-A9D5-64E5098F1609}"/>
    <cellStyle name="Normal 2 3 5 2" xfId="1645" xr:uid="{77BE211C-03B4-484D-A7E9-BA62479C07E2}"/>
    <cellStyle name="Normal 2 3 5 2 2" xfId="1731" xr:uid="{EA1BD2AE-99D7-4B98-A850-5125521E57C5}"/>
    <cellStyle name="Normal 2 3 5 2 3" xfId="2249" xr:uid="{873CDD89-BC97-42F6-A461-79252AB90513}"/>
    <cellStyle name="Normal 2 3 5 3" xfId="1593" xr:uid="{9484426D-A507-4542-914D-143CFA5D22A5}"/>
    <cellStyle name="Normal 2 3 5 4" xfId="2159" xr:uid="{3B08D2BC-2C9B-4D80-9C2D-32E281D59B8E}"/>
    <cellStyle name="Normal 2 3 5 4 2" xfId="10525" xr:uid="{D8CCCBBF-49F0-4899-8ED5-8E11EA9CB193}"/>
    <cellStyle name="Normal 2 3 6" xfId="2293" xr:uid="{9266DAEE-2C74-4582-864D-3687654B8905}"/>
    <cellStyle name="Normal 2 3 6 2" xfId="10348" xr:uid="{6BBD8540-0DB9-4C6D-9AEE-D49C2D5B67A0}"/>
    <cellStyle name="Normal 2 3 7" xfId="10454" xr:uid="{B102AD78-809C-4F94-8CFC-E68765FD80BE}"/>
    <cellStyle name="Normal 2 3 8" xfId="1049" xr:uid="{6C131156-3F10-4B9F-8543-DFD641F928A4}"/>
    <cellStyle name="Normal 2 4" xfId="676" xr:uid="{62F8335A-0A0B-473F-BFB1-B1345EC3444C}"/>
    <cellStyle name="Normal 2 4 10" xfId="3876" xr:uid="{2C880BD4-97AB-412B-81F2-95C5309AF401}"/>
    <cellStyle name="Normal 2 4 10 2" xfId="5399" xr:uid="{CF539A6F-1664-4169-A82C-9A5DEE734432}"/>
    <cellStyle name="Normal 2 4 10 2 2" xfId="8420" xr:uid="{19F8A06E-CDEC-486F-8565-1FD9389479CC}"/>
    <cellStyle name="Normal 2 4 10 2 2 2" xfId="17223" xr:uid="{750A31F9-EC51-4F31-A649-4E87AD9DBC0D}"/>
    <cellStyle name="Normal 2 4 10 2 3" xfId="14204" xr:uid="{E0BD76D5-317F-40F9-B7AF-DE06D2038F98}"/>
    <cellStyle name="Normal 2 4 10 3" xfId="6894" xr:uid="{62C42D35-5C84-4B06-9149-E6D26E4CB5EC}"/>
    <cellStyle name="Normal 2 4 10 3 2" xfId="15698" xr:uid="{3A739D9C-2E48-4793-AD17-36B9B6843E97}"/>
    <cellStyle name="Normal 2 4 10 4" xfId="9912" xr:uid="{6D101B72-2A3C-44D7-97F5-4C687FC55730}"/>
    <cellStyle name="Normal 2 4 10 4 2" xfId="18715" xr:uid="{AFE8C8B9-66AD-4085-BBB7-6036BE670039}"/>
    <cellStyle name="Normal 2 4 10 5" xfId="12683" xr:uid="{155A84CD-4D5E-46F4-B1A5-A0F3E095EE7E}"/>
    <cellStyle name="Normal 2 4 11" xfId="4172" xr:uid="{DCCDBA1A-E00C-4386-B836-3D153CDA84EC}"/>
    <cellStyle name="Normal 2 4 11 2" xfId="7190" xr:uid="{E66BEF15-D69B-44A5-8095-1C6539C4A940}"/>
    <cellStyle name="Normal 2 4 11 2 2" xfId="15993" xr:uid="{1E110683-99A2-4CBB-B03E-8C8F216E7D7C}"/>
    <cellStyle name="Normal 2 4 11 3" xfId="12978" xr:uid="{0E2B75D1-3293-43A8-B84D-32BD136DAF90}"/>
    <cellStyle name="Normal 2 4 12" xfId="4203" xr:uid="{4355E76E-83F2-4961-9BD8-3AF3A23CE1F1}"/>
    <cellStyle name="Normal 2 4 12 2" xfId="7221" xr:uid="{877DE3CB-AD6A-4AA3-8E61-4B3B0D50B232}"/>
    <cellStyle name="Normal 2 4 12 2 2" xfId="16024" xr:uid="{5B909A50-6F09-4307-AE1D-6B30507AB198}"/>
    <cellStyle name="Normal 2 4 12 3" xfId="13009" xr:uid="{11E3E1D1-69A7-47C6-AB55-D84BB32818E2}"/>
    <cellStyle name="Normal 2 4 13" xfId="5706" xr:uid="{D07A27F2-549B-46F7-A99C-28640CD8C56A}"/>
    <cellStyle name="Normal 2 4 13 2" xfId="14510" xr:uid="{EAFBCED6-F743-4415-A1AD-A4A52DD1C842}"/>
    <cellStyle name="Normal 2 4 14" xfId="8713" xr:uid="{054E94AD-56B4-4B42-93D4-9FA1E4AA2811}"/>
    <cellStyle name="Normal 2 4 14 2" xfId="17516" xr:uid="{3F644B4B-391F-47CA-B5C0-C636AC22AA45}"/>
    <cellStyle name="Normal 2 4 15" xfId="2325" xr:uid="{7D6D52E6-D92E-4286-BE91-CB0D62BB9428}"/>
    <cellStyle name="Normal 2 4 15 2" xfId="11572" xr:uid="{F98215B1-DD48-479A-BAF0-F5DB0C5E8865}"/>
    <cellStyle name="Normal 2 4 16" xfId="1201" xr:uid="{4DC9F29B-3573-45B2-867F-2F20203F4BD9}"/>
    <cellStyle name="Normal 2 4 2" xfId="2594" xr:uid="{B084E50A-BA99-4CA1-A9DE-390A145E02F0}"/>
    <cellStyle name="Normal 2 4 2 2" xfId="3120" xr:uid="{0E2DA902-75B5-4926-BF13-EA7B50C7DCCC}"/>
    <cellStyle name="Normal 2 4 2 2 2" xfId="4687" xr:uid="{363D6548-AB7C-4C84-8495-4C76C04BAFFE}"/>
    <cellStyle name="Normal 2 4 2 2 2 2" xfId="7705" xr:uid="{E6C054E9-8F2C-4F00-815D-0B9D64B3F927}"/>
    <cellStyle name="Normal 2 4 2 2 2 2 2" xfId="16508" xr:uid="{8006C7A2-9811-4226-9759-673034AA9B80}"/>
    <cellStyle name="Normal 2 4 2 2 2 3" xfId="13492" xr:uid="{CE413BBC-3004-44C9-A464-87D3E32DB4B4}"/>
    <cellStyle name="Normal 2 4 2 2 3" xfId="6179" xr:uid="{DBD915BD-E7C8-4BDE-9162-8FC00B8BC79A}"/>
    <cellStyle name="Normal 2 4 2 2 3 2" xfId="14983" xr:uid="{915D2AD0-61AB-4837-85C4-281E6E18122B}"/>
    <cellStyle name="Normal 2 4 2 2 4" xfId="9197" xr:uid="{AE5A5C70-230C-45B4-A10D-32F6DFC5145C}"/>
    <cellStyle name="Normal 2 4 2 2 4 2" xfId="18000" xr:uid="{7A06C5A6-CDA6-40AC-96E2-F16476B9EDA1}"/>
    <cellStyle name="Normal 2 4 2 2 5" xfId="11978" xr:uid="{7759BE44-E970-4E2A-AD82-331446F9F5F3}"/>
    <cellStyle name="Normal 2 4 2 3" xfId="3460" xr:uid="{6706833D-4D45-44EB-BDF3-1715D4C2A124}"/>
    <cellStyle name="Normal 2 4 2 3 2" xfId="4980" xr:uid="{4EC4E5A7-413F-43CE-BBD4-ACC262195CF0}"/>
    <cellStyle name="Normal 2 4 2 3 2 2" xfId="8001" xr:uid="{E915BFE6-9059-48CB-89CB-6ED6EF00707C}"/>
    <cellStyle name="Normal 2 4 2 3 2 2 2" xfId="16804" xr:uid="{4A7F8CC3-DE14-4E14-AFE4-ECB5AA4DF9E9}"/>
    <cellStyle name="Normal 2 4 2 3 2 3" xfId="13785" xr:uid="{C6F8F083-1F71-44A4-B948-442003116414}"/>
    <cellStyle name="Normal 2 4 2 3 3" xfId="6475" xr:uid="{B6DF6E64-81C0-4B8D-82B5-81E3091A0445}"/>
    <cellStyle name="Normal 2 4 2 3 3 2" xfId="15279" xr:uid="{38D46437-7749-4313-9C7E-8340921ECA39}"/>
    <cellStyle name="Normal 2 4 2 3 4" xfId="9493" xr:uid="{8B7CE7AE-84CA-48A4-9B14-524866C9B84F}"/>
    <cellStyle name="Normal 2 4 2 3 4 2" xfId="18296" xr:uid="{AF2905FB-6B4E-4FED-AE06-67DF8B8ADD0B}"/>
    <cellStyle name="Normal 2 4 2 3 5" xfId="12268" xr:uid="{EE0ACA58-EACF-4ADA-AABA-EDB970641E22}"/>
    <cellStyle name="Normal 2 4 2 4" xfId="3755" xr:uid="{107F84CD-0293-47C6-8E6B-F45C1E2E037F}"/>
    <cellStyle name="Normal 2 4 2 4 2" xfId="5278" xr:uid="{53FFDAD1-B9A7-4537-B5C2-D2095AA66D90}"/>
    <cellStyle name="Normal 2 4 2 4 2 2" xfId="8299" xr:uid="{B749E264-F4D1-45E3-A7F6-230AD8CFEED9}"/>
    <cellStyle name="Normal 2 4 2 4 2 2 2" xfId="17102" xr:uid="{3B2C4E84-BFDE-4924-94E8-F4A78C1437C0}"/>
    <cellStyle name="Normal 2 4 2 4 2 3" xfId="14083" xr:uid="{2B9DB872-61F4-4CB2-85EC-83C81FD7D7A5}"/>
    <cellStyle name="Normal 2 4 2 4 3" xfId="6773" xr:uid="{D8194F56-6CAD-4424-ABFB-7B9F7C9D497F}"/>
    <cellStyle name="Normal 2 4 2 4 3 2" xfId="15577" xr:uid="{26C8DAC6-79FB-4E1A-B141-5E483950D04D}"/>
    <cellStyle name="Normal 2 4 2 4 4" xfId="9791" xr:uid="{1CB89E1E-7EE5-4974-BA50-D1EBC8166199}"/>
    <cellStyle name="Normal 2 4 2 4 4 2" xfId="18594" xr:uid="{7ED32A79-B37D-4F3B-95F5-B816BFE345DB}"/>
    <cellStyle name="Normal 2 4 2 4 5" xfId="12563" xr:uid="{909580D5-1D44-4A5E-B49F-3870FFC201D5}"/>
    <cellStyle name="Normal 2 4 2 5" xfId="4065" xr:uid="{7A15102F-CC7C-424A-B561-D7E3482D97CA}"/>
    <cellStyle name="Normal 2 4 2 5 2" xfId="5588" xr:uid="{6BDAC40E-5932-4850-B873-FC62B51499EC}"/>
    <cellStyle name="Normal 2 4 2 5 2 2" xfId="8609" xr:uid="{1942F489-1895-4FDB-9CE3-3530850A2FC1}"/>
    <cellStyle name="Normal 2 4 2 5 2 2 2" xfId="17412" xr:uid="{5DBB2EB1-BD14-424F-8B23-A19031AE4FD9}"/>
    <cellStyle name="Normal 2 4 2 5 2 3" xfId="14393" xr:uid="{AE03126E-67A6-4774-BE52-4ACC2FA3FA2B}"/>
    <cellStyle name="Normal 2 4 2 5 3" xfId="7083" xr:uid="{68F4FCBA-57AA-4EE2-8EAF-A455F61A557C}"/>
    <cellStyle name="Normal 2 4 2 5 3 2" xfId="15887" xr:uid="{B4112D12-29CB-464C-AF57-0486644B1225}"/>
    <cellStyle name="Normal 2 4 2 5 4" xfId="10101" xr:uid="{C0607BE2-4E49-4349-B12F-6E41F2771B8D}"/>
    <cellStyle name="Normal 2 4 2 5 4 2" xfId="18904" xr:uid="{3A8E41EC-D06F-42FA-8B4A-DF4E9B86A1FA}"/>
    <cellStyle name="Normal 2 4 2 5 5" xfId="12872" xr:uid="{93147086-5195-437E-8E42-F79BE6984D15}"/>
    <cellStyle name="Normal 2 4 2 6" xfId="4392" xr:uid="{8EBC0978-7A9A-40E5-BD90-99E3E2ACEC3C}"/>
    <cellStyle name="Normal 2 4 2 6 2" xfId="7410" xr:uid="{96082443-1095-49E2-AA3E-AF3866314348}"/>
    <cellStyle name="Normal 2 4 2 6 2 2" xfId="16213" xr:uid="{4FF1035A-AF55-48C9-B726-C817AF356E70}"/>
    <cellStyle name="Normal 2 4 2 6 3" xfId="13198" xr:uid="{343FCD4B-D19F-4270-8B55-658C04BD148F}"/>
    <cellStyle name="Normal 2 4 2 7" xfId="5883" xr:uid="{1C17B345-EC64-463A-946E-262DA2C6F952}"/>
    <cellStyle name="Normal 2 4 2 7 2" xfId="14687" xr:uid="{C3BC0650-6C2B-4FC8-B733-67D7AAF139C4}"/>
    <cellStyle name="Normal 2 4 2 8" xfId="8902" xr:uid="{11ED3C45-9F83-4810-9887-987847A669BA}"/>
    <cellStyle name="Normal 2 4 2 8 2" xfId="17705" xr:uid="{86392C24-EFC2-4B27-BA78-724147162A61}"/>
    <cellStyle name="Normal 2 4 2 9" xfId="10349" xr:uid="{A990495E-68D4-4C1F-BBC0-0E57DF80D8A2}"/>
    <cellStyle name="Normal 2 4 2 9 2" xfId="11696" xr:uid="{5E080DC2-CF08-4F07-927A-03F8F9357BD3}"/>
    <cellStyle name="Normal 2 4 3" xfId="2609" xr:uid="{7478CECC-6982-42D6-8159-B41B69D1D425}"/>
    <cellStyle name="Normal 2 4 3 2" xfId="3141" xr:uid="{93B9D93A-F117-4166-A515-ED3F14326721}"/>
    <cellStyle name="Normal 2 4 3 2 2" xfId="4698" xr:uid="{04BF61B1-2EC7-4B52-B890-53DE596FA5F2}"/>
    <cellStyle name="Normal 2 4 3 2 2 2" xfId="7717" xr:uid="{A6394F70-FDD5-4E58-9299-692C51A60C06}"/>
    <cellStyle name="Normal 2 4 3 2 2 2 2" xfId="16520" xr:uid="{5DB29E0B-F07C-49F0-BC29-4F9B618AB3FC}"/>
    <cellStyle name="Normal 2 4 3 2 2 3" xfId="13503" xr:uid="{B9D11BEF-C29A-4A5A-BFC3-6FBCFBFB9844}"/>
    <cellStyle name="Normal 2 4 3 2 3" xfId="6191" xr:uid="{97EC6F39-2A62-4A78-BCAD-27D1918DEF7F}"/>
    <cellStyle name="Normal 2 4 3 2 3 2" xfId="14995" xr:uid="{411D3EDD-4CA7-40B4-B6A3-460806322224}"/>
    <cellStyle name="Normal 2 4 3 2 4" xfId="9209" xr:uid="{8B4EF36B-A3EB-46E8-8D23-CA9F04DF9293}"/>
    <cellStyle name="Normal 2 4 3 2 4 2" xfId="18012" xr:uid="{EEFF9F42-6709-4151-AF46-C13E26921C84}"/>
    <cellStyle name="Normal 2 4 3 2 5" xfId="11988" xr:uid="{CA2C2D85-A862-4987-82BB-A15CBF77F3FE}"/>
    <cellStyle name="Normal 2 4 3 3" xfId="3471" xr:uid="{A4C81ECC-563B-405F-B99D-1219A33DE9C2}"/>
    <cellStyle name="Normal 2 4 3 3 2" xfId="4992" xr:uid="{BCB69541-157D-41A7-B9B5-26AC67E31CD0}"/>
    <cellStyle name="Normal 2 4 3 3 2 2" xfId="8013" xr:uid="{185F7428-0B9D-4C37-8B12-62C64ADF5F4F}"/>
    <cellStyle name="Normal 2 4 3 3 2 2 2" xfId="16816" xr:uid="{94C747E6-EB4D-443A-B749-6F303BE8287D}"/>
    <cellStyle name="Normal 2 4 3 3 2 3" xfId="13797" xr:uid="{B9379013-2C5D-4025-9EAF-DDDB41B023DA}"/>
    <cellStyle name="Normal 2 4 3 3 3" xfId="6487" xr:uid="{206E30D7-5BFB-4C40-9BB6-C20EA6B522FC}"/>
    <cellStyle name="Normal 2 4 3 3 3 2" xfId="15291" xr:uid="{08D19BAD-FFD5-40C1-BBAE-2328BF527595}"/>
    <cellStyle name="Normal 2 4 3 3 4" xfId="9505" xr:uid="{ADFD7B00-A9DE-46B3-86EB-793A77D67B87}"/>
    <cellStyle name="Normal 2 4 3 3 4 2" xfId="18308" xr:uid="{6E2B8E6D-9EEE-4C28-89B7-D893695587B7}"/>
    <cellStyle name="Normal 2 4 3 3 5" xfId="12279" xr:uid="{0CEEC71F-2DB1-4CD2-A2C1-BE53600B5EE3}"/>
    <cellStyle name="Normal 2 4 3 4" xfId="3767" xr:uid="{69328D23-A459-45B3-9439-16180E77B32A}"/>
    <cellStyle name="Normal 2 4 3 4 2" xfId="5290" xr:uid="{821A8653-7E17-4C74-8B56-5FFEE8BFBC37}"/>
    <cellStyle name="Normal 2 4 3 4 2 2" xfId="8311" xr:uid="{10117ADC-127D-4BC6-A161-0D0828AA04FB}"/>
    <cellStyle name="Normal 2 4 3 4 2 2 2" xfId="17114" xr:uid="{B7240785-52FF-43B9-B4FB-822C12AA1DF7}"/>
    <cellStyle name="Normal 2 4 3 4 2 3" xfId="14095" xr:uid="{7A59484C-00CC-402A-8FAD-1314218146C1}"/>
    <cellStyle name="Normal 2 4 3 4 3" xfId="6785" xr:uid="{D6547468-13BE-4756-BD8C-834550B33C6C}"/>
    <cellStyle name="Normal 2 4 3 4 3 2" xfId="15589" xr:uid="{7B9A3738-B209-448E-81B4-99BE4470036A}"/>
    <cellStyle name="Normal 2 4 3 4 4" xfId="9803" xr:uid="{C107BD81-57B7-4F74-A1D3-B9E0CE0D1834}"/>
    <cellStyle name="Normal 2 4 3 4 4 2" xfId="18606" xr:uid="{F5EA0DF1-A337-420B-90D5-5C02C7A808B1}"/>
    <cellStyle name="Normal 2 4 3 4 5" xfId="12575" xr:uid="{DA7DC371-D7CD-48C6-9452-370607FD8FDF}"/>
    <cellStyle name="Normal 2 4 3 5" xfId="4077" xr:uid="{5D5441E2-DD8B-4149-9A40-BC0185A357E8}"/>
    <cellStyle name="Normal 2 4 3 5 2" xfId="5600" xr:uid="{F560FD2D-1563-407A-BAE7-0B9D12E0BE13}"/>
    <cellStyle name="Normal 2 4 3 5 2 2" xfId="8621" xr:uid="{D02D4359-0884-4722-BABE-110EA150FAFC}"/>
    <cellStyle name="Normal 2 4 3 5 2 2 2" xfId="17424" xr:uid="{A608F85D-C1B9-4877-BCAB-F6228E222868}"/>
    <cellStyle name="Normal 2 4 3 5 2 3" xfId="14405" xr:uid="{1B451081-03E1-404D-A63E-1A827B79DCAF}"/>
    <cellStyle name="Normal 2 4 3 5 3" xfId="7095" xr:uid="{63E9684F-8E9F-4FC4-8801-0A43EDEF08F7}"/>
    <cellStyle name="Normal 2 4 3 5 3 2" xfId="15899" xr:uid="{814326AA-5A2F-49C4-BD12-13EE2C5C7B2B}"/>
    <cellStyle name="Normal 2 4 3 5 4" xfId="10113" xr:uid="{6D99D3BF-2310-4054-A00B-B27FDAC3925D}"/>
    <cellStyle name="Normal 2 4 3 5 4 2" xfId="18916" xr:uid="{5DB41192-ED6B-42E2-94FF-88F2C393FC6D}"/>
    <cellStyle name="Normal 2 4 3 5 5" xfId="12884" xr:uid="{7E3D2796-7970-4CEC-BF7C-05E6A9430C53}"/>
    <cellStyle name="Normal 2 4 3 6" xfId="4404" xr:uid="{6CE6A30E-0BB3-424B-A9BA-EB51F3DB87C8}"/>
    <cellStyle name="Normal 2 4 3 6 2" xfId="7422" xr:uid="{CE805994-8F77-4B4F-9E72-DD2D47C0ACF3}"/>
    <cellStyle name="Normal 2 4 3 6 2 2" xfId="16225" xr:uid="{99FFE43E-556A-4641-AC32-6C48EF9EEA06}"/>
    <cellStyle name="Normal 2 4 3 6 3" xfId="13210" xr:uid="{193D1648-8C51-4949-AD94-A4D2009F1A18}"/>
    <cellStyle name="Normal 2 4 3 7" xfId="5895" xr:uid="{78513806-329E-4BA4-8AA6-C9F280EC244A}"/>
    <cellStyle name="Normal 2 4 3 7 2" xfId="14699" xr:uid="{09E469BA-4738-4EC5-9E0B-F34E259D76E9}"/>
    <cellStyle name="Normal 2 4 3 8" xfId="8914" xr:uid="{564589A1-D5CE-4543-B683-2318AA80A32B}"/>
    <cellStyle name="Normal 2 4 3 8 2" xfId="17717" xr:uid="{047FFC1B-42B0-4A4C-B592-690242CAC086}"/>
    <cellStyle name="Normal 2 4 3 9" xfId="11706" xr:uid="{69C21115-72CB-4BF1-9EFB-9E0FAEA4DD20}"/>
    <cellStyle name="Normal 2 4 4" xfId="2738" xr:uid="{1529A891-05C5-4B69-9B98-E638507A6D62}"/>
    <cellStyle name="Normal 2 4 4 2" xfId="3186" xr:uid="{814B2DB7-05F2-4ABC-A39A-351C4B5C5AEA}"/>
    <cellStyle name="Normal 2 4 4 2 2" xfId="4712" xr:uid="{32102972-87CF-411D-8F48-32609BDE22BF}"/>
    <cellStyle name="Normal 2 4 4 2 2 2" xfId="7732" xr:uid="{F89FD5AD-D722-4ACF-AD80-4876FAC3FE89}"/>
    <cellStyle name="Normal 2 4 4 2 2 2 2" xfId="16535" xr:uid="{FC8A0B7F-A4D4-4DA8-96AE-AC6DA04E6C08}"/>
    <cellStyle name="Normal 2 4 4 2 2 3" xfId="13517" xr:uid="{42D1313D-E409-4984-8287-D2D681EBF771}"/>
    <cellStyle name="Normal 2 4 4 2 3" xfId="6206" xr:uid="{8DFD41E1-878E-469F-888F-605EDEE470E2}"/>
    <cellStyle name="Normal 2 4 4 2 3 2" xfId="15010" xr:uid="{DB374D51-5D92-42F4-8BE8-2E5DBFF185CC}"/>
    <cellStyle name="Normal 2 4 4 2 4" xfId="9224" xr:uid="{C98C8612-689D-49C2-A6C4-AE1E1E44322E}"/>
    <cellStyle name="Normal 2 4 4 2 4 2" xfId="18027" xr:uid="{D52F2BD2-980B-48A3-BAA3-79C5995BD05B}"/>
    <cellStyle name="Normal 2 4 4 2 5" xfId="12002" xr:uid="{B5A7D14F-6ED2-4260-8611-97D9454A2BFD}"/>
    <cellStyle name="Normal 2 4 4 3" xfId="3485" xr:uid="{72AD5741-A893-4E20-BF93-577529DCA3E0}"/>
    <cellStyle name="Normal 2 4 4 3 2" xfId="5007" xr:uid="{757B3D21-45E3-492F-9A44-70E1AE0E0DD0}"/>
    <cellStyle name="Normal 2 4 4 3 2 2" xfId="8028" xr:uid="{E0E03A4C-D469-45F8-B1C9-68AB463F401F}"/>
    <cellStyle name="Normal 2 4 4 3 2 2 2" xfId="16831" xr:uid="{B37DBB26-44D5-404F-BA7F-80E9ACE7C429}"/>
    <cellStyle name="Normal 2 4 4 3 2 3" xfId="13812" xr:uid="{C9500EAB-B005-475C-B450-EFDC5E254151}"/>
    <cellStyle name="Normal 2 4 4 3 3" xfId="6502" xr:uid="{2B934955-CF60-4811-A8CC-9D795E46AF82}"/>
    <cellStyle name="Normal 2 4 4 3 3 2" xfId="15306" xr:uid="{0256DA89-8D47-46A7-826D-32291B848089}"/>
    <cellStyle name="Normal 2 4 4 3 4" xfId="9520" xr:uid="{324C83FD-5DE6-4A0A-B04D-B24F5EE9ABA6}"/>
    <cellStyle name="Normal 2 4 4 3 4 2" xfId="18323" xr:uid="{4C927405-70B9-4D10-81DD-4BAC33791B0C}"/>
    <cellStyle name="Normal 2 4 4 3 5" xfId="12293" xr:uid="{4FFCD1D5-DAFF-42ED-B358-F9129390A46E}"/>
    <cellStyle name="Normal 2 4 4 4" xfId="3787" xr:uid="{B53CBF83-0CAF-4F9E-9F40-92AE5C22E9E9}"/>
    <cellStyle name="Normal 2 4 4 4 2" xfId="5310" xr:uid="{7FC4B30C-2AB0-42CE-942C-B8870EE69C11}"/>
    <cellStyle name="Normal 2 4 4 4 2 2" xfId="8331" xr:uid="{2F9C6268-7DF8-4596-8D1A-EB6BBB6EA324}"/>
    <cellStyle name="Normal 2 4 4 4 2 2 2" xfId="17134" xr:uid="{A65CFE74-4665-43D3-A641-77FA8C2583D0}"/>
    <cellStyle name="Normal 2 4 4 4 2 3" xfId="14115" xr:uid="{4C4B3859-5847-4626-B35B-EA237C12D356}"/>
    <cellStyle name="Normal 2 4 4 4 3" xfId="6805" xr:uid="{2315A674-FF02-4F36-A2EF-9478F3BC26D1}"/>
    <cellStyle name="Normal 2 4 4 4 3 2" xfId="15609" xr:uid="{5B683E88-C15A-4917-A481-7ADBA4B6393F}"/>
    <cellStyle name="Normal 2 4 4 4 4" xfId="9823" xr:uid="{5B4E2844-3C83-447D-95B4-D2908AE318EA}"/>
    <cellStyle name="Normal 2 4 4 4 4 2" xfId="18626" xr:uid="{0E2E3488-72FA-444E-B2E4-2196671D09F8}"/>
    <cellStyle name="Normal 2 4 4 4 5" xfId="12595" xr:uid="{BB58F614-9D1E-4FAF-B32C-B006CDC16841}"/>
    <cellStyle name="Normal 2 4 4 5" xfId="4092" xr:uid="{885DBD8E-BDB6-4875-8D4F-1CA1EF37DBE6}"/>
    <cellStyle name="Normal 2 4 4 5 2" xfId="5615" xr:uid="{E8FF9AE7-35B2-473D-8F08-C3704391B5EE}"/>
    <cellStyle name="Normal 2 4 4 5 2 2" xfId="8636" xr:uid="{6685C854-98D4-41AB-9B08-76096F95BFC0}"/>
    <cellStyle name="Normal 2 4 4 5 2 2 2" xfId="17439" xr:uid="{BDA825E6-0B3D-45FE-9CCF-317CB857886A}"/>
    <cellStyle name="Normal 2 4 4 5 2 3" xfId="14420" xr:uid="{C2A16CA2-F31D-4843-87CD-CE007E37B1EE}"/>
    <cellStyle name="Normal 2 4 4 5 3" xfId="7110" xr:uid="{53956E5E-1ED2-4537-BCEC-3988E19178F0}"/>
    <cellStyle name="Normal 2 4 4 5 3 2" xfId="15914" xr:uid="{F863B7E6-065C-49A6-862A-C435D1636CBF}"/>
    <cellStyle name="Normal 2 4 4 5 4" xfId="10128" xr:uid="{43129C6F-EE28-48DC-AC78-3C53112B2FA1}"/>
    <cellStyle name="Normal 2 4 4 5 4 2" xfId="18931" xr:uid="{67B6A91B-296D-4626-8E40-56DD2554F649}"/>
    <cellStyle name="Normal 2 4 4 5 5" xfId="12899" xr:uid="{6633A059-17D0-4D14-A54A-7B3F153C3B9C}"/>
    <cellStyle name="Normal 2 4 4 6" xfId="4419" xr:uid="{F35D55DE-83CF-4C25-A91F-559EB3C02F1E}"/>
    <cellStyle name="Normal 2 4 4 6 2" xfId="7437" xr:uid="{9409A66B-1198-4D0A-8F0A-ADE441D80DED}"/>
    <cellStyle name="Normal 2 4 4 6 2 2" xfId="16240" xr:uid="{B20C32CC-0D91-43CE-B6F6-5D1A9A0E4B7E}"/>
    <cellStyle name="Normal 2 4 4 6 3" xfId="13225" xr:uid="{E0D19DD5-7752-4716-9B5E-817189F26B2E}"/>
    <cellStyle name="Normal 2 4 4 7" xfId="5910" xr:uid="{E2470234-2880-4402-9EA5-C049BE43D27C}"/>
    <cellStyle name="Normal 2 4 4 7 2" xfId="14714" xr:uid="{7DB916D8-1102-48CF-863C-C68B28C2BA8A}"/>
    <cellStyle name="Normal 2 4 4 8" xfId="8929" xr:uid="{86A132D6-67C7-493A-8A75-23FB2BBDAE73}"/>
    <cellStyle name="Normal 2 4 4 8 2" xfId="17732" xr:uid="{15D4E035-E42A-4623-8EA6-D033E0DDB702}"/>
    <cellStyle name="Normal 2 4 4 9" xfId="11721" xr:uid="{B448B8A7-9DC3-4D8C-A09B-4FD76DC92347}"/>
    <cellStyle name="Normal 2 4 5" xfId="2766" xr:uid="{087CF0E4-DD4B-43D6-B2E3-2C98AAE474AD}"/>
    <cellStyle name="Normal 2 4 5 2" xfId="3215" xr:uid="{16908E28-10B5-4FBD-99D6-8EBDDC9161CE}"/>
    <cellStyle name="Normal 2 4 5 2 2" xfId="4736" xr:uid="{8AA87341-1445-4734-91CE-952A2A551652}"/>
    <cellStyle name="Normal 2 4 5 2 2 2" xfId="7756" xr:uid="{6800704E-63F8-4D1C-A825-E2C59AC0DC7F}"/>
    <cellStyle name="Normal 2 4 5 2 2 2 2" xfId="16559" xr:uid="{71D24D6D-C73A-4F5E-9CF9-623CCF7B39CA}"/>
    <cellStyle name="Normal 2 4 5 2 2 3" xfId="13541" xr:uid="{385D0A02-38F9-4313-9A3A-A131519D7C96}"/>
    <cellStyle name="Normal 2 4 5 2 3" xfId="6230" xr:uid="{904AA0EC-AA3E-4DFD-8E53-C4096987D8FE}"/>
    <cellStyle name="Normal 2 4 5 2 3 2" xfId="15034" xr:uid="{5EE219D1-0D44-48EE-97BA-4E20A644CDD2}"/>
    <cellStyle name="Normal 2 4 5 2 4" xfId="9248" xr:uid="{28D8D5CD-2EB9-4B8A-841D-E9CE8095CDA1}"/>
    <cellStyle name="Normal 2 4 5 2 4 2" xfId="18051" xr:uid="{E1434B86-1331-410B-BCE9-9EACDECB2026}"/>
    <cellStyle name="Normal 2 4 5 2 5" xfId="12025" xr:uid="{92980E85-1ED2-4A09-8EA4-E6D7E3A520FD}"/>
    <cellStyle name="Normal 2 4 5 3" xfId="3509" xr:uid="{2FAF9DAD-E178-40FC-8DFF-0DEC0D381E85}"/>
    <cellStyle name="Normal 2 4 5 3 2" xfId="5031" xr:uid="{006FB70C-DDAA-4572-8189-9ACAF571CA4A}"/>
    <cellStyle name="Normal 2 4 5 3 2 2" xfId="8052" xr:uid="{3C536375-13FB-4950-8F9E-4886127D74E5}"/>
    <cellStyle name="Normal 2 4 5 3 2 2 2" xfId="16855" xr:uid="{55303DDB-E47C-4FEA-B793-F7720D83662F}"/>
    <cellStyle name="Normal 2 4 5 3 2 3" xfId="13836" xr:uid="{F482DC3A-CAA7-4DFD-AFEB-32929A086769}"/>
    <cellStyle name="Normal 2 4 5 3 3" xfId="6526" xr:uid="{F5CF11B2-7223-4163-9E25-C892BEC0CF76}"/>
    <cellStyle name="Normal 2 4 5 3 3 2" xfId="15330" xr:uid="{60458513-A31C-4E0F-AE0A-914309E44666}"/>
    <cellStyle name="Normal 2 4 5 3 4" xfId="9544" xr:uid="{B168FEC6-AC2B-479F-9FC9-240DC174176B}"/>
    <cellStyle name="Normal 2 4 5 3 4 2" xfId="18347" xr:uid="{2AE66D60-2EFF-4957-80F7-9B04D572E7AB}"/>
    <cellStyle name="Normal 2 4 5 3 5" xfId="12317" xr:uid="{4BC56759-6454-4FAD-8287-67FB941E23CE}"/>
    <cellStyle name="Normal 2 4 5 4" xfId="3811" xr:uid="{F50B4DE7-63D0-45FD-91C9-0431950D9862}"/>
    <cellStyle name="Normal 2 4 5 4 2" xfId="5334" xr:uid="{644B2BF0-6C77-436B-A596-2BFC32F984D4}"/>
    <cellStyle name="Normal 2 4 5 4 2 2" xfId="8355" xr:uid="{94116836-4786-452A-9610-7F7998CEF3AC}"/>
    <cellStyle name="Normal 2 4 5 4 2 2 2" xfId="17158" xr:uid="{2DF1745D-E021-482B-BACB-470AE7AEEC07}"/>
    <cellStyle name="Normal 2 4 5 4 2 3" xfId="14139" xr:uid="{E3EFAA67-627D-49CE-A0E6-2EBDED36630B}"/>
    <cellStyle name="Normal 2 4 5 4 3" xfId="6829" xr:uid="{4EC9405E-D473-4622-8272-391FFE3643DA}"/>
    <cellStyle name="Normal 2 4 5 4 3 2" xfId="15633" xr:uid="{33C7A442-9173-4C22-BEBF-D676B0B74BD3}"/>
    <cellStyle name="Normal 2 4 5 4 4" xfId="9847" xr:uid="{FB54E327-76A3-4697-A462-B94648061F26}"/>
    <cellStyle name="Normal 2 4 5 4 4 2" xfId="18650" xr:uid="{6DEE4CAB-95A6-4ADD-9183-F4FB4249FA08}"/>
    <cellStyle name="Normal 2 4 5 4 5" xfId="12619" xr:uid="{484CE8E1-7C55-4D79-BD3B-57D710C935B0}"/>
    <cellStyle name="Normal 2 4 5 5" xfId="4116" xr:uid="{07C023AF-5096-43C7-B6AE-18C090BECAE1}"/>
    <cellStyle name="Normal 2 4 5 5 2" xfId="5639" xr:uid="{687D9EB2-411F-4F30-B1DD-BF952907A9A0}"/>
    <cellStyle name="Normal 2 4 5 5 2 2" xfId="8660" xr:uid="{589F8999-A0D7-4379-81EE-26564F692E32}"/>
    <cellStyle name="Normal 2 4 5 5 2 2 2" xfId="17463" xr:uid="{C09772BA-CAD1-4ACA-AF07-E5CF69B68A98}"/>
    <cellStyle name="Normal 2 4 5 5 2 3" xfId="14444" xr:uid="{42C8F534-C9EB-4F8C-A5B1-A6262A96A442}"/>
    <cellStyle name="Normal 2 4 5 5 3" xfId="7134" xr:uid="{44DCB80B-3672-49E2-914E-8058528FE82F}"/>
    <cellStyle name="Normal 2 4 5 5 3 2" xfId="15938" xr:uid="{E563E7DF-F106-4464-B1C9-C023C458592D}"/>
    <cellStyle name="Normal 2 4 5 5 4" xfId="10152" xr:uid="{1CCE0F71-3385-4D1F-B0F7-7C735C7A5FD2}"/>
    <cellStyle name="Normal 2 4 5 5 4 2" xfId="18955" xr:uid="{D7D86D1F-83C0-4BDF-8307-2B0140E37440}"/>
    <cellStyle name="Normal 2 4 5 5 5" xfId="12923" xr:uid="{DF5D694F-0246-4066-96F0-651CBDA3E893}"/>
    <cellStyle name="Normal 2 4 5 6" xfId="4443" xr:uid="{3653673C-7F6B-4DD2-8BCE-DD548F62DF1E}"/>
    <cellStyle name="Normal 2 4 5 6 2" xfId="7461" xr:uid="{6AEF5978-48C8-4BCF-BEAC-2B6952A740C9}"/>
    <cellStyle name="Normal 2 4 5 6 2 2" xfId="16264" xr:uid="{1DF98BA4-4846-4273-B825-313C53AF66DA}"/>
    <cellStyle name="Normal 2 4 5 6 3" xfId="13249" xr:uid="{96A0A86B-1FBA-4EFB-85F8-918BFF3DEDED}"/>
    <cellStyle name="Normal 2 4 5 7" xfId="5934" xr:uid="{D924F204-A61D-454E-92B8-3604DBE6D21B}"/>
    <cellStyle name="Normal 2 4 5 7 2" xfId="14738" xr:uid="{FD995E6B-8933-46ED-A9DF-B65BE442999A}"/>
    <cellStyle name="Normal 2 4 5 8" xfId="8953" xr:uid="{9C1E7C06-464E-4DF2-A046-771635523BC8}"/>
    <cellStyle name="Normal 2 4 5 8 2" xfId="17756" xr:uid="{12F7BEDE-5D9C-4261-AA63-C51DD83BB591}"/>
    <cellStyle name="Normal 2 4 5 9" xfId="11743" xr:uid="{4381E2F4-40D2-4114-AEC8-F9097F84E2E0}"/>
    <cellStyle name="Normal 2 4 6" xfId="2788" xr:uid="{B568E586-8C80-4C8E-9AD7-CF828ADEF4B9}"/>
    <cellStyle name="Normal 2 4 6 2" xfId="3239" xr:uid="{881FB55F-39E2-44CF-AF90-7F5FE026F0B4}"/>
    <cellStyle name="Normal 2 4 6 2 2" xfId="4761" xr:uid="{A426C205-E69B-40B4-97B4-45A5C5CECCD6}"/>
    <cellStyle name="Normal 2 4 6 2 2 2" xfId="7781" xr:uid="{1FE04AB8-5EA1-4268-9891-695AAAB4EF8A}"/>
    <cellStyle name="Normal 2 4 6 2 2 2 2" xfId="16584" xr:uid="{4BE283CE-BA84-4B1B-B8C3-0D27A3F9EAE1}"/>
    <cellStyle name="Normal 2 4 6 2 2 3" xfId="13566" xr:uid="{AAE43F5C-0EF6-43BF-97C9-9E9F47C14B6C}"/>
    <cellStyle name="Normal 2 4 6 2 3" xfId="6255" xr:uid="{C4B803DC-049C-4124-9FC4-27153056CC04}"/>
    <cellStyle name="Normal 2 4 6 2 3 2" xfId="15059" xr:uid="{9960C1A5-6B03-4A14-A8B7-01911AFF2A5E}"/>
    <cellStyle name="Normal 2 4 6 2 4" xfId="9273" xr:uid="{700695B9-E917-4EAA-8EE5-930D545ED482}"/>
    <cellStyle name="Normal 2 4 6 2 4 2" xfId="18076" xr:uid="{9865ABDD-55CB-4E6B-96BA-3A2B86D0D5A1}"/>
    <cellStyle name="Normal 2 4 6 2 5" xfId="12049" xr:uid="{F8907C58-A373-4B91-8E1F-557B7D693935}"/>
    <cellStyle name="Normal 2 4 6 3" xfId="3534" xr:uid="{5E82C660-0FE7-437E-94AF-3541443911D1}"/>
    <cellStyle name="Normal 2 4 6 3 2" xfId="5056" xr:uid="{D7671643-A9CC-45CA-B74D-244105998FC3}"/>
    <cellStyle name="Normal 2 4 6 3 2 2" xfId="8077" xr:uid="{D1A6C407-D271-44B0-9309-5C90829C504B}"/>
    <cellStyle name="Normal 2 4 6 3 2 2 2" xfId="16880" xr:uid="{C39EB4D9-9502-4063-9B72-C6BACE29B233}"/>
    <cellStyle name="Normal 2 4 6 3 2 3" xfId="13861" xr:uid="{EFBFE93F-2685-4E81-AA83-1C23C47DB382}"/>
    <cellStyle name="Normal 2 4 6 3 3" xfId="6551" xr:uid="{1CBD097C-BD6B-4226-BFE3-752EC929BD75}"/>
    <cellStyle name="Normal 2 4 6 3 3 2" xfId="15355" xr:uid="{448699D8-2270-41B7-9D6B-987D6B71D30D}"/>
    <cellStyle name="Normal 2 4 6 3 4" xfId="9569" xr:uid="{6EE0D997-51B0-4A20-A1B0-00AE58F5542C}"/>
    <cellStyle name="Normal 2 4 6 3 4 2" xfId="18372" xr:uid="{E738339E-1FC4-4F6A-AD91-D72129C71113}"/>
    <cellStyle name="Normal 2 4 6 3 5" xfId="12342" xr:uid="{CC7BF0FD-1AB9-4DB7-8D12-2C1059ED3EEA}"/>
    <cellStyle name="Normal 2 4 6 4" xfId="3836" xr:uid="{1B55FB3E-FE7F-4E8F-8C15-F7CF613D8B63}"/>
    <cellStyle name="Normal 2 4 6 4 2" xfId="5359" xr:uid="{DB67DF52-5FFD-439E-B870-C45D3D1980DB}"/>
    <cellStyle name="Normal 2 4 6 4 2 2" xfId="8380" xr:uid="{25A9400D-ED20-4379-BEE8-7D1FDE6E9E19}"/>
    <cellStyle name="Normal 2 4 6 4 2 2 2" xfId="17183" xr:uid="{A3C4AECA-9E36-4853-BAAC-FAB4406FFA50}"/>
    <cellStyle name="Normal 2 4 6 4 2 3" xfId="14164" xr:uid="{10BADEE1-176E-4312-B531-8253DF2B18B3}"/>
    <cellStyle name="Normal 2 4 6 4 3" xfId="6854" xr:uid="{9761AEA8-186D-4777-948F-E6E6E15224B3}"/>
    <cellStyle name="Normal 2 4 6 4 3 2" xfId="15658" xr:uid="{67D7AD97-FDEF-4260-8CC8-23DD49A01A2B}"/>
    <cellStyle name="Normal 2 4 6 4 4" xfId="9872" xr:uid="{A24D6042-AD1F-4399-BCA1-88FB97EF9747}"/>
    <cellStyle name="Normal 2 4 6 4 4 2" xfId="18675" xr:uid="{B184C601-648D-4277-8A78-9ADACC4D719C}"/>
    <cellStyle name="Normal 2 4 6 4 5" xfId="12644" xr:uid="{64987C69-916C-4B26-B99E-638E91CC72B5}"/>
    <cellStyle name="Normal 2 4 6 5" xfId="4141" xr:uid="{BBCA4764-90CF-461D-87BE-4E17107AE387}"/>
    <cellStyle name="Normal 2 4 6 5 2" xfId="5664" xr:uid="{6DB5505B-53CF-4C39-8B1C-A56C1D730E04}"/>
    <cellStyle name="Normal 2 4 6 5 2 2" xfId="8685" xr:uid="{CF7F82C5-6877-4628-A517-923B07F7E015}"/>
    <cellStyle name="Normal 2 4 6 5 2 2 2" xfId="17488" xr:uid="{A06DC9A0-B043-49BC-A2D3-A1F8F644F03D}"/>
    <cellStyle name="Normal 2 4 6 5 2 3" xfId="14469" xr:uid="{BA198F1F-ABB5-4189-BC25-1CA578A1FE56}"/>
    <cellStyle name="Normal 2 4 6 5 3" xfId="7159" xr:uid="{C3A2AB27-FCD1-4575-89BF-AF24359D989B}"/>
    <cellStyle name="Normal 2 4 6 5 3 2" xfId="15963" xr:uid="{25CE8719-349D-49A8-9E57-00F61EB7A76D}"/>
    <cellStyle name="Normal 2 4 6 5 4" xfId="10177" xr:uid="{362E8C82-5F20-484F-85B8-12CAB2D6B929}"/>
    <cellStyle name="Normal 2 4 6 5 4 2" xfId="18980" xr:uid="{BA852840-B598-4FE5-B3AC-60400822CC26}"/>
    <cellStyle name="Normal 2 4 6 5 5" xfId="12948" xr:uid="{F6230F18-559E-4A93-94EA-0CCBF7E58D87}"/>
    <cellStyle name="Normal 2 4 6 6" xfId="4468" xr:uid="{ED0D9996-2B79-45D3-844D-E7EB0763DF51}"/>
    <cellStyle name="Normal 2 4 6 6 2" xfId="7486" xr:uid="{BEA7FEF0-B581-4EF5-87F6-DFD5D339C0D2}"/>
    <cellStyle name="Normal 2 4 6 6 2 2" xfId="16289" xr:uid="{9C03D47F-7525-4EC7-A94A-9AB2A191ED47}"/>
    <cellStyle name="Normal 2 4 6 6 3" xfId="13274" xr:uid="{B40C2835-A9C1-40AA-A90E-5E5E09891613}"/>
    <cellStyle name="Normal 2 4 6 7" xfId="5959" xr:uid="{C6DF9770-418A-470C-A22E-A8B1699E65F9}"/>
    <cellStyle name="Normal 2 4 6 7 2" xfId="14763" xr:uid="{DD4CA8BF-4523-49A3-A9CD-D78E11179080}"/>
    <cellStyle name="Normal 2 4 6 8" xfId="8978" xr:uid="{AA049D04-2E85-4F15-B147-86C9AF82FDE4}"/>
    <cellStyle name="Normal 2 4 6 8 2" xfId="17781" xr:uid="{60A20BAD-F3FB-4C5A-817E-BB310281DB8A}"/>
    <cellStyle name="Normal 2 4 6 9" xfId="11765" xr:uid="{C6414B8E-C3C8-4157-9786-775019D37C0E}"/>
    <cellStyle name="Normal 2 4 7" xfId="2850" xr:uid="{1000A508-C9A6-4B16-9C58-523EEACCAE06}"/>
    <cellStyle name="Normal 2 4 7 2" xfId="4496" xr:uid="{C9C473FE-48B0-43B0-865C-12DD31F7ED00}"/>
    <cellStyle name="Normal 2 4 7 2 2" xfId="7514" xr:uid="{DBDE5E47-F8DA-482C-8DD6-15AAB1872856}"/>
    <cellStyle name="Normal 2 4 7 2 2 2" xfId="16317" xr:uid="{3E5D8495-373A-4CCE-8395-45EA596E779B}"/>
    <cellStyle name="Normal 2 4 7 2 3" xfId="13301" xr:uid="{48C28A4B-EF37-44B8-9B3F-E9F47DF210A0}"/>
    <cellStyle name="Normal 2 4 7 3" xfId="5988" xr:uid="{8E46D49F-8DCF-423B-A3D6-B16DC9F6FE49}"/>
    <cellStyle name="Normal 2 4 7 3 2" xfId="14792" xr:uid="{76338648-5668-44A4-A02F-54FEA078C6F8}"/>
    <cellStyle name="Normal 2 4 7 4" xfId="9006" xr:uid="{2A4EC1F3-C81C-4646-AC58-A6B1035881F6}"/>
    <cellStyle name="Normal 2 4 7 4 2" xfId="17809" xr:uid="{C63C2828-D6C9-4EAB-A12A-917DFE3E9E89}"/>
    <cellStyle name="Normal 2 4 7 5" xfId="11791" xr:uid="{99FD1D66-935D-45A4-8124-3D547035551E}"/>
    <cellStyle name="Normal 2 4 8" xfId="3271" xr:uid="{6498AFE6-A49F-4382-8EF0-60D3127A484B}"/>
    <cellStyle name="Normal 2 4 8 2" xfId="4791" xr:uid="{8F36E6E2-D523-4C13-8DB7-D5E0B5475DAF}"/>
    <cellStyle name="Normal 2 4 8 2 2" xfId="7812" xr:uid="{2B3C77D5-4AF6-4EF6-AA92-A103D5DC1C27}"/>
    <cellStyle name="Normal 2 4 8 2 2 2" xfId="16615" xr:uid="{262FABD3-E0D2-41A8-A967-9C8076755DF4}"/>
    <cellStyle name="Normal 2 4 8 2 3" xfId="13596" xr:uid="{F1D769ED-D685-4202-B10A-5F186B199466}"/>
    <cellStyle name="Normal 2 4 8 3" xfId="6286" xr:uid="{BECF4918-DBB2-49A1-B6AD-D10D3E5B43F6}"/>
    <cellStyle name="Normal 2 4 8 3 2" xfId="15090" xr:uid="{5503B744-CB10-4DBE-9554-1F3E9B3847E5}"/>
    <cellStyle name="Normal 2 4 8 4" xfId="9304" xr:uid="{313A0C71-F9E7-4962-99FE-6324D73F262C}"/>
    <cellStyle name="Normal 2 4 8 4 2" xfId="18107" xr:uid="{B2F3F07D-696B-4AEF-B562-E31E8B2B2F07}"/>
    <cellStyle name="Normal 2 4 8 5" xfId="12079" xr:uid="{32C40CB9-4D92-4B4F-931A-1AA3B837CF12}"/>
    <cellStyle name="Normal 2 4 9" xfId="3564" xr:uid="{492EAAF8-829D-40BF-9960-4F4CFCC9B321}"/>
    <cellStyle name="Normal 2 4 9 2" xfId="5087" xr:uid="{8919A367-8308-4567-8FE4-A3DFD2B2C4D4}"/>
    <cellStyle name="Normal 2 4 9 2 2" xfId="8108" xr:uid="{498E1F6A-2EA3-4D70-A6AB-27FE3764194A}"/>
    <cellStyle name="Normal 2 4 9 2 2 2" xfId="16911" xr:uid="{883D9CCC-2A2F-416B-818E-64CB36264295}"/>
    <cellStyle name="Normal 2 4 9 2 3" xfId="13892" xr:uid="{5488F1AC-322E-40CC-B254-EFF7EAA18C56}"/>
    <cellStyle name="Normal 2 4 9 3" xfId="6582" xr:uid="{B2D5DF10-EE53-4505-822E-0FE1C3852E1F}"/>
    <cellStyle name="Normal 2 4 9 3 2" xfId="15386" xr:uid="{5CBD5D84-0AA4-4918-B15A-FCD1C1DFEE66}"/>
    <cellStyle name="Normal 2 4 9 4" xfId="9600" xr:uid="{112A7612-096E-4809-AF7C-3591A3B9EB0B}"/>
    <cellStyle name="Normal 2 4 9 4 2" xfId="18403" xr:uid="{11370911-91B0-49A3-8F35-8B9CF3A4232B}"/>
    <cellStyle name="Normal 2 4 9 5" xfId="12372" xr:uid="{64951571-E8B3-4FD6-9A68-6CC9C05DA913}"/>
    <cellStyle name="Normal 2 5" xfId="677" xr:uid="{1018115F-0B68-4177-878D-9C0AC00A4442}"/>
    <cellStyle name="Normal 2 5 2" xfId="678" xr:uid="{8789BCFD-BFDF-43D8-BBF7-0B43107CEE65}"/>
    <cellStyle name="Normal 2 5 2 2" xfId="2809" xr:uid="{AD980ABF-453B-4E7B-8DD0-C76F3EB04328}"/>
    <cellStyle name="Normal 2 5 2 2 2" xfId="10499" xr:uid="{4A4493F1-8088-4A64-A924-9DE782021488}"/>
    <cellStyle name="Normal 2 5 2 2 2 2" xfId="11164" xr:uid="{E2802B3D-3AD0-4977-ACF9-FB963B8C7A51}"/>
    <cellStyle name="Normal 2 5 2 2 3" xfId="10647" xr:uid="{71B9AE44-4604-444D-83E1-EB4051FCF9D3}"/>
    <cellStyle name="Normal 2 5 2 3" xfId="10429" xr:uid="{2655BCD6-965C-4EB6-923A-1A54E01E7B93}"/>
    <cellStyle name="Normal 2 5 2 3 2" xfId="10870" xr:uid="{D7BF9FE9-7A84-4052-992F-77E556CE1E5A}"/>
    <cellStyle name="Normal 2 5 2 4" xfId="11127" xr:uid="{4620A52A-49F7-4EB4-B16B-DD9B34BF67E9}"/>
    <cellStyle name="Normal 2 5 2 5" xfId="11481" xr:uid="{034604E1-1BBD-4FCF-AD5B-3B32F7025438}"/>
    <cellStyle name="Normal 2 5 2 6" xfId="11246" xr:uid="{21A64D6E-14F2-4156-AAE6-1F0ED8115994}"/>
    <cellStyle name="Normal 2 5 2 7" xfId="1852" xr:uid="{4FA6803E-DEDD-4076-88BE-E52D3FF632D9}"/>
    <cellStyle name="Normal 2 5 3" xfId="679" xr:uid="{63557A34-8E41-4EEA-8236-120652649AD6}"/>
    <cellStyle name="Normal 2 5 3 2" xfId="680" xr:uid="{1CF34A91-7FB5-4070-AB32-83A6E8A236AD}"/>
    <cellStyle name="Normal 2 5 3 2 2" xfId="10671" xr:uid="{D503114D-52BA-48F2-B65D-C92147FE7C71}"/>
    <cellStyle name="Normal 2 5 3 3" xfId="10727" xr:uid="{E56CAF87-883C-4CD5-9927-7D76F822C1AD}"/>
    <cellStyle name="Normal 2 5 3 4" xfId="2296" xr:uid="{84831B08-DC99-441A-837B-949A6D11D76E}"/>
    <cellStyle name="Normal 2 5 4" xfId="10489" xr:uid="{FBA5FC5A-A07B-4F07-82A1-CC41920B4E83}"/>
    <cellStyle name="Normal 2 5 5" xfId="10407" xr:uid="{4E316A4D-A7BF-4B99-84FE-9AF1563FD9B1}"/>
    <cellStyle name="Normal 2 5 5 2" xfId="11229" xr:uid="{1B97C186-476C-4B39-89DF-E0618632EBA3}"/>
    <cellStyle name="Normal 2 5 6" xfId="11428" xr:uid="{E1539212-0C09-4180-BDB8-BBD8C763728C}"/>
    <cellStyle name="Normal 2 5 7" xfId="10709" xr:uid="{57CAD734-36C6-4C16-8A6C-583ABE2AD8A8}"/>
    <cellStyle name="Normal 2 5 8" xfId="19481" xr:uid="{047F213B-19D2-4798-8B57-31DA4C8617EC}"/>
    <cellStyle name="Normal 2 5 9" xfId="1247" xr:uid="{0F061E18-8B69-4508-8FC5-FE688A0C6BCF}"/>
    <cellStyle name="Normal 2 6" xfId="681" xr:uid="{0DE13140-C6B1-40AE-87DF-195FB27EE2A4}"/>
    <cellStyle name="Normal 2 6 2" xfId="4479" xr:uid="{2FECEA82-CE48-4B22-A336-19309A14232F}"/>
    <cellStyle name="Normal 2 6 2 2" xfId="7497" xr:uid="{B3A7F3D7-F301-4CB1-9438-A57E43554BC4}"/>
    <cellStyle name="Normal 2 6 2 2 2" xfId="16300" xr:uid="{B6E07AD9-71B4-46E4-9922-C2FEE182FE10}"/>
    <cellStyle name="Normal 2 6 2 3" xfId="10351" xr:uid="{EE1E2D85-9D4B-450F-9D17-EE8D288EA1AB}"/>
    <cellStyle name="Normal 2 6 2 3 2" xfId="13284" xr:uid="{4E3CD3EB-C52F-437D-B399-CC7A95568643}"/>
    <cellStyle name="Normal 2 6 3" xfId="5970" xr:uid="{C03974BE-D64E-4ECF-AB31-8F99E0EA879B}"/>
    <cellStyle name="Normal 2 6 3 2" xfId="10504" xr:uid="{FAB03381-8736-4072-B387-F77F44E1B160}"/>
    <cellStyle name="Normal 2 6 3 2 2" xfId="14774" xr:uid="{14D158D4-0EB0-4EA8-AD5B-EEC82DF5E3A6}"/>
    <cellStyle name="Normal 2 6 3 3" xfId="10553" xr:uid="{F2C6A605-C22F-432B-AC1A-803D1D4B043C}"/>
    <cellStyle name="Normal 2 6 3 4" xfId="10350" xr:uid="{D0C4EDBD-D158-42AD-92F4-4792F5183F74}"/>
    <cellStyle name="Normal 2 6 4" xfId="8989" xr:uid="{E9FDE1C3-CDD4-437A-AAC4-4EB9C2BE2AFD}"/>
    <cellStyle name="Normal 2 6 4 2" xfId="17792" xr:uid="{0FA98758-86C9-4811-8495-3BCC5AC4DA4D}"/>
    <cellStyle name="Normal 2 6 5" xfId="2802" xr:uid="{06DC0CD3-0B39-402B-9072-306E32412AFC}"/>
    <cellStyle name="Normal 2 6 5 2" xfId="11776" xr:uid="{1F918E37-A446-4082-89C5-401CA5038F28}"/>
    <cellStyle name="Normal 2 6 6" xfId="19391" xr:uid="{C0B153F2-0A67-4E03-9833-1B3416C802F5}"/>
    <cellStyle name="Normal 2 6 7" xfId="19968" xr:uid="{54F5090C-9559-480C-95F7-C8A097EA512E}"/>
    <cellStyle name="Normal 2 7" xfId="682" xr:uid="{CB1065D6-AD36-4EC5-B4D5-C61BF4CCEE2B}"/>
    <cellStyle name="Normal 2 7 2" xfId="683" xr:uid="{8BEC1807-E7E5-4E52-9C27-29361B5EE81F}"/>
    <cellStyle name="Normal 2 7 2 2" xfId="7794" xr:uid="{322802A8-3F0A-4FE2-A5C2-EB81106493A7}"/>
    <cellStyle name="Normal 2 7 2 2 2" xfId="16597" xr:uid="{6BE4D2C2-3FE5-41A0-ABE2-F4993A8E48DA}"/>
    <cellStyle name="Normal 2 7 2 3" xfId="4774" xr:uid="{5700C53D-A003-458D-9DC7-32CD2ECFE416}"/>
    <cellStyle name="Normal 2 7 2 3 2" xfId="13579" xr:uid="{837C80F2-7C92-4FAD-A316-9175AF6FB241}"/>
    <cellStyle name="Normal 2 7 3" xfId="1552" xr:uid="{6CA33BF5-B970-45C7-A269-7A4D8BE840E9}"/>
    <cellStyle name="Normal 2 7 3 2" xfId="1718" xr:uid="{53B359AE-0B18-4246-82F7-423F6FFF0D16}"/>
    <cellStyle name="Normal 2 7 3 2 2" xfId="15072" xr:uid="{B6022AA3-809F-4AD2-B010-7698E26AAB38}"/>
    <cellStyle name="Normal 2 7 3 3" xfId="6268" xr:uid="{DFED791B-C17F-40EE-BAD5-BC406828D7AA}"/>
    <cellStyle name="Normal 2 7 3 3 2" xfId="10527" xr:uid="{9C03392A-25D8-4C9C-A4E5-68614BACFBCF}"/>
    <cellStyle name="Normal 2 7 4" xfId="9286" xr:uid="{522615B7-7C13-429E-A892-86782C04E555}"/>
    <cellStyle name="Normal 2 7 4 2" xfId="18089" xr:uid="{AB36BF06-A57A-4D91-B2E3-6F5E20F61327}"/>
    <cellStyle name="Normal 2 7 5" xfId="3254" xr:uid="{E379A75A-1AE3-46DE-A3E4-5A90A7BF7C24}"/>
    <cellStyle name="Normal 2 7 5 2" xfId="12062" xr:uid="{5A6E4E01-B96F-457C-B10A-FEFEC711F5CE}"/>
    <cellStyle name="Normal 2 7 6" xfId="19395" xr:uid="{7F233B9D-27FD-4754-BCA8-8A4F6B2181F7}"/>
    <cellStyle name="Normal 2 7 7" xfId="1409" xr:uid="{B5780666-D7C3-4DDB-8DB9-33529964FA9F}"/>
    <cellStyle name="Normal 2 8" xfId="684" xr:uid="{38121FA4-9845-4987-B0F6-C865DEF1E885}"/>
    <cellStyle name="Normal 2 8 2" xfId="1724" xr:uid="{A662227B-9C16-45D5-B2E3-866A7628EFEC}"/>
    <cellStyle name="Normal 2 8 2 2" xfId="8087" xr:uid="{A1D38B1F-FB9C-4D66-B90D-7E2F5C5B73A8}"/>
    <cellStyle name="Normal 2 8 2 2 2" xfId="16890" xr:uid="{FEBCAB13-6E5B-4561-9668-2EBA1A419BCB}"/>
    <cellStyle name="Normal 2 8 2 3" xfId="5066" xr:uid="{1677AA9D-438A-48B2-A431-BE421FE19C43}"/>
    <cellStyle name="Normal 2 8 2 3 2" xfId="13871" xr:uid="{339D5C34-F558-4E15-AA03-46632EC54C71}"/>
    <cellStyle name="Normal 2 8 3" xfId="2259" xr:uid="{0E6FFEF3-EF46-4004-8345-F11807F037F8}"/>
    <cellStyle name="Normal 2 8 3 2" xfId="6561" xr:uid="{0C7D1EDF-86EA-409A-A237-E9F1C024EA81}"/>
    <cellStyle name="Normal 2 8 3 2 2" xfId="15365" xr:uid="{866E070D-45EF-474A-BED1-40ABEC3796F7}"/>
    <cellStyle name="Normal 2 8 4" xfId="9579" xr:uid="{A68FD235-AE8E-4079-9293-082A961FAA14}"/>
    <cellStyle name="Normal 2 8 4 2" xfId="18382" xr:uid="{DFB89B94-83CD-4A53-B65E-2729102854F8}"/>
    <cellStyle name="Normal 2 8 5" xfId="3544" xr:uid="{D80AC2B6-4D81-420C-8919-7615BE90DD4D}"/>
    <cellStyle name="Normal 2 8 5 2" xfId="12352" xr:uid="{64EAE947-6302-4EB9-9EB2-BB93CEAFFFB3}"/>
    <cellStyle name="Normal 2 8 6" xfId="1407" xr:uid="{848F4525-54EF-4DCF-BA25-D3906781054F}"/>
    <cellStyle name="Normal 2 9" xfId="685" xr:uid="{2EB4CE9B-28FF-4B50-85FA-CD94D99C8F74}"/>
    <cellStyle name="Normal 2 9 2" xfId="5381" xr:uid="{F0F0DF82-79F2-4386-B65F-F8C3AD0EA3DD}"/>
    <cellStyle name="Normal 2 9 2 2" xfId="8402" xr:uid="{91C45B1D-8702-44F1-932A-62BE6C7D510C}"/>
    <cellStyle name="Normal 2 9 2 2 2" xfId="17205" xr:uid="{55D63A17-2A91-48E9-9DF6-D579ED8D3545}"/>
    <cellStyle name="Normal 2 9 2 3" xfId="14186" xr:uid="{76E0C609-2764-43AE-843A-789EC77396F4}"/>
    <cellStyle name="Normal 2 9 3" xfId="6876" xr:uid="{BE5740B5-BC1F-483D-95CE-1BE45C9FDF5E}"/>
    <cellStyle name="Normal 2 9 3 2" xfId="15680" xr:uid="{1BA2BC5B-7982-45FC-BB20-447F17454982}"/>
    <cellStyle name="Normal 2 9 4" xfId="9894" xr:uid="{A7C639DE-4471-4494-9DE6-E119DA0B0343}"/>
    <cellStyle name="Normal 2 9 4 2" xfId="18697" xr:uid="{A70B29BE-FD66-4C52-B95B-1D1CD8EDEB96}"/>
    <cellStyle name="Normal 2 9 5" xfId="3859" xr:uid="{B63D5D02-31F6-4A2B-9606-DA52A5FC70EA}"/>
    <cellStyle name="Normal 2 9 5 2" xfId="12666" xr:uid="{95D6F638-545B-4870-8623-407EF7EA2D7A}"/>
    <cellStyle name="Normal 2 9 6" xfId="1579" xr:uid="{D2BB2495-F259-4A08-891D-83B90B2B51DE}"/>
    <cellStyle name="Normal 20" xfId="1062" xr:uid="{800DBFEE-2068-4938-82E8-1E29B466F93B}"/>
    <cellStyle name="Normal 20 10" xfId="5717" xr:uid="{C0F0CDE7-C98C-402B-AABD-D00365AC6D0C}"/>
    <cellStyle name="Normal 20 10 2" xfId="14521" xr:uid="{59EE481D-2B8A-4933-8B88-DDEFABAAEF2C}"/>
    <cellStyle name="Normal 20 11" xfId="8724" xr:uid="{7CF954EB-8BA3-4A0D-AF11-1C548701A345}"/>
    <cellStyle name="Normal 20 11 2" xfId="17527" xr:uid="{1BBD7CC8-0F59-4310-B853-7ECE4CF554A0}"/>
    <cellStyle name="Normal 20 12" xfId="10707" xr:uid="{CDA901E8-9249-468F-BEF0-E020036671F9}"/>
    <cellStyle name="Normal 20 13" xfId="11367" xr:uid="{01360337-6338-4252-A84E-07B82693518D}"/>
    <cellStyle name="Normal 20 2" xfId="1853" xr:uid="{EB83E3D2-C4F7-4CDC-B46E-4F6C2F6E51B9}"/>
    <cellStyle name="Normal 20 2 10" xfId="10591" xr:uid="{D0428C7D-5FD5-446D-81ED-F67712A85807}"/>
    <cellStyle name="Normal 20 2 11" xfId="11482" xr:uid="{25F19486-6E6A-49CD-95D9-881417303245}"/>
    <cellStyle name="Normal 20 2 12" xfId="19438" xr:uid="{C117B71D-C632-44B1-AD70-EB79B83D64FD}"/>
    <cellStyle name="Normal 20 2 2" xfId="2546" xr:uid="{5260563D-353A-40E1-93B0-9A74AF7B546F}"/>
    <cellStyle name="Normal 20 2 2 10" xfId="11667" xr:uid="{73463F74-837F-493A-B021-5488BD1A38F8}"/>
    <cellStyle name="Normal 20 2 2 2" xfId="3071" xr:uid="{B1F158C4-7E0A-43E3-84F3-AE4BDCDF73CA}"/>
    <cellStyle name="Normal 20 2 2 2 2" xfId="4639" xr:uid="{7F55C891-7BEA-4892-8DCB-D8BE24BF843F}"/>
    <cellStyle name="Normal 20 2 2 2 2 2" xfId="7657" xr:uid="{4CAE7E76-9240-4124-904D-6B89736696EA}"/>
    <cellStyle name="Normal 20 2 2 2 2 2 2" xfId="16460" xr:uid="{378F41A1-8E64-47FD-B03A-82EC313AB83B}"/>
    <cellStyle name="Normal 20 2 2 2 2 3" xfId="13444" xr:uid="{79691C88-48F0-47F8-8839-1ACC30AB4C99}"/>
    <cellStyle name="Normal 20 2 2 2 3" xfId="6131" xr:uid="{040B02C7-6BA2-4087-B6C0-EB2976DD60F7}"/>
    <cellStyle name="Normal 20 2 2 2 3 2" xfId="14935" xr:uid="{700ED38E-3104-450C-84D5-FBA203E46086}"/>
    <cellStyle name="Normal 20 2 2 2 4" xfId="9149" xr:uid="{0B9FDD86-6E68-4127-B355-E554175C7699}"/>
    <cellStyle name="Normal 20 2 2 2 4 2" xfId="17952" xr:uid="{FC09E418-5A1D-48D9-9EEA-14AEADE5847C}"/>
    <cellStyle name="Normal 20 2 2 2 5" xfId="11932" xr:uid="{03AF2126-3B52-453B-B199-62DE9FF02566}"/>
    <cellStyle name="Normal 20 2 2 3" xfId="3412" xr:uid="{6B12A99B-0773-4896-83B9-D1CEF54A8192}"/>
    <cellStyle name="Normal 20 2 2 3 2" xfId="4932" xr:uid="{5B8FEE31-C1CB-42F2-ADE3-D52CE737BB22}"/>
    <cellStyle name="Normal 20 2 2 3 2 2" xfId="7953" xr:uid="{7F4861B2-4E93-4118-AD21-7B7730D2C78C}"/>
    <cellStyle name="Normal 20 2 2 3 2 2 2" xfId="16756" xr:uid="{9C236172-D37E-4FC1-A250-23CC1758FF9B}"/>
    <cellStyle name="Normal 20 2 2 3 2 3" xfId="13737" xr:uid="{AB5720EF-2D76-437E-B4BA-500C81DA12FB}"/>
    <cellStyle name="Normal 20 2 2 3 3" xfId="6427" xr:uid="{26083717-6434-4EEE-AE81-D2C35920D8A5}"/>
    <cellStyle name="Normal 20 2 2 3 3 2" xfId="15231" xr:uid="{AD44FE8B-51BA-4AD6-B7C0-0B029FAB4F4F}"/>
    <cellStyle name="Normal 20 2 2 3 4" xfId="9445" xr:uid="{615A1F47-1207-4BF7-9F07-5DBC3A02A4D5}"/>
    <cellStyle name="Normal 20 2 2 3 4 2" xfId="18248" xr:uid="{9AB88353-38BD-459E-9DE6-F0D86734BA5A}"/>
    <cellStyle name="Normal 20 2 2 3 5" xfId="12220" xr:uid="{1D8AD1E7-4755-4394-A59F-4546E355654D}"/>
    <cellStyle name="Normal 20 2 2 4" xfId="3707" xr:uid="{FB17971F-D6A6-4EFB-B0E9-223194159317}"/>
    <cellStyle name="Normal 20 2 2 4 2" xfId="5230" xr:uid="{82DBAF99-9C50-4D23-BBC6-196EE1843912}"/>
    <cellStyle name="Normal 20 2 2 4 2 2" xfId="8251" xr:uid="{E49CF4D4-F77E-4FCF-8CAF-93E95776C121}"/>
    <cellStyle name="Normal 20 2 2 4 2 2 2" xfId="17054" xr:uid="{E5CD6371-0FEC-417A-83BC-653E91DA006C}"/>
    <cellStyle name="Normal 20 2 2 4 2 3" xfId="14035" xr:uid="{25D501B6-B199-4487-9215-E1C0C8135789}"/>
    <cellStyle name="Normal 20 2 2 4 3" xfId="6725" xr:uid="{DC61FEF8-CB4D-4C07-9A3E-DF3056952642}"/>
    <cellStyle name="Normal 20 2 2 4 3 2" xfId="15529" xr:uid="{8F6D6173-B74E-40E8-8442-5E6589438C2E}"/>
    <cellStyle name="Normal 20 2 2 4 4" xfId="9743" xr:uid="{C2CA4279-DF16-4097-8626-0C4264CB82B2}"/>
    <cellStyle name="Normal 20 2 2 4 4 2" xfId="18546" xr:uid="{8C57B2C1-4B26-4B97-BB26-3B042AEA0DB0}"/>
    <cellStyle name="Normal 20 2 2 4 5" xfId="12515" xr:uid="{5672BDF4-B5CE-4A3B-8CD2-FA71653B7AC8}"/>
    <cellStyle name="Normal 20 2 2 5" xfId="4017" xr:uid="{7F8FC50B-BF97-42AB-96C0-786F8429C4C7}"/>
    <cellStyle name="Normal 20 2 2 5 2" xfId="5540" xr:uid="{E3D643D7-1410-4A6B-9E3F-15D177139477}"/>
    <cellStyle name="Normal 20 2 2 5 2 2" xfId="8561" xr:uid="{309D8827-FF17-4DF0-849A-1B2EC5C215E8}"/>
    <cellStyle name="Normal 20 2 2 5 2 2 2" xfId="17364" xr:uid="{6F7365B0-A106-4607-909D-6E33BD8C87E6}"/>
    <cellStyle name="Normal 20 2 2 5 2 3" xfId="14345" xr:uid="{79EB7F10-F447-4E5E-8794-DC1E2E2231FC}"/>
    <cellStyle name="Normal 20 2 2 5 3" xfId="7035" xr:uid="{F2C6A112-3E32-4698-ADC4-861C855B3E27}"/>
    <cellStyle name="Normal 20 2 2 5 3 2" xfId="15839" xr:uid="{D171718F-AD89-4583-9629-E941D6E1BBE4}"/>
    <cellStyle name="Normal 20 2 2 5 4" xfId="10053" xr:uid="{DF726745-1F64-4429-B7C5-44B29B005022}"/>
    <cellStyle name="Normal 20 2 2 5 4 2" xfId="18856" xr:uid="{548D7A27-4ED3-4685-B21A-A254CFE57FF2}"/>
    <cellStyle name="Normal 20 2 2 5 5" xfId="12824" xr:uid="{A549CB3A-3151-4E1A-AED1-974610AEF350}"/>
    <cellStyle name="Normal 20 2 2 6" xfId="4344" xr:uid="{73386E96-1223-4C57-B380-57FFAE3E9B16}"/>
    <cellStyle name="Normal 20 2 2 6 2" xfId="7362" xr:uid="{1603B5AA-A7D8-466A-B62E-801CBDEF7F41}"/>
    <cellStyle name="Normal 20 2 2 6 2 2" xfId="16165" xr:uid="{A7877718-38FB-4624-A113-65CE22111E40}"/>
    <cellStyle name="Normal 20 2 2 6 3" xfId="13150" xr:uid="{452C34FD-AF3D-40A1-8EA7-F870F1676629}"/>
    <cellStyle name="Normal 20 2 2 7" xfId="5835" xr:uid="{C2FCB0F3-9CA9-40F3-8087-6B111A1C31DE}"/>
    <cellStyle name="Normal 20 2 2 7 2" xfId="14639" xr:uid="{09B6FC3E-915C-47A2-8F94-2E252F0CB083}"/>
    <cellStyle name="Normal 20 2 2 8" xfId="8854" xr:uid="{F211F5BC-5999-4869-BF31-0192C00C79F2}"/>
    <cellStyle name="Normal 20 2 2 8 2" xfId="17657" xr:uid="{BB6B126E-E7BE-48AF-AAAD-CA71BDA11C56}"/>
    <cellStyle name="Normal 20 2 2 9" xfId="10704" xr:uid="{CEDFFC48-561A-40F2-B9D4-1AE56EF1585C}"/>
    <cellStyle name="Normal 20 2 3" xfId="2947" xr:uid="{5C61089D-0FBD-46BA-BD4D-D9A54C1D7CB9}"/>
    <cellStyle name="Normal 20 2 3 2" xfId="4570" xr:uid="{BA2A9C3B-1CD9-42EA-B94B-44C5462EB085}"/>
    <cellStyle name="Normal 20 2 3 2 2" xfId="7588" xr:uid="{CEC30FFF-DA97-4C5C-A54A-2953000BD59E}"/>
    <cellStyle name="Normal 20 2 3 2 2 2" xfId="16391" xr:uid="{E93B1BBD-2287-44C3-8858-EF1A7D73D897}"/>
    <cellStyle name="Normal 20 2 3 2 3" xfId="13375" xr:uid="{8DF62360-3A85-47AE-95AD-7F75A45B623D}"/>
    <cellStyle name="Normal 20 2 3 3" xfId="6062" xr:uid="{3D98E1FF-BE42-499E-AF4A-2DBB0308B52A}"/>
    <cellStyle name="Normal 20 2 3 3 2" xfId="14866" xr:uid="{8F596260-CDF3-40A4-905D-2846C5D5CC77}"/>
    <cellStyle name="Normal 20 2 3 4" xfId="9080" xr:uid="{401B8205-569C-4AFD-B4BF-E2128BF57290}"/>
    <cellStyle name="Normal 20 2 3 4 2" xfId="17883" xr:uid="{58E44BD1-CC10-4C5F-9A48-F69CEE1CBA62}"/>
    <cellStyle name="Normal 20 2 3 5" xfId="11864" xr:uid="{E4C655F2-D89C-4248-BF4B-6746F1085AC6}"/>
    <cellStyle name="Normal 20 2 4" xfId="3343" xr:uid="{AF45E942-CC75-4746-9807-ED6355CD88E6}"/>
    <cellStyle name="Normal 20 2 4 2" xfId="4863" xr:uid="{23669CB9-AE67-40EA-87E9-11C1E673424F}"/>
    <cellStyle name="Normal 20 2 4 2 2" xfId="7884" xr:uid="{DB2863FE-E9DB-4146-9B39-8255312B0625}"/>
    <cellStyle name="Normal 20 2 4 2 2 2" xfId="16687" xr:uid="{2ED5AFF0-F4AE-4E81-A0F4-EA461651B808}"/>
    <cellStyle name="Normal 20 2 4 2 3" xfId="13668" xr:uid="{24CA7257-CC4D-486F-909F-1E964FA1DB7C}"/>
    <cellStyle name="Normal 20 2 4 3" xfId="6358" xr:uid="{03FE8A12-3288-4496-BFDB-BC769987AA0C}"/>
    <cellStyle name="Normal 20 2 4 3 2" xfId="15162" xr:uid="{68237845-B705-45C2-A33D-AF6F181F0A65}"/>
    <cellStyle name="Normal 20 2 4 4" xfId="9376" xr:uid="{29FAB690-840C-405B-9722-DD83E6A0D651}"/>
    <cellStyle name="Normal 20 2 4 4 2" xfId="18179" xr:uid="{DECA8AC6-9E11-40E9-A2A9-C8AA62AB33C8}"/>
    <cellStyle name="Normal 20 2 4 5" xfId="12151" xr:uid="{2EB07295-7F6C-42FE-A63D-B33B16DB6399}"/>
    <cellStyle name="Normal 20 2 5" xfId="3637" xr:uid="{BF60293F-C0A3-441D-807B-399F7923CA5C}"/>
    <cellStyle name="Normal 20 2 5 2" xfId="5160" xr:uid="{1E5EB654-588C-480E-AA22-6FE90A5FA0BC}"/>
    <cellStyle name="Normal 20 2 5 2 2" xfId="8181" xr:uid="{19277BAF-E016-4063-B395-8A466542DD8A}"/>
    <cellStyle name="Normal 20 2 5 2 2 2" xfId="16984" xr:uid="{8F1012A7-1322-4D7A-B59D-FB3E6D0515C5}"/>
    <cellStyle name="Normal 20 2 5 2 3" xfId="13965" xr:uid="{0F332229-F400-409B-9F6E-26DE16C3F653}"/>
    <cellStyle name="Normal 20 2 5 3" xfId="6655" xr:uid="{A01E35FC-2C3D-4F16-9D20-D89ED705B47C}"/>
    <cellStyle name="Normal 20 2 5 3 2" xfId="15459" xr:uid="{C11EF672-4157-46AA-8DE8-BAB5AF71980B}"/>
    <cellStyle name="Normal 20 2 5 4" xfId="9673" xr:uid="{EBE0BAD3-C1EF-4C84-8A76-2C5DF049013E}"/>
    <cellStyle name="Normal 20 2 5 4 2" xfId="18476" xr:uid="{3D50D10D-D320-4E61-AB2B-118F0D677800}"/>
    <cellStyle name="Normal 20 2 5 5" xfId="12445" xr:uid="{DD2FD440-0121-421B-9DFD-CBC2AC6E3F83}"/>
    <cellStyle name="Normal 20 2 6" xfId="3948" xr:uid="{A4537D42-F437-4E61-ADDC-D992DE2BDEFD}"/>
    <cellStyle name="Normal 20 2 6 2" xfId="5471" xr:uid="{CFF08243-4177-4FC1-8AC1-97D1F96B1732}"/>
    <cellStyle name="Normal 20 2 6 2 2" xfId="8492" xr:uid="{7BEB6DC9-8B52-4AC5-8499-0A25883A69D2}"/>
    <cellStyle name="Normal 20 2 6 2 2 2" xfId="17295" xr:uid="{89F31851-158E-4DEF-A4F6-D21FD2EF2E93}"/>
    <cellStyle name="Normal 20 2 6 2 3" xfId="14276" xr:uid="{C0897800-1D94-4D15-A73E-9FA9E34563DA}"/>
    <cellStyle name="Normal 20 2 6 3" xfId="6966" xr:uid="{AFD9A480-F218-4E06-9379-D16C4563E751}"/>
    <cellStyle name="Normal 20 2 6 3 2" xfId="15770" xr:uid="{5CA0FB4D-7AC4-45EF-B01D-0A9853DAAD89}"/>
    <cellStyle name="Normal 20 2 6 4" xfId="9984" xr:uid="{628EF8FE-9B81-4D29-8703-7EB79D8D047F}"/>
    <cellStyle name="Normal 20 2 6 4 2" xfId="18787" xr:uid="{CC0333DC-5B8C-47B2-A0CD-D73D48B54EC3}"/>
    <cellStyle name="Normal 20 2 6 5" xfId="12755" xr:uid="{6BC2367D-C1F7-4774-945B-0B61D2E51CFB}"/>
    <cellStyle name="Normal 20 2 7" xfId="4275" xr:uid="{A93EAF56-CA7C-438A-86EB-1EA88863A93D}"/>
    <cellStyle name="Normal 20 2 7 2" xfId="7293" xr:uid="{B7CAA5B8-5CD6-483C-BF61-3112A6B11467}"/>
    <cellStyle name="Normal 20 2 7 2 2" xfId="16096" xr:uid="{6B1B49C2-E767-466C-97DE-9DC8E35127FB}"/>
    <cellStyle name="Normal 20 2 7 3" xfId="13081" xr:uid="{4867C920-5CE9-4963-AD0A-755E779E9827}"/>
    <cellStyle name="Normal 20 2 8" xfId="5766" xr:uid="{4EC8CCA1-B18F-4AD6-805C-C60DAA2E117D}"/>
    <cellStyle name="Normal 20 2 8 2" xfId="14570" xr:uid="{EF401318-5039-457C-A38E-007CB6BF2498}"/>
    <cellStyle name="Normal 20 2 9" xfId="8785" xr:uid="{B30D911E-98EB-4D75-A48E-FD4769D08F17}"/>
    <cellStyle name="Normal 20 2 9 2" xfId="17588" xr:uid="{6956A672-8CC7-4EAB-BA31-574C24F4152B}"/>
    <cellStyle name="Normal 20 3" xfId="2520" xr:uid="{1DDF81CC-1F2E-4342-893D-8CF979A1047F}"/>
    <cellStyle name="Normal 20 3 10" xfId="11642" xr:uid="{A94DE6D2-121F-4F8D-BE7A-8C41EF5E533E}"/>
    <cellStyle name="Normal 20 3 2" xfId="3045" xr:uid="{7434876B-1186-49E6-AEB2-4BEE6B4F19CF}"/>
    <cellStyle name="Normal 20 3 2 2" xfId="4613" xr:uid="{DE4F0211-6E87-48C8-A24B-E85742EDD98C}"/>
    <cellStyle name="Normal 20 3 2 2 2" xfId="7631" xr:uid="{D3D8A552-DB5B-48A2-98BA-7B58262554BE}"/>
    <cellStyle name="Normal 20 3 2 2 2 2" xfId="16434" xr:uid="{658B8758-91F8-41BF-95DC-122B46497B2B}"/>
    <cellStyle name="Normal 20 3 2 2 3" xfId="13418" xr:uid="{B3943478-A773-49CC-B1CE-25E8F6C0A59C}"/>
    <cellStyle name="Normal 20 3 2 3" xfId="6105" xr:uid="{DC05B183-1493-4B87-AA90-BD01C70D5CEC}"/>
    <cellStyle name="Normal 20 3 2 3 2" xfId="14909" xr:uid="{02C6116B-74C3-40E9-995E-01CE7C0EAB6A}"/>
    <cellStyle name="Normal 20 3 2 4" xfId="9123" xr:uid="{7E4BF1EE-12C4-4391-BA8D-24EC5F7A90F2}"/>
    <cellStyle name="Normal 20 3 2 4 2" xfId="17926" xr:uid="{0F88059A-F326-4B81-99A6-96E1DB1A4512}"/>
    <cellStyle name="Normal 20 3 2 5" xfId="11907" xr:uid="{7D10B3DB-6AF9-49EC-BEE2-65DFB9C6C932}"/>
    <cellStyle name="Normal 20 3 3" xfId="3386" xr:uid="{5D5A749F-4BCB-4747-8DD3-192E9646F1F4}"/>
    <cellStyle name="Normal 20 3 3 2" xfId="4906" xr:uid="{DAA31D37-E676-478E-8562-FD5693FC64BD}"/>
    <cellStyle name="Normal 20 3 3 2 2" xfId="7927" xr:uid="{44374C5C-3527-407F-8EAD-F7B6E534F44A}"/>
    <cellStyle name="Normal 20 3 3 2 2 2" xfId="16730" xr:uid="{3109BAB8-88BB-4384-9AC1-C2CA25B0ECA8}"/>
    <cellStyle name="Normal 20 3 3 2 3" xfId="13711" xr:uid="{8C87784E-D895-4F39-A234-2FA9D022D1D4}"/>
    <cellStyle name="Normal 20 3 3 3" xfId="6401" xr:uid="{34CF9FC4-F367-4137-B2EE-07C9A281423D}"/>
    <cellStyle name="Normal 20 3 3 3 2" xfId="15205" xr:uid="{34C3A144-6DB4-4FBB-AC6C-638C32FA83BB}"/>
    <cellStyle name="Normal 20 3 3 4" xfId="9419" xr:uid="{2EFC6B73-50BD-4CB3-A002-EBC086FD0E2B}"/>
    <cellStyle name="Normal 20 3 3 4 2" xfId="18222" xr:uid="{DB99A8C5-D109-455B-B79A-165FD72C1208}"/>
    <cellStyle name="Normal 20 3 3 5" xfId="12194" xr:uid="{FC782C55-78BE-4E7C-B270-BBA9D9A5770F}"/>
    <cellStyle name="Normal 20 3 4" xfId="3681" xr:uid="{5B8B2BD4-959B-4F81-90D2-A6303820A972}"/>
    <cellStyle name="Normal 20 3 4 2" xfId="5204" xr:uid="{B5BB0DEF-F9F1-4D8E-9826-0CFB0CA38D4E}"/>
    <cellStyle name="Normal 20 3 4 2 2" xfId="8225" xr:uid="{2EA74A8D-89CE-4FF5-A53E-EAB18528E8E7}"/>
    <cellStyle name="Normal 20 3 4 2 2 2" xfId="17028" xr:uid="{FB157D15-21B1-403C-9F9E-5D4530D9F145}"/>
    <cellStyle name="Normal 20 3 4 2 3" xfId="14009" xr:uid="{68949B85-F029-4F4D-8EF8-41BA3D1CEE60}"/>
    <cellStyle name="Normal 20 3 4 3" xfId="6699" xr:uid="{E739FE34-E453-4494-AF98-7249EFCF1943}"/>
    <cellStyle name="Normal 20 3 4 3 2" xfId="15503" xr:uid="{F990E2CC-D8EB-4976-994B-970BD3C70C47}"/>
    <cellStyle name="Normal 20 3 4 4" xfId="9717" xr:uid="{E609D7BE-6584-4A97-96B4-0110E4B0C4F1}"/>
    <cellStyle name="Normal 20 3 4 4 2" xfId="18520" xr:uid="{791A312C-37DA-4C8F-B797-8C1447C0F745}"/>
    <cellStyle name="Normal 20 3 4 5" xfId="12489" xr:uid="{80D93188-B89A-4324-B06B-F616B711A89E}"/>
    <cellStyle name="Normal 20 3 5" xfId="3991" xr:uid="{42FCFED0-EB58-4F7A-9C2F-3ABCE2D7E99F}"/>
    <cellStyle name="Normal 20 3 5 2" xfId="5514" xr:uid="{BA45BE00-D1E5-4C70-A837-CC7C36A046CF}"/>
    <cellStyle name="Normal 20 3 5 2 2" xfId="8535" xr:uid="{F84B36FB-DC40-40DE-8DDE-C2326D069E5F}"/>
    <cellStyle name="Normal 20 3 5 2 2 2" xfId="17338" xr:uid="{3491DDCD-D23B-4042-A32A-083F8D024F02}"/>
    <cellStyle name="Normal 20 3 5 2 3" xfId="14319" xr:uid="{9C77E311-3215-4AFA-B6EA-F791F921C159}"/>
    <cellStyle name="Normal 20 3 5 3" xfId="7009" xr:uid="{B21565F5-A0C3-40D2-9B27-39E8B3C884A7}"/>
    <cellStyle name="Normal 20 3 5 3 2" xfId="15813" xr:uid="{6BA87179-9606-4BCE-8585-2421F5BB1DAA}"/>
    <cellStyle name="Normal 20 3 5 4" xfId="10027" xr:uid="{55A88DAF-1FD3-4D0C-A42F-3F17BFFA47F0}"/>
    <cellStyle name="Normal 20 3 5 4 2" xfId="18830" xr:uid="{DC0F81DC-86B8-4A71-A29E-B81F5F2192A9}"/>
    <cellStyle name="Normal 20 3 5 5" xfId="12798" xr:uid="{40867A4A-E1BB-478B-B08E-7853CE005DA6}"/>
    <cellStyle name="Normal 20 3 6" xfId="4318" xr:uid="{68FA018F-92FE-4338-AD19-43143B417851}"/>
    <cellStyle name="Normal 20 3 6 2" xfId="7336" xr:uid="{B53E6228-376F-48E7-85B1-D6B4A6519FFD}"/>
    <cellStyle name="Normal 20 3 6 2 2" xfId="16139" xr:uid="{D126EA47-440B-4A2A-B97E-8C1466A80B8E}"/>
    <cellStyle name="Normal 20 3 6 3" xfId="13124" xr:uid="{67D0C65D-2542-4501-AD44-CD907AA16675}"/>
    <cellStyle name="Normal 20 3 7" xfId="5809" xr:uid="{80ED438A-04B9-4897-A10F-C68884134695}"/>
    <cellStyle name="Normal 20 3 7 2" xfId="14613" xr:uid="{A92230AC-16B9-45AF-BD44-DABD22977A5B}"/>
    <cellStyle name="Normal 20 3 8" xfId="8828" xr:uid="{BD014F6A-1561-45CC-B7EB-F6581D893F93}"/>
    <cellStyle name="Normal 20 3 8 2" xfId="17631" xr:uid="{4FAE01DE-CF0C-429A-82E5-B8CDA4A7A331}"/>
    <cellStyle name="Normal 20 3 9" xfId="11158" xr:uid="{E5D43C40-FE22-44B2-90BC-9492D2F04CBB}"/>
    <cellStyle name="Normal 20 4" xfId="2363" xr:uid="{EA479308-4004-41BC-8974-057825135266}"/>
    <cellStyle name="Normal 20 4 2" xfId="2918" xr:uid="{044F87A7-C362-42CE-9681-C464F2E8B3CB}"/>
    <cellStyle name="Normal 20 4 2 2" xfId="4543" xr:uid="{DAD2A5D9-30A6-4CD9-B7B7-F72D855AAD06}"/>
    <cellStyle name="Normal 20 4 2 2 2" xfId="7561" xr:uid="{8ADEE57F-8E21-46C0-BA47-E8DE0A49ABD6}"/>
    <cellStyle name="Normal 20 4 2 2 2 2" xfId="16364" xr:uid="{759502F9-A66C-4158-A959-DFDCDB960250}"/>
    <cellStyle name="Normal 20 4 2 2 3" xfId="13348" xr:uid="{5E2E587C-21ED-41C1-843C-900A8BF8657C}"/>
    <cellStyle name="Normal 20 4 2 3" xfId="6035" xr:uid="{BAD83204-AF7B-4FA2-BF3F-86072D01194C}"/>
    <cellStyle name="Normal 20 4 2 3 2" xfId="14839" xr:uid="{2B2729C4-A919-42DB-918E-8B17C1F10D98}"/>
    <cellStyle name="Normal 20 4 2 4" xfId="9053" xr:uid="{0F1031B5-82B6-4976-A4F2-462797658859}"/>
    <cellStyle name="Normal 20 4 2 4 2" xfId="17856" xr:uid="{0424B488-F3F3-4417-AD1D-5DDE53759D97}"/>
    <cellStyle name="Normal 20 4 2 5" xfId="11837" xr:uid="{B5C74964-E49D-4317-8D94-6A89A89241C6}"/>
    <cellStyle name="Normal 20 4 3" xfId="3317" xr:uid="{D9159268-6C8F-4E11-A347-6623744DD6B6}"/>
    <cellStyle name="Normal 20 4 3 2" xfId="4837" xr:uid="{66DC7138-D9E4-42C3-BB82-A3E2E07D33E1}"/>
    <cellStyle name="Normal 20 4 3 2 2" xfId="7858" xr:uid="{FC5F8830-C3E8-41AA-A2B7-336545E3E3D7}"/>
    <cellStyle name="Normal 20 4 3 2 2 2" xfId="16661" xr:uid="{DDB465C7-FC4C-4EE1-80E9-B2833B0F1C9E}"/>
    <cellStyle name="Normal 20 4 3 2 3" xfId="13642" xr:uid="{5BBF83A7-9C92-4A78-8670-79F92DB6ED30}"/>
    <cellStyle name="Normal 20 4 3 3" xfId="6332" xr:uid="{90A7F9C5-75C7-45B7-AA14-3203D049DEA5}"/>
    <cellStyle name="Normal 20 4 3 3 2" xfId="15136" xr:uid="{55A6FE4B-042E-4748-8F38-776442181B00}"/>
    <cellStyle name="Normal 20 4 3 4" xfId="9350" xr:uid="{CF06CFB8-1E52-4455-9518-4DB3E1E504CF}"/>
    <cellStyle name="Normal 20 4 3 4 2" xfId="18153" xr:uid="{0BC2E8E3-2EA9-477B-A04A-E2A7E8970EDC}"/>
    <cellStyle name="Normal 20 4 3 5" xfId="12125" xr:uid="{2A11F4A1-65B3-40DA-B136-4E826EE523F5}"/>
    <cellStyle name="Normal 20 4 4" xfId="3611" xr:uid="{BCCB4B28-2E12-4D7F-82B9-5ECDA167869F}"/>
    <cellStyle name="Normal 20 4 4 2" xfId="5134" xr:uid="{B11A2414-A41F-423C-B017-CA0DDE385B00}"/>
    <cellStyle name="Normal 20 4 4 2 2" xfId="8155" xr:uid="{E828689E-2544-49B8-A116-6CB07FFEC286}"/>
    <cellStyle name="Normal 20 4 4 2 2 2" xfId="16958" xr:uid="{95CD9435-4997-4F1F-AB51-81D350F6F576}"/>
    <cellStyle name="Normal 20 4 4 2 3" xfId="13939" xr:uid="{492A2E2F-244F-403C-8240-AE76542F57BA}"/>
    <cellStyle name="Normal 20 4 4 3" xfId="6629" xr:uid="{A3C4E6FC-C40A-40B3-A4B9-C5C08DA0A886}"/>
    <cellStyle name="Normal 20 4 4 3 2" xfId="15433" xr:uid="{B05F6624-28A9-475C-B5AA-4B48616E4960}"/>
    <cellStyle name="Normal 20 4 4 4" xfId="9647" xr:uid="{8929D155-449D-417D-A866-B1BC10F1E2F2}"/>
    <cellStyle name="Normal 20 4 4 4 2" xfId="18450" xr:uid="{3DB3D25F-D039-4375-99B8-DF60F7E392F4}"/>
    <cellStyle name="Normal 20 4 4 5" xfId="12419" xr:uid="{8D85D674-FF6B-42FB-9138-54813AD2B780}"/>
    <cellStyle name="Normal 20 4 5" xfId="3922" xr:uid="{D288C643-23C5-4940-88DB-A447922C9E72}"/>
    <cellStyle name="Normal 20 4 5 2" xfId="5445" xr:uid="{35C8566E-94C7-4E67-A179-5C4B507107BD}"/>
    <cellStyle name="Normal 20 4 5 2 2" xfId="8466" xr:uid="{C86E00BC-09A6-4C7A-8649-3CB02A09634C}"/>
    <cellStyle name="Normal 20 4 5 2 2 2" xfId="17269" xr:uid="{1BCC2C27-A10D-40A1-931E-DAC1A5132283}"/>
    <cellStyle name="Normal 20 4 5 2 3" xfId="14250" xr:uid="{CC70CCE2-55E7-4BC3-A9E7-2DAA14009F1A}"/>
    <cellStyle name="Normal 20 4 5 3" xfId="6940" xr:uid="{A552A9FA-CA3B-4B9C-B182-68D14EDAB066}"/>
    <cellStyle name="Normal 20 4 5 3 2" xfId="15744" xr:uid="{FAB1B608-C6F8-473E-9ADE-1010FE88B70C}"/>
    <cellStyle name="Normal 20 4 5 4" xfId="9958" xr:uid="{49608A36-A8EE-4303-90CA-0C790FE0FE20}"/>
    <cellStyle name="Normal 20 4 5 4 2" xfId="18761" xr:uid="{EA6989B9-E8A3-4F11-8170-7C86F0BF7F25}"/>
    <cellStyle name="Normal 20 4 5 5" xfId="12729" xr:uid="{5C81CE52-B4F5-4B29-AACD-853379CAEDF4}"/>
    <cellStyle name="Normal 20 4 6" xfId="4249" xr:uid="{3DB075EE-9300-4DDD-B447-B9A9EFD23D43}"/>
    <cellStyle name="Normal 20 4 6 2" xfId="7267" xr:uid="{91AEBCCC-1ECF-4BEA-9E9F-249E4022CBDA}"/>
    <cellStyle name="Normal 20 4 6 2 2" xfId="16070" xr:uid="{D44668C0-6DF2-4D83-8441-C13C94C5A138}"/>
    <cellStyle name="Normal 20 4 6 3" xfId="13055" xr:uid="{0AB905C3-00BF-46E2-8B29-957F65EC07C8}"/>
    <cellStyle name="Normal 20 4 7" xfId="5740" xr:uid="{7241E6FB-79A4-4178-964A-2FE516D37ECF}"/>
    <cellStyle name="Normal 20 4 7 2" xfId="14544" xr:uid="{1CD89E26-4F0D-4EE0-9CDD-D3036056B725}"/>
    <cellStyle name="Normal 20 4 8" xfId="8759" xr:uid="{8305AEEA-81C6-48D1-B529-C988D65677CF}"/>
    <cellStyle name="Normal 20 4 8 2" xfId="17562" xr:uid="{EA375845-8B38-49EC-92D4-58F03BD3142A}"/>
    <cellStyle name="Normal 20 4 9" xfId="11588" xr:uid="{1D397D64-BA01-4B21-A558-DDECFA46BCBA}"/>
    <cellStyle name="Normal 20 5" xfId="2862" xr:uid="{EFAAC025-BBBB-40F2-8B7E-31FD155843AD}"/>
    <cellStyle name="Normal 20 5 2" xfId="4507" xr:uid="{E2A4A411-8D24-4CBD-AD7C-CB0184514745}"/>
    <cellStyle name="Normal 20 5 2 2" xfId="7525" xr:uid="{C2748FBB-C296-4D0F-A583-EBABBC078681}"/>
    <cellStyle name="Normal 20 5 2 2 2" xfId="16328" xr:uid="{2CF24CC3-F840-4190-AB48-69A26B2BF7F8}"/>
    <cellStyle name="Normal 20 5 2 3" xfId="13312" xr:uid="{C0CAB3A5-3843-4255-BFE2-FD0A45810889}"/>
    <cellStyle name="Normal 20 5 3" xfId="5999" xr:uid="{8FE54B8F-5970-41C1-929D-FB446A809395}"/>
    <cellStyle name="Normal 20 5 3 2" xfId="14803" xr:uid="{50250460-6E96-4F96-AF5E-5D3C19F8B6A3}"/>
    <cellStyle name="Normal 20 5 4" xfId="9017" xr:uid="{AC98B195-63FB-432C-891C-BCEEC875F856}"/>
    <cellStyle name="Normal 20 5 4 2" xfId="17820" xr:uid="{F751DC69-4110-4308-B57D-BDA3F2C82191}"/>
    <cellStyle name="Normal 20 5 5" xfId="11801" xr:uid="{1FB99640-AD98-40DC-814F-B321BCD2731A}"/>
    <cellStyle name="Normal 20 6" xfId="3282" xr:uid="{B70D52C8-6180-4866-B9DF-BD1E4BA8C87C}"/>
    <cellStyle name="Normal 20 6 2" xfId="4802" xr:uid="{AB41F916-D215-46D7-AD5F-D5050DC788CD}"/>
    <cellStyle name="Normal 20 6 2 2" xfId="7823" xr:uid="{37D31094-84BE-4719-BF1C-DAC4115FD078}"/>
    <cellStyle name="Normal 20 6 2 2 2" xfId="16626" xr:uid="{B423FDA3-90DE-459B-9C5F-129836B95BFA}"/>
    <cellStyle name="Normal 20 6 2 3" xfId="13607" xr:uid="{A1C19665-ED8A-431D-9552-44A145E75D48}"/>
    <cellStyle name="Normal 20 6 3" xfId="6297" xr:uid="{51AB3315-4743-4A40-9C1B-B0BB8E7A97E0}"/>
    <cellStyle name="Normal 20 6 3 2" xfId="15101" xr:uid="{D7F26E72-78E5-4DE6-ABCC-43BBE0691EAD}"/>
    <cellStyle name="Normal 20 6 4" xfId="9315" xr:uid="{AF6FECB8-8820-4B8E-A2AB-E11DB84B23D0}"/>
    <cellStyle name="Normal 20 6 4 2" xfId="18118" xr:uid="{2AD47915-1ABA-4B9D-9316-AB69B9156519}"/>
    <cellStyle name="Normal 20 6 5" xfId="12090" xr:uid="{31156F01-E091-4644-94BA-1365F7A5F2DD}"/>
    <cellStyle name="Normal 20 7" xfId="3575" xr:uid="{E5B1F1EA-0142-4D1F-9701-934D072E059E}"/>
    <cellStyle name="Normal 20 7 2" xfId="5098" xr:uid="{5C5E187A-293A-48F1-9C12-4BB4C2BFAEB5}"/>
    <cellStyle name="Normal 20 7 2 2" xfId="8119" xr:uid="{520C42ED-BB98-416F-9C61-52A84271F608}"/>
    <cellStyle name="Normal 20 7 2 2 2" xfId="16922" xr:uid="{830FBA1F-7C67-4B3C-A041-1BAD09B5BA14}"/>
    <cellStyle name="Normal 20 7 2 3" xfId="13903" xr:uid="{7AD78F16-2208-4297-863F-A945D960FE60}"/>
    <cellStyle name="Normal 20 7 3" xfId="6593" xr:uid="{7A07C8F7-0CDD-4CA5-BDC2-7D3BC9B247FE}"/>
    <cellStyle name="Normal 20 7 3 2" xfId="15397" xr:uid="{F1053D9D-004C-45F1-AEEE-1847238192F5}"/>
    <cellStyle name="Normal 20 7 4" xfId="9611" xr:uid="{F8833382-1D05-49FB-8B69-9B848F0AE03A}"/>
    <cellStyle name="Normal 20 7 4 2" xfId="18414" xr:uid="{56BF87D4-6524-45BC-B95C-98527F8E1B92}"/>
    <cellStyle name="Normal 20 7 5" xfId="12383" xr:uid="{639273E6-BEAB-478F-AE55-7817FC2E7EE5}"/>
    <cellStyle name="Normal 20 8" xfId="3887" xr:uid="{06B37031-7BF2-420B-A4B0-71C3C2A4583C}"/>
    <cellStyle name="Normal 20 8 2" xfId="5410" xr:uid="{FFCD90EE-F566-42F4-B937-6DC29D3655E8}"/>
    <cellStyle name="Normal 20 8 2 2" xfId="8431" xr:uid="{337D6033-D56D-4F6D-A123-C9CAF4F7C7C4}"/>
    <cellStyle name="Normal 20 8 2 2 2" xfId="17234" xr:uid="{2032F3BF-C2E8-4549-9AF9-2F797BEBAB7A}"/>
    <cellStyle name="Normal 20 8 2 3" xfId="14215" xr:uid="{D8018F60-1FF7-4125-BDEA-36672BA383CC}"/>
    <cellStyle name="Normal 20 8 3" xfId="6905" xr:uid="{E5406057-68CF-4ACA-9C10-D384F442B908}"/>
    <cellStyle name="Normal 20 8 3 2" xfId="15709" xr:uid="{8CF82432-1B49-4537-A853-69A00A1C388C}"/>
    <cellStyle name="Normal 20 8 4" xfId="9923" xr:uid="{A37FFBA3-0019-4288-B667-106824EB0747}"/>
    <cellStyle name="Normal 20 8 4 2" xfId="18726" xr:uid="{4030B758-5C3E-4D9F-92C5-62387CB2EDF3}"/>
    <cellStyle name="Normal 20 8 5" xfId="12694" xr:uid="{D835A2DF-502D-474B-B88E-04790435A8E1}"/>
    <cellStyle name="Normal 20 9" xfId="4214" xr:uid="{B132B4AD-3308-4C94-B3A1-CFD2E67CB869}"/>
    <cellStyle name="Normal 20 9 2" xfId="7232" xr:uid="{DEAC19DB-E545-4284-8572-93EDBE7DBF34}"/>
    <cellStyle name="Normal 20 9 2 2" xfId="16035" xr:uid="{97075AC2-1A8C-4FFD-AC71-137851EAA428}"/>
    <cellStyle name="Normal 20 9 3" xfId="13020" xr:uid="{73F4D87D-4131-49EA-9D40-884B7296410A}"/>
    <cellStyle name="Normal 200" xfId="1534" xr:uid="{6626FB97-BDC4-4E6E-9FB6-4F26CA20B589}"/>
    <cellStyle name="Normal 200 2" xfId="1696" xr:uid="{B1AB7668-BCAB-49D2-B0AE-46AEBF3CD3F2}"/>
    <cellStyle name="Normal 200 2 2" xfId="1784" xr:uid="{B5B687FF-B72E-40C8-9558-7C1243F256E3}"/>
    <cellStyle name="Normal 200 2 3" xfId="2199" xr:uid="{92332723-201E-48CD-87DA-64F93B18F92A}"/>
    <cellStyle name="Normal 200 3" xfId="1565" xr:uid="{97E21304-3ABE-4410-B346-56B75B33DD3A}"/>
    <cellStyle name="Normal 200 4" xfId="2191" xr:uid="{F52F61ED-7082-48D6-B0F6-FA2E1B313746}"/>
    <cellStyle name="Normal 201" xfId="1535" xr:uid="{C88299E1-917C-4A14-9BA3-0861B88BA937}"/>
    <cellStyle name="Normal 201 2" xfId="1697" xr:uid="{36B1E395-FFE2-464E-8FED-B92C0D6D8281}"/>
    <cellStyle name="Normal 201 2 2" xfId="1785" xr:uid="{A9A4E9C9-5D12-4E5C-ABE0-3C7E097B9FF1}"/>
    <cellStyle name="Normal 201 2 3" xfId="2198" xr:uid="{12888A94-C9BD-4D6A-A32C-249985CF9550}"/>
    <cellStyle name="Normal 201 3" xfId="1632" xr:uid="{89CB93EE-9E66-4B58-A396-35FC117F1563}"/>
    <cellStyle name="Normal 201 4" xfId="2200" xr:uid="{CEDED1F4-FF60-4404-A0EB-B0C2A57E4963}"/>
    <cellStyle name="Normal 202" xfId="1536" xr:uid="{74D610D0-DA08-4BE2-B39D-7B790AAFC12D}"/>
    <cellStyle name="Normal 202 2" xfId="1698" xr:uid="{B18D6C58-D421-4978-A00B-0B4E7B0D27F4}"/>
    <cellStyle name="Normal 202 2 2" xfId="1786" xr:uid="{2DBA84BC-4F9D-4FEB-9B2C-A5FB7DC80E42}"/>
    <cellStyle name="Normal 202 2 3" xfId="2231" xr:uid="{31C60BF9-DB75-442B-BFA1-A45F1E7BB3C8}"/>
    <cellStyle name="Normal 202 3" xfId="1600" xr:uid="{168381AD-CC4A-427F-B431-6A7C302A07BB}"/>
    <cellStyle name="Normal 202 4" xfId="2255" xr:uid="{6E068DBC-0721-4499-9B5B-18F040918F85}"/>
    <cellStyle name="Normal 203" xfId="1537" xr:uid="{B2603796-10CE-4A55-8AB7-666628E70685}"/>
    <cellStyle name="Normal 203 2" xfId="1699" xr:uid="{D8ECBAB8-B8BC-4CFD-9F7F-E9EF702A7104}"/>
    <cellStyle name="Normal 203 2 2" xfId="1787" xr:uid="{8B545108-29AC-4D17-BE95-F037C4BC1BCD}"/>
    <cellStyle name="Normal 203 2 3" xfId="2167" xr:uid="{EFCBC37D-E72A-4E16-86BD-757FD3586FD3}"/>
    <cellStyle name="Normal 203 3" xfId="1635" xr:uid="{40701FC7-74A0-42CE-81FB-2B231DF50AF2}"/>
    <cellStyle name="Normal 203 4" xfId="2250" xr:uid="{E58C5BA8-DB7E-42B7-9299-E3C50B55CB82}"/>
    <cellStyle name="Normal 204" xfId="1538" xr:uid="{A05DC98A-FA9C-41A3-92FA-F352E2A3B964}"/>
    <cellStyle name="Normal 204 2" xfId="1700" xr:uid="{E6A8038C-B2B1-4D4D-919B-E8FBAB82A49B}"/>
    <cellStyle name="Normal 204 2 2" xfId="1788" xr:uid="{CBEFFA04-A1A2-4120-BDF8-98D6F7F8EE7E}"/>
    <cellStyle name="Normal 204 2 3" xfId="2234" xr:uid="{CE8F76C4-CA04-4ACD-B145-431A9B7C74C0}"/>
    <cellStyle name="Normal 204 3" xfId="1604" xr:uid="{5EFBBF45-278C-4490-A790-F98445320A67}"/>
    <cellStyle name="Normal 204 4" xfId="2135" xr:uid="{59050106-B499-432F-8D07-890C5E7378D7}"/>
    <cellStyle name="Normal 205" xfId="1539" xr:uid="{3CB955AE-2BCE-4F05-8508-13FECD4A5D1A}"/>
    <cellStyle name="Normal 205 2" xfId="1701" xr:uid="{F1046BE4-E266-4539-80DC-B77B3CACD1E7}"/>
    <cellStyle name="Normal 205 2 2" xfId="1789" xr:uid="{97C9C2ED-2134-4A61-86F1-02C7D442DDB5}"/>
    <cellStyle name="Normal 205 2 3" xfId="2226" xr:uid="{EE254EB2-F8B7-499E-831F-04069974BB1C}"/>
    <cellStyle name="Normal 205 3" xfId="1568" xr:uid="{2825E4D9-4DAF-4216-97F9-525EC8B60BB5}"/>
    <cellStyle name="Normal 205 4" xfId="2128" xr:uid="{B5A15451-3B67-47FD-B7D5-BB1223A93B1C}"/>
    <cellStyle name="Normal 206" xfId="1540" xr:uid="{61707C5D-3B1F-479C-AB1C-5AAD5E620A8B}"/>
    <cellStyle name="Normal 206 2" xfId="1702" xr:uid="{F6AFF164-C156-4111-9C3B-9FADB208679C}"/>
    <cellStyle name="Normal 206 2 2" xfId="1790" xr:uid="{F710103B-28E4-410A-AC94-C97AE6EB5A8A}"/>
    <cellStyle name="Normal 206 2 3" xfId="2116" xr:uid="{C6B32B22-EB9D-42D6-AEA0-064702B540B9}"/>
    <cellStyle name="Normal 206 3" xfId="1634" xr:uid="{76A69B8D-A465-4C45-AC18-C3BE001ABC30}"/>
    <cellStyle name="Normal 206 4" xfId="2114" xr:uid="{BB5D0D06-260E-45CE-AD31-7277CE247FB6}"/>
    <cellStyle name="Normal 207" xfId="1541" xr:uid="{B3D50F83-6C8B-41AB-9DB7-34EBECC56938}"/>
    <cellStyle name="Normal 207 2" xfId="1703" xr:uid="{B678557E-F0C5-4009-9FCC-3E7AB6BB46BA}"/>
    <cellStyle name="Normal 207 2 2" xfId="1791" xr:uid="{DA37B15A-53EF-4BD9-95CA-FDB386E4AC9B}"/>
    <cellStyle name="Normal 207 2 3" xfId="2252" xr:uid="{254DC91F-5A22-41AD-8396-5D54352299EB}"/>
    <cellStyle name="Normal 207 3" xfId="1582" xr:uid="{2FB9384F-70E9-480D-97A4-730726FFC292}"/>
    <cellStyle name="Normal 207 4" xfId="2218" xr:uid="{FD3D0CC4-0B40-4800-A75F-A90418B9386E}"/>
    <cellStyle name="Normal 208" xfId="1542" xr:uid="{069994FD-1D42-4796-B243-C373DC5DE7C6}"/>
    <cellStyle name="Normal 208 2" xfId="1704" xr:uid="{6ACD5154-6DE1-4B26-8BFC-DAD533D79F92}"/>
    <cellStyle name="Normal 208 2 2" xfId="1792" xr:uid="{64AE8565-0F09-4886-AF3E-5D6D55847225}"/>
    <cellStyle name="Normal 208 2 3" xfId="2131" xr:uid="{52B21953-8B32-46C4-A10B-1D7AC93172D6}"/>
    <cellStyle name="Normal 208 3" xfId="1631" xr:uid="{4C900926-FBD2-40C6-A939-119014C8F825}"/>
    <cellStyle name="Normal 208 4" xfId="2217" xr:uid="{08111D24-D54C-4018-95EE-F214BF372042}"/>
    <cellStyle name="Normal 209" xfId="1543" xr:uid="{DFC7765F-2D04-441B-B7A8-76749626F3D6}"/>
    <cellStyle name="Normal 209 2" xfId="1705" xr:uid="{39E8E85C-0CCE-4774-B6AF-59BB5D7EC914}"/>
    <cellStyle name="Normal 209 2 2" xfId="1793" xr:uid="{23F474FC-8168-4608-8A2E-D0502F220102}"/>
    <cellStyle name="Normal 209 2 3" xfId="2265" xr:uid="{3936556B-FEB0-477B-A206-35EE611D3D94}"/>
    <cellStyle name="Normal 209 3" xfId="1583" xr:uid="{6CCFF182-8712-43FD-A967-4F8B15652B53}"/>
    <cellStyle name="Normal 209 4" xfId="2158" xr:uid="{36F73501-47F4-4FB0-9D76-1CC0822E2730}"/>
    <cellStyle name="Normal 21" xfId="1063" xr:uid="{CE9E27B3-DF0A-4DE9-8627-59F292E8B6B7}"/>
    <cellStyle name="Normal 21 10" xfId="8712" xr:uid="{94FBC0C7-6E5F-441E-B6FD-5B5F86E82B2D}"/>
    <cellStyle name="Normal 21 10 2" xfId="17515" xr:uid="{9028CE71-DD8F-4819-8ABC-5E6B0545AA19}"/>
    <cellStyle name="Normal 21 11" xfId="10861" xr:uid="{5BED1B64-A2D0-4061-9F10-9AAD106C64F6}"/>
    <cellStyle name="Normal 21 12" xfId="11368" xr:uid="{F88F6E58-5418-4D26-A4F5-706BE7DB157B}"/>
    <cellStyle name="Normal 21 2" xfId="1854" xr:uid="{2D8FF4AC-A9C3-4433-9DC7-E0E48C974285}"/>
    <cellStyle name="Normal 21 2 10" xfId="11044" xr:uid="{123F9A72-F78C-4275-84E1-676B49F259BD}"/>
    <cellStyle name="Normal 21 2 11" xfId="11483" xr:uid="{A6DD50EB-77CD-471E-8C7A-52B4F6C355B3}"/>
    <cellStyle name="Normal 21 2 12" xfId="19439" xr:uid="{1AA56CAF-9149-45BD-AB36-7ADC2B3BB361}"/>
    <cellStyle name="Normal 21 2 2" xfId="2547" xr:uid="{825E0462-D83D-497E-854B-C81F02EAB6FA}"/>
    <cellStyle name="Normal 21 2 2 10" xfId="11668" xr:uid="{303250D9-640D-48BA-8F00-DEBAB3A1EE32}"/>
    <cellStyle name="Normal 21 2 2 2" xfId="3072" xr:uid="{C70923B4-6DF6-4C95-918A-6F40B6BAE512}"/>
    <cellStyle name="Normal 21 2 2 2 2" xfId="4640" xr:uid="{B74D38AC-1C98-4764-A3CA-3F80FE9493ED}"/>
    <cellStyle name="Normal 21 2 2 2 2 2" xfId="7658" xr:uid="{2B4CE4AB-E79B-4DFD-8F7C-60C34C19AA50}"/>
    <cellStyle name="Normal 21 2 2 2 2 2 2" xfId="16461" xr:uid="{24702703-D54D-4CDC-A5B0-41246CFE4929}"/>
    <cellStyle name="Normal 21 2 2 2 2 3" xfId="13445" xr:uid="{5B464E05-5953-4160-A777-0DCBD7BB061C}"/>
    <cellStyle name="Normal 21 2 2 2 3" xfId="6132" xr:uid="{8344C1A0-33A1-49FF-A803-F5A5ABCA2146}"/>
    <cellStyle name="Normal 21 2 2 2 3 2" xfId="14936" xr:uid="{436B64C5-FE56-4FDB-8369-2247664E4BEA}"/>
    <cellStyle name="Normal 21 2 2 2 4" xfId="9150" xr:uid="{46AFA0FE-A357-4AE7-BF89-809FA5A4DF17}"/>
    <cellStyle name="Normal 21 2 2 2 4 2" xfId="17953" xr:uid="{970A6A70-2A6E-461D-9ACD-644DBA61387B}"/>
    <cellStyle name="Normal 21 2 2 2 5" xfId="11933" xr:uid="{2F12D105-09C4-4138-A816-0F4D91E51758}"/>
    <cellStyle name="Normal 21 2 2 3" xfId="3413" xr:uid="{4AB8818B-AA09-4DE1-9897-E7CDAC3EADE2}"/>
    <cellStyle name="Normal 21 2 2 3 2" xfId="4933" xr:uid="{0655A405-E02D-4396-BD45-D55CF493B703}"/>
    <cellStyle name="Normal 21 2 2 3 2 2" xfId="7954" xr:uid="{C3C9E1C7-B090-4752-92BE-81D3FD63F962}"/>
    <cellStyle name="Normal 21 2 2 3 2 2 2" xfId="16757" xr:uid="{BA0AC3ED-B013-40C4-93A5-40D542768F48}"/>
    <cellStyle name="Normal 21 2 2 3 2 3" xfId="13738" xr:uid="{A50B2703-687B-4955-86CC-FFE91D894D00}"/>
    <cellStyle name="Normal 21 2 2 3 3" xfId="6428" xr:uid="{0EED2A55-AF4B-43E8-94B2-ABC1F42C9733}"/>
    <cellStyle name="Normal 21 2 2 3 3 2" xfId="15232" xr:uid="{B9078226-6B97-43AD-9E71-35D266B87256}"/>
    <cellStyle name="Normal 21 2 2 3 4" xfId="9446" xr:uid="{F639E382-ED7C-4B36-8614-0CE4F4F59383}"/>
    <cellStyle name="Normal 21 2 2 3 4 2" xfId="18249" xr:uid="{5B381A40-E4E3-4AB4-9015-32FA25C3CA01}"/>
    <cellStyle name="Normal 21 2 2 3 5" xfId="12221" xr:uid="{F8CCE9C7-1F3A-4151-B801-32CB12CFAE27}"/>
    <cellStyle name="Normal 21 2 2 4" xfId="3708" xr:uid="{C77DF50F-775D-4C7E-A980-5A84119B665D}"/>
    <cellStyle name="Normal 21 2 2 4 2" xfId="5231" xr:uid="{6137F005-3E84-49C6-8BC3-A19D0AF523D2}"/>
    <cellStyle name="Normal 21 2 2 4 2 2" xfId="8252" xr:uid="{78D29CE3-56E1-4EE9-AA16-FEE22DC89305}"/>
    <cellStyle name="Normal 21 2 2 4 2 2 2" xfId="17055" xr:uid="{830A7E0B-0CF1-4623-877E-6F48D60EF176}"/>
    <cellStyle name="Normal 21 2 2 4 2 3" xfId="14036" xr:uid="{44558A52-E07F-441F-BC3E-BD4221067EB1}"/>
    <cellStyle name="Normal 21 2 2 4 3" xfId="6726" xr:uid="{40824FE7-83DF-4509-82A7-386A7B8E8167}"/>
    <cellStyle name="Normal 21 2 2 4 3 2" xfId="15530" xr:uid="{3F1012ED-5841-4E6E-B99F-1C291565DC03}"/>
    <cellStyle name="Normal 21 2 2 4 4" xfId="9744" xr:uid="{37FA789B-B959-4830-AD66-124CD9C4BE4B}"/>
    <cellStyle name="Normal 21 2 2 4 4 2" xfId="18547" xr:uid="{732D7830-1673-4603-9404-36841DDEB68C}"/>
    <cellStyle name="Normal 21 2 2 4 5" xfId="12516" xr:uid="{98CCEA49-825F-4EAB-BE2A-33B38A7BB6C9}"/>
    <cellStyle name="Normal 21 2 2 5" xfId="4018" xr:uid="{1F44B1DE-98DB-416D-BF4F-1188E2ABFBD5}"/>
    <cellStyle name="Normal 21 2 2 5 2" xfId="5541" xr:uid="{019F159A-168F-4BB7-9BE8-0A4C0D5BF2C9}"/>
    <cellStyle name="Normal 21 2 2 5 2 2" xfId="8562" xr:uid="{65B1AAC0-A8C9-4137-8AF7-77C21E837073}"/>
    <cellStyle name="Normal 21 2 2 5 2 2 2" xfId="17365" xr:uid="{75A176BC-3127-4780-9D79-36CBCE7F6159}"/>
    <cellStyle name="Normal 21 2 2 5 2 3" xfId="14346" xr:uid="{AE066310-B0AD-494C-B191-316883CE01FB}"/>
    <cellStyle name="Normal 21 2 2 5 3" xfId="7036" xr:uid="{E4B49597-FF33-427C-9C9A-EAAEB922C39A}"/>
    <cellStyle name="Normal 21 2 2 5 3 2" xfId="15840" xr:uid="{1CF8F6DF-E9DC-40CE-A187-13E668C98777}"/>
    <cellStyle name="Normal 21 2 2 5 4" xfId="10054" xr:uid="{7ABB953C-2A7D-40B5-B37D-7C1E6CCB03E9}"/>
    <cellStyle name="Normal 21 2 2 5 4 2" xfId="18857" xr:uid="{AB753C71-CE6F-4C77-BCAA-57D4EBDFC213}"/>
    <cellStyle name="Normal 21 2 2 5 5" xfId="12825" xr:uid="{8C603C11-7431-4459-A093-5B260A168030}"/>
    <cellStyle name="Normal 21 2 2 6" xfId="4345" xr:uid="{C0F5CADD-2B94-4DD6-8026-3D645D0ECD4D}"/>
    <cellStyle name="Normal 21 2 2 6 2" xfId="7363" xr:uid="{477713E8-6319-4674-B8FC-A41F607659D7}"/>
    <cellStyle name="Normal 21 2 2 6 2 2" xfId="16166" xr:uid="{55D95B7F-62CA-4C1A-9731-2D3B0837AE77}"/>
    <cellStyle name="Normal 21 2 2 6 3" xfId="13151" xr:uid="{8349253F-9548-4210-BF0D-36D8A8A1EBD4}"/>
    <cellStyle name="Normal 21 2 2 7" xfId="5836" xr:uid="{A7A01121-0584-4359-8059-A3A0F4334F0F}"/>
    <cellStyle name="Normal 21 2 2 7 2" xfId="14640" xr:uid="{EED913D8-4268-4532-A0C7-5DCE0FD8B3FA}"/>
    <cellStyle name="Normal 21 2 2 8" xfId="8855" xr:uid="{D0874C47-62E2-4BAE-B859-B796A46B226D}"/>
    <cellStyle name="Normal 21 2 2 8 2" xfId="17658" xr:uid="{31D16056-FDE5-46CB-991A-8395598BDE61}"/>
    <cellStyle name="Normal 21 2 2 9" xfId="11018" xr:uid="{908C76CE-E881-490E-9E6C-4AC8EBABBD1E}"/>
    <cellStyle name="Normal 21 2 3" xfId="2948" xr:uid="{3E0F7742-F9AD-44F0-BCCA-C857F2BB20E6}"/>
    <cellStyle name="Normal 21 2 3 2" xfId="4571" xr:uid="{9944A025-A9FB-4E8A-8328-B615B440529C}"/>
    <cellStyle name="Normal 21 2 3 2 2" xfId="7589" xr:uid="{F1FC378A-A902-4806-B3E1-95FED7D07017}"/>
    <cellStyle name="Normal 21 2 3 2 2 2" xfId="16392" xr:uid="{9A2E6F84-4AB3-445B-9650-AF19FFF600A7}"/>
    <cellStyle name="Normal 21 2 3 2 3" xfId="13376" xr:uid="{DD900093-5FCF-4C3E-826B-D5A692E25CA9}"/>
    <cellStyle name="Normal 21 2 3 3" xfId="6063" xr:uid="{3B1F78A4-8CDF-49BE-B2FD-3587AAD2E2B7}"/>
    <cellStyle name="Normal 21 2 3 3 2" xfId="14867" xr:uid="{3E15557C-AC5F-419C-9C21-81CA8D0F4A25}"/>
    <cellStyle name="Normal 21 2 3 4" xfId="9081" xr:uid="{66C697DF-7195-4E8C-9A20-85111EDEDF23}"/>
    <cellStyle name="Normal 21 2 3 4 2" xfId="17884" xr:uid="{F3E92772-1A3E-4627-A34B-8392DC99BE43}"/>
    <cellStyle name="Normal 21 2 3 5" xfId="11865" xr:uid="{EFCBA30C-027D-4EE9-9632-7AA210CB8D49}"/>
    <cellStyle name="Normal 21 2 4" xfId="3344" xr:uid="{5EAAD548-F3CA-4D26-AE2F-4BBCF649C353}"/>
    <cellStyle name="Normal 21 2 4 2" xfId="4864" xr:uid="{C9992C67-DCDE-4C98-A9D3-DAB86ED85674}"/>
    <cellStyle name="Normal 21 2 4 2 2" xfId="7885" xr:uid="{03A22FE6-4603-4634-92CE-8C75F7D7041D}"/>
    <cellStyle name="Normal 21 2 4 2 2 2" xfId="16688" xr:uid="{6539FE16-27F6-4A91-8D41-EADBB7A676BE}"/>
    <cellStyle name="Normal 21 2 4 2 3" xfId="13669" xr:uid="{A72FE1A6-841B-4E26-BB98-8E088D87B826}"/>
    <cellStyle name="Normal 21 2 4 3" xfId="6359" xr:uid="{6B79B0DB-AB84-4CA9-AD67-CB2A486789E6}"/>
    <cellStyle name="Normal 21 2 4 3 2" xfId="15163" xr:uid="{3DC7673E-0A14-49ED-9CC7-6C40E08C2384}"/>
    <cellStyle name="Normal 21 2 4 4" xfId="9377" xr:uid="{A503AF83-B097-473D-AE14-85FE4E70EB8A}"/>
    <cellStyle name="Normal 21 2 4 4 2" xfId="18180" xr:uid="{FDC49FF5-B12B-41CD-A46F-94F59530338D}"/>
    <cellStyle name="Normal 21 2 4 5" xfId="12152" xr:uid="{DAEF3F73-5B22-4A30-9E4A-BA3802DF6378}"/>
    <cellStyle name="Normal 21 2 5" xfId="3638" xr:uid="{F9C72EC5-E13A-4A75-9B14-3218F1400970}"/>
    <cellStyle name="Normal 21 2 5 2" xfId="5161" xr:uid="{1C928D79-8D26-4F7C-A407-DD574132A71C}"/>
    <cellStyle name="Normal 21 2 5 2 2" xfId="8182" xr:uid="{6E67F35F-0C88-4398-928B-B209A9868FB6}"/>
    <cellStyle name="Normal 21 2 5 2 2 2" xfId="16985" xr:uid="{60156251-EC05-4F84-9B02-DC2122BFD050}"/>
    <cellStyle name="Normal 21 2 5 2 3" xfId="13966" xr:uid="{ABAECDCE-1B86-4B8F-84E6-3DF77516A7A5}"/>
    <cellStyle name="Normal 21 2 5 3" xfId="6656" xr:uid="{A6F7B09B-9854-4EF4-AB4B-D950039B00F2}"/>
    <cellStyle name="Normal 21 2 5 3 2" xfId="15460" xr:uid="{2AB1D196-16F0-4462-86A4-EA23DB44F6B4}"/>
    <cellStyle name="Normal 21 2 5 4" xfId="9674" xr:uid="{27EBCE9C-3FDA-4846-9E84-75AFBC187300}"/>
    <cellStyle name="Normal 21 2 5 4 2" xfId="18477" xr:uid="{7C56C7BB-3799-4B13-88E2-077CC03FB928}"/>
    <cellStyle name="Normal 21 2 5 5" xfId="12446" xr:uid="{B6C95C16-0FDC-47C4-B60A-A2BB71E3082F}"/>
    <cellStyle name="Normal 21 2 6" xfId="3949" xr:uid="{4A173BDB-9294-49E9-AD5B-3BDC3FD3596E}"/>
    <cellStyle name="Normal 21 2 6 2" xfId="5472" xr:uid="{7E0F22CB-1D23-4231-AF11-58F2316B8F56}"/>
    <cellStyle name="Normal 21 2 6 2 2" xfId="8493" xr:uid="{DD09E970-54B9-4F8F-A7A4-C9DBF56348D9}"/>
    <cellStyle name="Normal 21 2 6 2 2 2" xfId="17296" xr:uid="{D1BC1BED-29D4-4546-81DD-C258AABFBB7E}"/>
    <cellStyle name="Normal 21 2 6 2 3" xfId="14277" xr:uid="{2DC3CB37-B5FB-453E-8520-9AA391EB85D9}"/>
    <cellStyle name="Normal 21 2 6 3" xfId="6967" xr:uid="{13B0144E-1CAE-45F3-BE11-ABCDD81CF42A}"/>
    <cellStyle name="Normal 21 2 6 3 2" xfId="15771" xr:uid="{B7E4DE9B-229D-4160-BC64-65A2172100A7}"/>
    <cellStyle name="Normal 21 2 6 4" xfId="9985" xr:uid="{0E19AFC9-9A29-4E8F-B206-4125EB819F55}"/>
    <cellStyle name="Normal 21 2 6 4 2" xfId="18788" xr:uid="{A4C315C2-F495-4EC3-80E9-1A5C4CC1CEA3}"/>
    <cellStyle name="Normal 21 2 6 5" xfId="12756" xr:uid="{51E864C0-CA5C-4153-AFED-255993C5F7FF}"/>
    <cellStyle name="Normal 21 2 7" xfId="4276" xr:uid="{0722F5BA-EA7D-435B-9047-A7BF8101AB5A}"/>
    <cellStyle name="Normal 21 2 7 2" xfId="7294" xr:uid="{F6A4B3E8-4C9B-4AA5-95FE-F3A9DEA28C14}"/>
    <cellStyle name="Normal 21 2 7 2 2" xfId="16097" xr:uid="{5FF0BD93-8378-4C2E-8950-9ECA2C272033}"/>
    <cellStyle name="Normal 21 2 7 3" xfId="13082" xr:uid="{EAB570FE-458B-4D8B-9088-3F282E8FF5AF}"/>
    <cellStyle name="Normal 21 2 8" xfId="5767" xr:uid="{FC125E07-3DB3-4FF9-B4A8-5095A105FEB2}"/>
    <cellStyle name="Normal 21 2 8 2" xfId="14571" xr:uid="{67A33B78-2EDE-47B1-9997-30BDABE5DBBD}"/>
    <cellStyle name="Normal 21 2 9" xfId="8786" xr:uid="{BE14A00D-7439-4177-A816-9BE40331B42F}"/>
    <cellStyle name="Normal 21 2 9 2" xfId="17589" xr:uid="{7F20CCC1-B2DE-4165-A58C-E870D111B2EC}"/>
    <cellStyle name="Normal 21 3" xfId="2366" xr:uid="{C956F0E5-E799-43B8-BA06-3541C61D529B}"/>
    <cellStyle name="Normal 21 3 2" xfId="11149" xr:uid="{1C753F1C-D431-4259-9B13-7D44D21105F0}"/>
    <cellStyle name="Normal 21 3 3" xfId="10731" xr:uid="{E4015A80-49AE-4DBF-B57A-D6F10AAF910A}"/>
    <cellStyle name="Normal 21 4" xfId="2849" xr:uid="{AEF6058C-227B-4BF7-B051-B2106C11420E}"/>
    <cellStyle name="Normal 21 4 2" xfId="4495" xr:uid="{4FE3D133-80F6-4F37-8457-AAED9F6D5996}"/>
    <cellStyle name="Normal 21 4 2 2" xfId="7513" xr:uid="{B11CE77B-CE19-42F6-8C1E-B47E93120B83}"/>
    <cellStyle name="Normal 21 4 2 2 2" xfId="16316" xr:uid="{D3C32A7B-637F-485D-92FE-71A8A9999FA1}"/>
    <cellStyle name="Normal 21 4 2 3" xfId="13300" xr:uid="{0727CCC3-E48D-46B9-81FA-49EF51514DB9}"/>
    <cellStyle name="Normal 21 4 3" xfId="5987" xr:uid="{E85ECAD5-93B9-49DC-9518-4853BE2897F9}"/>
    <cellStyle name="Normal 21 4 3 2" xfId="14791" xr:uid="{08F86494-89F0-4E0E-A473-AA803CF7AB57}"/>
    <cellStyle name="Normal 21 4 4" xfId="9005" xr:uid="{DDC22700-C4AB-47AB-B727-7C6AF94FDAE9}"/>
    <cellStyle name="Normal 21 4 4 2" xfId="17808" xr:uid="{387F322B-EE59-4F6E-A3AC-EA15E014147F}"/>
    <cellStyle name="Normal 21 4 5" xfId="11790" xr:uid="{FDE30712-EA2D-4F9C-816E-E1DED033F34A}"/>
    <cellStyle name="Normal 21 5" xfId="3270" xr:uid="{6143B344-2ACB-40C8-9D91-BCB49514C723}"/>
    <cellStyle name="Normal 21 5 2" xfId="4790" xr:uid="{AB6F700B-822B-4457-9371-C9F665B56FF2}"/>
    <cellStyle name="Normal 21 5 2 2" xfId="7811" xr:uid="{1EE4B4BD-33DC-40CE-9D35-B719A1A50988}"/>
    <cellStyle name="Normal 21 5 2 2 2" xfId="16614" xr:uid="{8FAE079F-6245-4E72-AEC4-14FD045E6D02}"/>
    <cellStyle name="Normal 21 5 2 3" xfId="13595" xr:uid="{99FB1D2B-C2BD-4320-A3EF-AD42526D6A49}"/>
    <cellStyle name="Normal 21 5 3" xfId="6285" xr:uid="{4E78788F-E4AA-46A4-9080-7394D377FCC1}"/>
    <cellStyle name="Normal 21 5 3 2" xfId="15089" xr:uid="{A8D205A3-6766-4A1A-887D-ADA7E53BDA7B}"/>
    <cellStyle name="Normal 21 5 4" xfId="9303" xr:uid="{A0F1FFB6-3734-4696-8F90-7A96B7A7B7E1}"/>
    <cellStyle name="Normal 21 5 4 2" xfId="18106" xr:uid="{1C700C3B-2B35-42B2-871D-81EA312F424F}"/>
    <cellStyle name="Normal 21 5 5" xfId="12078" xr:uid="{E8BFFB85-FA4B-4154-93B8-9FF28F12879A}"/>
    <cellStyle name="Normal 21 6" xfId="3563" xr:uid="{61FBB8B6-9461-48AD-8147-9976FCA1B76F}"/>
    <cellStyle name="Normal 21 6 2" xfId="5086" xr:uid="{548C64C3-22C3-4560-8AA1-6BDF0268468B}"/>
    <cellStyle name="Normal 21 6 2 2" xfId="8107" xr:uid="{00930A23-1FC3-4B09-9684-E7265A35BB69}"/>
    <cellStyle name="Normal 21 6 2 2 2" xfId="16910" xr:uid="{E61BE12E-27EC-4DA7-82FE-50623529154C}"/>
    <cellStyle name="Normal 21 6 2 3" xfId="13891" xr:uid="{7A5D92E1-B92B-427E-8F15-CBD8A6FEDC60}"/>
    <cellStyle name="Normal 21 6 3" xfId="6581" xr:uid="{6368084F-8C6F-48E2-99DE-DE9BA26849B6}"/>
    <cellStyle name="Normal 21 6 3 2" xfId="15385" xr:uid="{C3FD9792-04E0-4941-BDF0-BCA3E441DA31}"/>
    <cellStyle name="Normal 21 6 4" xfId="9599" xr:uid="{0EC4CAB8-001C-4806-9228-26E084F08694}"/>
    <cellStyle name="Normal 21 6 4 2" xfId="18402" xr:uid="{24CBC2FE-0696-4444-BE47-0E9880275053}"/>
    <cellStyle name="Normal 21 6 5" xfId="12371" xr:uid="{14460B63-8076-4EEF-A48C-94511D98AB2F}"/>
    <cellStyle name="Normal 21 7" xfId="3875" xr:uid="{CF5B2AE9-6CC0-4E78-AD1A-E0754F4159F1}"/>
    <cellStyle name="Normal 21 7 2" xfId="5398" xr:uid="{28D03295-F8E1-4B98-A09B-D8726CE34844}"/>
    <cellStyle name="Normal 21 7 2 2" xfId="8419" xr:uid="{8FC9BC07-EB92-4ADC-AEA7-962CC859365B}"/>
    <cellStyle name="Normal 21 7 2 2 2" xfId="17222" xr:uid="{AE866EC1-27B5-4837-B535-6053EA75B42D}"/>
    <cellStyle name="Normal 21 7 2 3" xfId="14203" xr:uid="{9FB35F6A-5F06-4789-9CD6-4370FC62615A}"/>
    <cellStyle name="Normal 21 7 3" xfId="6893" xr:uid="{AD377A28-2FCD-47D5-8971-4C7EB8DA7140}"/>
    <cellStyle name="Normal 21 7 3 2" xfId="15697" xr:uid="{C47656EE-0273-4622-8C92-42D7A58054CE}"/>
    <cellStyle name="Normal 21 7 4" xfId="9911" xr:uid="{2E5F301B-4CBE-4E98-B39B-43D942B2E276}"/>
    <cellStyle name="Normal 21 7 4 2" xfId="18714" xr:uid="{998B1FFA-6B18-4758-85F4-B38E8B67D0E5}"/>
    <cellStyle name="Normal 21 7 5" xfId="12682" xr:uid="{06FB507E-7361-4B68-A5A1-D0CF01EED555}"/>
    <cellStyle name="Normal 21 8" xfId="4202" xr:uid="{0633F974-948A-4318-871D-A6F171EA74C0}"/>
    <cellStyle name="Normal 21 8 2" xfId="7220" xr:uid="{2B42EF7F-4E82-4289-84E3-24948EA62D59}"/>
    <cellStyle name="Normal 21 8 2 2" xfId="16023" xr:uid="{7B99EF56-D667-4E42-B817-D692E3C92BEA}"/>
    <cellStyle name="Normal 21 8 3" xfId="13008" xr:uid="{38D8265D-DF96-4731-8D7B-9EEA49F951E8}"/>
    <cellStyle name="Normal 21 9" xfId="5705" xr:uid="{DE1EED64-ED1D-4737-8477-AE7BA2323601}"/>
    <cellStyle name="Normal 21 9 2" xfId="14509" xr:uid="{D2910550-2527-44B9-9567-2297BEA94323}"/>
    <cellStyle name="Normal 210" xfId="1544" xr:uid="{9ACD6B25-A6DB-4748-BC02-459B3530F89F}"/>
    <cellStyle name="Normal 210 2" xfId="1706" xr:uid="{8CA73C0B-D391-42A7-B14C-AFA2B0A65581}"/>
    <cellStyle name="Normal 210 2 2" xfId="1794" xr:uid="{E6797274-E4DD-491C-9391-A9E640E12F00}"/>
    <cellStyle name="Normal 210 2 3" xfId="2260" xr:uid="{0665DE2B-487D-4CE6-A9A8-C2137A67F4F1}"/>
    <cellStyle name="Normal 210 3" xfId="1603" xr:uid="{BE59DDDC-6D79-4ED3-8AEB-ED95879CD296}"/>
    <cellStyle name="Normal 210 4" xfId="2211" xr:uid="{29DFE9B0-0D97-4A03-B1F0-C16D52FA9268}"/>
    <cellStyle name="Normal 211" xfId="1545" xr:uid="{2E5718D7-13CB-4DE2-9D40-0E2DDB4223B4}"/>
    <cellStyle name="Normal 211 2" xfId="1707" xr:uid="{378D18B4-88C7-4FD3-8962-72C2B0932AE9}"/>
    <cellStyle name="Normal 211 2 2" xfId="1795" xr:uid="{207A0559-5434-4823-A317-FFCDFFB13102}"/>
    <cellStyle name="Normal 211 2 3" xfId="2146" xr:uid="{76CAFF0F-8B39-4B0C-AB72-E1561C2E34E4}"/>
    <cellStyle name="Normal 211 3" xfId="1630" xr:uid="{DE876DA6-1270-46F7-B1D3-C58348B844BD}"/>
    <cellStyle name="Normal 211 4" xfId="2236" xr:uid="{C211DAAB-ABA0-48F4-9090-4DF7AEE3FF99}"/>
    <cellStyle name="Normal 212" xfId="1546" xr:uid="{69F638E2-7396-4D05-A1D7-C897B840D46C}"/>
    <cellStyle name="Normal 212 2" xfId="1708" xr:uid="{0A857BF3-01F5-476E-92DB-5F6DACB1A944}"/>
    <cellStyle name="Normal 212 2 2" xfId="1796" xr:uid="{C83D8958-9BC5-4854-BD47-17B65C92AFD7}"/>
    <cellStyle name="Normal 212 2 3" xfId="2121" xr:uid="{3ECCAE0F-D0E9-49E2-96A0-7CF03C506EB5}"/>
    <cellStyle name="Normal 212 3" xfId="1564" xr:uid="{22EAE669-1D69-4F84-A643-34AC16B61DE6}"/>
    <cellStyle name="Normal 212 4" xfId="2205" xr:uid="{D2687D6F-235D-45E4-981B-DA35A2F85084}"/>
    <cellStyle name="Normal 213" xfId="1547" xr:uid="{ED038A24-02DD-474F-8F1B-E198E0ECE02B}"/>
    <cellStyle name="Normal 213 2" xfId="1709" xr:uid="{423958F6-4137-4CBC-AD6B-A3377B0AAA6A}"/>
    <cellStyle name="Normal 213 2 2" xfId="1797" xr:uid="{EE930F1B-F2C6-4951-963F-8494E0CD5EB0}"/>
    <cellStyle name="Normal 213 2 3" xfId="2154" xr:uid="{F5FDA9FC-4701-4188-B567-D10BC209965B}"/>
    <cellStyle name="Normal 213 3" xfId="1633" xr:uid="{6CF61C0C-96DB-4295-A24D-785F782258A7}"/>
    <cellStyle name="Normal 213 4" xfId="2253" xr:uid="{513A348E-95C8-47A1-BB76-170ABEDA9776}"/>
    <cellStyle name="Normal 214" xfId="1548" xr:uid="{901E046A-F6A0-4FF1-B72D-067E3134590F}"/>
    <cellStyle name="Normal 214 2" xfId="1710" xr:uid="{A5BE5487-6A24-449B-849F-397594FF66F0}"/>
    <cellStyle name="Normal 214 2 2" xfId="1798" xr:uid="{861AF7C2-5F58-43D3-BE49-3025CF848552}"/>
    <cellStyle name="Normal 214 2 3" xfId="2127" xr:uid="{9E4A295C-0CE7-4A87-9CCD-C69C475EA545}"/>
    <cellStyle name="Normal 214 3" xfId="1610" xr:uid="{8D642F1E-063D-4A70-84CC-0BEA239CAB33}"/>
    <cellStyle name="Normal 214 4" xfId="2237" xr:uid="{4A42935E-0258-4A22-BCF5-FD75524AA7D4}"/>
    <cellStyle name="Normal 215" xfId="1549" xr:uid="{2B5FC028-03F0-4FBC-ADF9-6A6F88FA5887}"/>
    <cellStyle name="Normal 215 2" xfId="1711" xr:uid="{CE67AA79-FBE0-4D68-A34A-59CCFB33ACA0}"/>
    <cellStyle name="Normal 215 2 2" xfId="1799" xr:uid="{13888104-A469-4EED-B697-45E15E8E8CD5}"/>
    <cellStyle name="Normal 215 2 3" xfId="2147" xr:uid="{D4262771-DFAE-49D9-B2ED-A6EB4D09C892}"/>
    <cellStyle name="Normal 215 3" xfId="1637" xr:uid="{DD4A70AD-C0FE-4D61-B083-C611786988EE}"/>
    <cellStyle name="Normal 215 4" xfId="2174" xr:uid="{E1058C30-A2A8-4DBD-A19E-836D7ED1527C}"/>
    <cellStyle name="Normal 216" xfId="1550" xr:uid="{B592939C-D9CF-4E2C-90BD-DBED5821819F}"/>
    <cellStyle name="Normal 217" xfId="1551" xr:uid="{4186A5FA-DE23-4210-98F6-9FC311707721}"/>
    <cellStyle name="Normal 218" xfId="1554" xr:uid="{50804E19-12DA-435E-B969-7F60637EB233}"/>
    <cellStyle name="Normal 218 2" xfId="1855" xr:uid="{8777569F-E30A-4995-8CCF-8027BBBE8D91}"/>
    <cellStyle name="Normal 218 2 2" xfId="10868" xr:uid="{87FB0B02-849F-41DF-B03E-A9DE32CBFF4C}"/>
    <cellStyle name="Normal 218 2 3" xfId="10976" xr:uid="{F9743C75-8F97-4AA0-866B-99D58883B35A}"/>
    <cellStyle name="Normal 218 2 4" xfId="11484" xr:uid="{88BEEEFA-47E4-4364-83BA-4FBDB01985F8}"/>
    <cellStyle name="Normal 218 3" xfId="10846" xr:uid="{FEC8CB34-7140-4C80-A110-B1F59202EE8F}"/>
    <cellStyle name="Normal 218 4" xfId="11059" xr:uid="{03AAE5E6-5848-4B0F-9FBB-2C0B1DC2FB6B}"/>
    <cellStyle name="Normal 218 5" xfId="11312" xr:uid="{2CB1B0D4-9721-4AF2-BC04-CF9C5A2A467B}"/>
    <cellStyle name="Normal 219" xfId="1556" xr:uid="{F39AF5CE-A026-4EF5-B2B6-1C0D60DCCACC}"/>
    <cellStyle name="Normal 219 2" xfId="1856" xr:uid="{4C3048ED-63BB-40E2-BD09-D03F34A229D2}"/>
    <cellStyle name="Normal 219 2 2" xfId="11207" xr:uid="{0AD8B92F-6549-49C1-81BF-AF4D005C61A5}"/>
    <cellStyle name="Normal 219 2 3" xfId="10622" xr:uid="{51B32926-AABD-4FCA-9895-43631C8561C1}"/>
    <cellStyle name="Normal 219 2 4" xfId="11485" xr:uid="{E8CDDA4F-9D13-47C2-93F9-275D17242048}"/>
    <cellStyle name="Normal 219 3" xfId="10875" xr:uid="{A47C47ED-500A-475A-AB50-3E5A212E6701}"/>
    <cellStyle name="Normal 219 4" xfId="11201" xr:uid="{E3A25055-AE88-4FEA-8DCD-364595B67782}"/>
    <cellStyle name="Normal 219 5" xfId="11334" xr:uid="{58880ED3-85C3-4E77-BC23-C7ECFD6F4368}"/>
    <cellStyle name="Normal 22" xfId="1064" xr:uid="{FE553D36-4261-47A0-A2E0-8F070D642F71}"/>
    <cellStyle name="Normal 22 10" xfId="5726" xr:uid="{F60CE3A0-F420-4815-BCAB-7B9A5E9C5C5C}"/>
    <cellStyle name="Normal 22 10 2" xfId="14530" xr:uid="{C989BA45-386A-4421-A47E-9021C491A0C5}"/>
    <cellStyle name="Normal 22 11" xfId="8733" xr:uid="{DD0B923A-2222-44B3-A651-7F03D370B64C}"/>
    <cellStyle name="Normal 22 11 2" xfId="17536" xr:uid="{DFE792C8-06A4-4BFB-843F-7A98A8305A0C}"/>
    <cellStyle name="Normal 22 12" xfId="10813" xr:uid="{4C321214-725F-4D73-B851-63D76DE22099}"/>
    <cellStyle name="Normal 22 13" xfId="11369" xr:uid="{FC933E67-B404-4C27-B8BC-EC5518B44EA3}"/>
    <cellStyle name="Normal 22 2" xfId="1857" xr:uid="{F06A58B0-5377-48A4-8991-5D7C0516507A}"/>
    <cellStyle name="Normal 22 2 2" xfId="2949" xr:uid="{96EDCB35-0A7C-4C78-BE3E-DA314903F58B}"/>
    <cellStyle name="Normal 22 2 2 2" xfId="10915" xr:uid="{175035DE-F311-42EE-9F6E-FFAE661DF72F}"/>
    <cellStyle name="Normal 22 2 2 3" xfId="10756" xr:uid="{4AB686CD-CB47-4BF4-9072-A88AD3214B8A}"/>
    <cellStyle name="Normal 22 2 3" xfId="2423" xr:uid="{C286CB06-84BB-4839-A5BC-B20524EB5963}"/>
    <cellStyle name="Normal 22 2 4" xfId="11209" xr:uid="{B659AFE0-13A9-4B43-8886-229D935E13D3}"/>
    <cellStyle name="Normal 22 2 5" xfId="11486" xr:uid="{9B11C1E5-07D8-42E4-A7F1-15F64B32736F}"/>
    <cellStyle name="Normal 22 2 6" xfId="19440" xr:uid="{9FD75AF8-4F31-4440-9A14-2D3912833ADF}"/>
    <cellStyle name="Normal 22 3" xfId="2367" xr:uid="{6462A8A4-9887-4A7A-B87B-8BDD3746266B}"/>
    <cellStyle name="Normal 22 3 2" xfId="10612" xr:uid="{B0EEDF4E-6D2A-431F-95F3-9A34BACC8978}"/>
    <cellStyle name="Normal 22 3 3" xfId="11104" xr:uid="{3EC16517-7180-44A7-964D-D60DC171B5AC}"/>
    <cellStyle name="Normal 22 4" xfId="2355" xr:uid="{CB168495-B07A-4E6F-BB35-114A5744AD4B}"/>
    <cellStyle name="Normal 22 4 2" xfId="2910" xr:uid="{895752FE-C916-4F60-9F44-62E611F15366}"/>
    <cellStyle name="Normal 22 4 2 2" xfId="4540" xr:uid="{9075586E-D847-4B2A-A575-0DE82D9BBB04}"/>
    <cellStyle name="Normal 22 4 2 2 2" xfId="7558" xr:uid="{473C7385-EE8B-4535-A1FB-8AFEAB12CA31}"/>
    <cellStyle name="Normal 22 4 2 2 2 2" xfId="16361" xr:uid="{07E2C7AA-EF0B-41DC-BA5D-8DD357B76F88}"/>
    <cellStyle name="Normal 22 4 2 2 3" xfId="13345" xr:uid="{5BA23903-DEF8-4FF1-A1A5-C9D803F88DB3}"/>
    <cellStyle name="Normal 22 4 2 3" xfId="6032" xr:uid="{8B954AC4-0630-4A80-8CAD-26C1B006A70C}"/>
    <cellStyle name="Normal 22 4 2 3 2" xfId="14836" xr:uid="{0C36D6E6-3957-44E6-8628-52EBF3339FF2}"/>
    <cellStyle name="Normal 22 4 2 4" xfId="9050" xr:uid="{E17FAB36-1F00-402D-87AC-951CFD1E1613}"/>
    <cellStyle name="Normal 22 4 2 4 2" xfId="17853" xr:uid="{7ACAE03F-ACF6-4D54-921C-AF268FA80EF4}"/>
    <cellStyle name="Normal 22 4 2 5" xfId="11834" xr:uid="{95E1834D-D3F5-4AD7-8C70-ED98146DE831}"/>
    <cellStyle name="Normal 22 4 3" xfId="3314" xr:uid="{48557BD5-DD22-41BD-99B3-1A2E19889C95}"/>
    <cellStyle name="Normal 22 4 3 2" xfId="4834" xr:uid="{AAF0986B-B48E-4881-9E94-CDA8CE3104B2}"/>
    <cellStyle name="Normal 22 4 3 2 2" xfId="7855" xr:uid="{87155C17-8DF0-4CF6-99FD-61CB6090F0A6}"/>
    <cellStyle name="Normal 22 4 3 2 2 2" xfId="16658" xr:uid="{FD41B53D-B836-4AC3-B617-A53DBE7BCD7C}"/>
    <cellStyle name="Normal 22 4 3 2 3" xfId="13639" xr:uid="{E115810E-CAF3-4D28-A3C0-7807785FDBBF}"/>
    <cellStyle name="Normal 22 4 3 3" xfId="6329" xr:uid="{8F29F6AD-AB9E-4E91-BD2E-86C4AD49F61F}"/>
    <cellStyle name="Normal 22 4 3 3 2" xfId="15133" xr:uid="{D9073980-F4E9-45AA-A9DA-CFAEAC432D2A}"/>
    <cellStyle name="Normal 22 4 3 4" xfId="9347" xr:uid="{FBAD2DB9-E69B-4039-A036-1DE11729BFBE}"/>
    <cellStyle name="Normal 22 4 3 4 2" xfId="18150" xr:uid="{036AF59E-E5FB-48A8-BB65-8DD44AB5C1BE}"/>
    <cellStyle name="Normal 22 4 3 5" xfId="12122" xr:uid="{DE1B6F10-DA3D-4F88-9CC8-0A3A367C19A8}"/>
    <cellStyle name="Normal 22 4 4" xfId="3608" xr:uid="{7512FD0C-6B96-45A7-A7CF-BF3F9B6C439D}"/>
    <cellStyle name="Normal 22 4 4 2" xfId="5131" xr:uid="{60909FFE-26ED-46CF-9752-C62D3E00B7E4}"/>
    <cellStyle name="Normal 22 4 4 2 2" xfId="8152" xr:uid="{C2E3451E-0BA0-4367-9680-4FE1C75CC583}"/>
    <cellStyle name="Normal 22 4 4 2 2 2" xfId="16955" xr:uid="{220D8A3A-37AF-4B50-9BE1-0DC0807D6C14}"/>
    <cellStyle name="Normal 22 4 4 2 3" xfId="13936" xr:uid="{7A9CE926-2285-45EB-898D-A431609C3A61}"/>
    <cellStyle name="Normal 22 4 4 3" xfId="6626" xr:uid="{F27BF2B6-57D9-46CA-AF29-F42599430BB0}"/>
    <cellStyle name="Normal 22 4 4 3 2" xfId="15430" xr:uid="{AA2D83B5-FA38-409C-B03C-1E19247828D3}"/>
    <cellStyle name="Normal 22 4 4 4" xfId="9644" xr:uid="{3AA0B740-A6C1-46DA-93EE-7681A9D5C256}"/>
    <cellStyle name="Normal 22 4 4 4 2" xfId="18447" xr:uid="{11E08B89-0466-48E1-B79B-B649B1108217}"/>
    <cellStyle name="Normal 22 4 4 5" xfId="12416" xr:uid="{02F7AE7C-76D9-4C42-BC76-18C27D0FE2CE}"/>
    <cellStyle name="Normal 22 4 5" xfId="3919" xr:uid="{4E268AA4-5014-478B-819C-F65C9B6AEA2A}"/>
    <cellStyle name="Normal 22 4 5 2" xfId="5442" xr:uid="{62AB862A-0BF1-46A6-812A-4A17E3E0CB48}"/>
    <cellStyle name="Normal 22 4 5 2 2" xfId="8463" xr:uid="{F1C1169F-7D96-4B7B-B10A-301DC5227FCF}"/>
    <cellStyle name="Normal 22 4 5 2 2 2" xfId="17266" xr:uid="{A269FB55-E7E2-4DF9-BED6-5DDF97558360}"/>
    <cellStyle name="Normal 22 4 5 2 3" xfId="14247" xr:uid="{D77498E2-2E0D-4C29-855E-D593FF149860}"/>
    <cellStyle name="Normal 22 4 5 3" xfId="6937" xr:uid="{7F508354-91AA-49AD-A90D-3B9B0865AB25}"/>
    <cellStyle name="Normal 22 4 5 3 2" xfId="15741" xr:uid="{E923CBF5-82B5-4254-BC88-827C6FE37B41}"/>
    <cellStyle name="Normal 22 4 5 4" xfId="9955" xr:uid="{8F3EA979-A11A-4811-8F04-A1D17B725DBA}"/>
    <cellStyle name="Normal 22 4 5 4 2" xfId="18758" xr:uid="{6FF06243-9139-41E7-ABDF-AA57F64A9887}"/>
    <cellStyle name="Normal 22 4 5 5" xfId="12726" xr:uid="{63C6FE1E-B6AC-4C01-A904-880019E2955A}"/>
    <cellStyle name="Normal 22 4 6" xfId="4246" xr:uid="{025429C9-43DB-448E-ACE9-C2CC0BC827D1}"/>
    <cellStyle name="Normal 22 4 6 2" xfId="7264" xr:uid="{B4C65784-E57B-4687-97F3-C5699EA735DF}"/>
    <cellStyle name="Normal 22 4 6 2 2" xfId="16067" xr:uid="{BA1B290C-7541-4866-8535-D75942EE1C1D}"/>
    <cellStyle name="Normal 22 4 6 3" xfId="13052" xr:uid="{AFAF66A8-D52D-4C3B-8274-8FCE2ADEB80E}"/>
    <cellStyle name="Normal 22 4 7" xfId="5737" xr:uid="{7A9A4ACE-9791-43ED-B685-1BF43DE52B2A}"/>
    <cellStyle name="Normal 22 4 7 2" xfId="14541" xr:uid="{17397EF0-4849-4E15-8F38-EA2DD2095990}"/>
    <cellStyle name="Normal 22 4 8" xfId="8756" xr:uid="{3D677601-495E-436D-AFA3-72985D76E956}"/>
    <cellStyle name="Normal 22 4 8 2" xfId="17559" xr:uid="{5C5488F5-BAA5-4BB0-8D6C-94E583A85C36}"/>
    <cellStyle name="Normal 22 4 9" xfId="11585" xr:uid="{73146094-61DF-4EC7-963E-75A3179F6F5F}"/>
    <cellStyle name="Normal 22 5" xfId="2871" xr:uid="{481A68E7-BED8-4787-86D2-0FB97A1B555C}"/>
    <cellStyle name="Normal 22 5 2" xfId="4516" xr:uid="{8415AF5A-B991-4562-A9E9-BA9E53DA8BC9}"/>
    <cellStyle name="Normal 22 5 2 2" xfId="7534" xr:uid="{8513B91E-BBB7-46D3-BC5B-D541C8494CCC}"/>
    <cellStyle name="Normal 22 5 2 2 2" xfId="16337" xr:uid="{5A1E602E-F4C4-4F66-854E-02C06549319F}"/>
    <cellStyle name="Normal 22 5 2 3" xfId="13321" xr:uid="{CF5C821D-7773-4A37-9BF3-12ED57E9412C}"/>
    <cellStyle name="Normal 22 5 3" xfId="6008" xr:uid="{BABCF581-91A2-4DC3-9BD7-0BB4E522F644}"/>
    <cellStyle name="Normal 22 5 3 2" xfId="14812" xr:uid="{B2329C77-1865-4BC4-9C4B-1B5516563E9C}"/>
    <cellStyle name="Normal 22 5 4" xfId="9026" xr:uid="{D32F8CC8-1B52-408B-890B-6F2AE43FDFA6}"/>
    <cellStyle name="Normal 22 5 4 2" xfId="17829" xr:uid="{1EE7EF72-1CA6-41DC-9B31-6EB8623E30A4}"/>
    <cellStyle name="Normal 22 5 5" xfId="11810" xr:uid="{7AB37BCA-9751-451B-83AF-0901CE4F5451}"/>
    <cellStyle name="Normal 22 6" xfId="3291" xr:uid="{8B9F8C7C-C1F7-4E29-98B3-EC0D8C6BB28A}"/>
    <cellStyle name="Normal 22 6 2" xfId="4811" xr:uid="{B7D2A828-F161-4CAD-A9B2-6A09B27D25EE}"/>
    <cellStyle name="Normal 22 6 2 2" xfId="7832" xr:uid="{F4264459-3B55-478C-9DFC-FE13E98C203F}"/>
    <cellStyle name="Normal 22 6 2 2 2" xfId="16635" xr:uid="{990219A8-6819-4086-BA33-38377BAE858F}"/>
    <cellStyle name="Normal 22 6 2 3" xfId="13616" xr:uid="{DCD31D21-33B8-4280-8806-2D320CF1F6EB}"/>
    <cellStyle name="Normal 22 6 3" xfId="6306" xr:uid="{B5A19293-9AF8-489A-9DDE-070389CB3202}"/>
    <cellStyle name="Normal 22 6 3 2" xfId="15110" xr:uid="{8A3F7A65-BFAE-4EC8-899B-9AC695343CD2}"/>
    <cellStyle name="Normal 22 6 4" xfId="9324" xr:uid="{BE80760F-67F5-4533-B0EE-F6EB68E1F299}"/>
    <cellStyle name="Normal 22 6 4 2" xfId="18127" xr:uid="{2F58EFDE-3445-4A90-93C3-48F415C5F4ED}"/>
    <cellStyle name="Normal 22 6 5" xfId="12099" xr:uid="{8774DD6F-C85D-4014-9880-F53E81E679E7}"/>
    <cellStyle name="Normal 22 7" xfId="3584" xr:uid="{BD6DCD54-BB17-46D0-8E44-BCE801557FF5}"/>
    <cellStyle name="Normal 22 7 2" xfId="5107" xr:uid="{D827505B-326B-4C00-8AFA-0BA2D6176230}"/>
    <cellStyle name="Normal 22 7 2 2" xfId="8128" xr:uid="{421E56C4-4D67-43F6-A2C1-328609B158DF}"/>
    <cellStyle name="Normal 22 7 2 2 2" xfId="16931" xr:uid="{7530E117-31AF-4B44-9A00-FCE61EF1F5E7}"/>
    <cellStyle name="Normal 22 7 2 3" xfId="13912" xr:uid="{68270C51-6E6E-4FE5-84E1-06EDBC1CA35F}"/>
    <cellStyle name="Normal 22 7 3" xfId="6602" xr:uid="{C602FAC3-A73E-4B70-B294-7CC5680DD7E8}"/>
    <cellStyle name="Normal 22 7 3 2" xfId="15406" xr:uid="{FED24F6C-D7D4-4A8C-AEB9-DCEDE4CDE9D3}"/>
    <cellStyle name="Normal 22 7 4" xfId="9620" xr:uid="{1161039D-FB86-4831-B905-6CEAD127EC82}"/>
    <cellStyle name="Normal 22 7 4 2" xfId="18423" xr:uid="{B930D41B-80FA-4B78-A0BF-D313FB0FBF91}"/>
    <cellStyle name="Normal 22 7 5" xfId="12392" xr:uid="{CF7FFBBB-BC8A-4FA5-B5EC-9CFE1A31C73E}"/>
    <cellStyle name="Normal 22 8" xfId="3896" xr:uid="{09ADAFA1-1DDC-4538-90FF-48FBB4FA14B4}"/>
    <cellStyle name="Normal 22 8 2" xfId="5419" xr:uid="{E0F996C9-BC6A-49C3-BDE6-C193B7A1FF9E}"/>
    <cellStyle name="Normal 22 8 2 2" xfId="8440" xr:uid="{2B2D1852-0B05-4B72-9F4F-BDD04AFD367C}"/>
    <cellStyle name="Normal 22 8 2 2 2" xfId="17243" xr:uid="{ACEA9985-D96D-4B06-A165-E896326A1ED0}"/>
    <cellStyle name="Normal 22 8 2 3" xfId="14224" xr:uid="{D63991DF-8D67-4903-88D9-227AB9040484}"/>
    <cellStyle name="Normal 22 8 3" xfId="6914" xr:uid="{4C7E4712-05E7-49BA-B3C9-F563316B1D14}"/>
    <cellStyle name="Normal 22 8 3 2" xfId="15718" xr:uid="{6DDF9286-6D42-44DF-BFDE-442C3593B980}"/>
    <cellStyle name="Normal 22 8 4" xfId="9932" xr:uid="{87C20BCF-B211-4DD3-A479-1DA9C4541E40}"/>
    <cellStyle name="Normal 22 8 4 2" xfId="18735" xr:uid="{58D138A7-C754-47F9-B2FC-1749EC7788A0}"/>
    <cellStyle name="Normal 22 8 5" xfId="12703" xr:uid="{211FFF50-7F71-411C-BCE9-A4E43D358444}"/>
    <cellStyle name="Normal 22 9" xfId="4223" xr:uid="{873087B5-0F5A-4541-9DAD-0B674B6AA647}"/>
    <cellStyle name="Normal 22 9 2" xfId="7241" xr:uid="{60783A84-E922-4082-AAD6-DEE3ECCE851F}"/>
    <cellStyle name="Normal 22 9 2 2" xfId="16044" xr:uid="{2338319A-3952-4D77-A56A-0F13DA07CADD}"/>
    <cellStyle name="Normal 22 9 3" xfId="13029" xr:uid="{9CDE31EC-AABC-4B8A-A9B4-5152C42740F4}"/>
    <cellStyle name="Normal 220" xfId="1714" xr:uid="{409FACD9-B54C-49F6-AFE7-0742CA28244D}"/>
    <cellStyle name="Normal 220 2" xfId="1858" xr:uid="{8431E765-3C5C-45D5-AEF9-FD0D9720A1D1}"/>
    <cellStyle name="Normal 220 2 2" xfId="11064" xr:uid="{5BA25994-083B-4E7E-93AD-5AA2DEDBF38B}"/>
    <cellStyle name="Normal 220 2 3" xfId="11215" xr:uid="{20602F44-EEEF-49E6-BA20-482FB5CC3E04}"/>
    <cellStyle name="Normal 220 2 4" xfId="11487" xr:uid="{CD647B7B-CCBF-4501-9AAB-4190F38F6CF5}"/>
    <cellStyle name="Normal 220 3" xfId="10897" xr:uid="{4C052DF5-DEAF-45B5-93BE-B823BC9E8B27}"/>
    <cellStyle name="Normal 220 4" xfId="10760" xr:uid="{200718B9-A2D3-4300-A769-8EB5553C96C9}"/>
    <cellStyle name="Normal 220 5" xfId="11436" xr:uid="{81FC6B1D-8094-47ED-8369-0B006D7ACBAC}"/>
    <cellStyle name="Normal 221" xfId="1553" xr:uid="{7560F6F7-17AE-41FF-8812-D82A2799765E}"/>
    <cellStyle name="Normal 221 2" xfId="1723" xr:uid="{C1C3DF13-CDC3-44AE-AC6E-850B23E888BA}"/>
    <cellStyle name="Normal 221 3" xfId="10538" xr:uid="{5AF4C133-9E90-4027-A976-B2F36855000F}"/>
    <cellStyle name="Normal 222" xfId="1558" xr:uid="{22CD9346-1C26-4F5D-9B0E-9A974E017279}"/>
    <cellStyle name="Normal 222 2" xfId="1803" xr:uid="{CC6544AE-BC09-4804-9DFA-A02C96E503EC}"/>
    <cellStyle name="Normal 222 3" xfId="10539" xr:uid="{9B04FA53-2525-45AE-98FD-DCE204006084}"/>
    <cellStyle name="Normal 223" xfId="1559" xr:uid="{9E274B0D-6082-4EDD-8180-0CBD3C924A04}"/>
    <cellStyle name="Normal 223 2" xfId="1804" xr:uid="{E4A9BC6A-8732-4A65-B58F-2CEFC22D97DB}"/>
    <cellStyle name="Normal 223 3" xfId="10540" xr:uid="{ED729A80-7FAD-4166-9E12-09B5C212D0C2}"/>
    <cellStyle name="Normal 224" xfId="1561" xr:uid="{BA065CD7-757C-4A39-8032-4118605CE4DF}"/>
    <cellStyle name="Normal 224 2" xfId="1805" xr:uid="{D172A77B-9E33-409C-94E8-0DEA40E4EED1}"/>
    <cellStyle name="Normal 224 3" xfId="10541" xr:uid="{1B45EFCC-B4A0-4ADA-B898-ECEB37EAA5FD}"/>
    <cellStyle name="Normal 225" xfId="1806" xr:uid="{B927B986-1750-4ACE-8AB5-98CCB727A3EF}"/>
    <cellStyle name="Normal 226" xfId="1807" xr:uid="{F8233D98-936F-45E9-AC80-919D58C20C12}"/>
    <cellStyle name="Normal 227" xfId="1809" xr:uid="{24BF4C2C-DB8F-4F25-8E13-A255D21EF63C}"/>
    <cellStyle name="Normal 228" xfId="1933" xr:uid="{6EE4BA97-48AC-4004-AAC4-65A031F26C37}"/>
    <cellStyle name="Normal 229" xfId="1936" xr:uid="{79847B74-1367-4908-BDB3-B9B34CFC89CD}"/>
    <cellStyle name="Normal 23" xfId="1065" xr:uid="{FE347F94-ADD0-45F7-94DE-7619DCEF47EA}"/>
    <cellStyle name="Normal 23 10" xfId="5727" xr:uid="{35375312-9996-430E-A21C-0487F0E19F4B}"/>
    <cellStyle name="Normal 23 10 2" xfId="14531" xr:uid="{90AC4AF2-605F-49D0-ADBD-BE19F4F79A9F}"/>
    <cellStyle name="Normal 23 11" xfId="8734" xr:uid="{A6BFB9B3-C4F6-4950-8D5E-E782F8958D13}"/>
    <cellStyle name="Normal 23 11 2" xfId="17537" xr:uid="{11BE483B-608A-45EF-8559-D0B29FB684F9}"/>
    <cellStyle name="Normal 23 12" xfId="11117" xr:uid="{FC429DDB-58AA-45A8-BAD7-0B6BEF99EBA9}"/>
    <cellStyle name="Normal 23 13" xfId="11370" xr:uid="{280BA4BA-A6F8-4F6F-8BF1-D06F8561A0E2}"/>
    <cellStyle name="Normal 23 2" xfId="1859" xr:uid="{8ABD69BE-2FED-4ECC-9F32-479428D68280}"/>
    <cellStyle name="Normal 23 2 2" xfId="2950" xr:uid="{488C20A1-2768-4572-A0AF-9D39627E378D}"/>
    <cellStyle name="Normal 23 2 2 2" xfId="11185" xr:uid="{E49CBBF2-1A20-41F4-847F-1852EDB20939}"/>
    <cellStyle name="Normal 23 2 2 3" xfId="11013" xr:uid="{07A299DD-25AF-4C4A-9FA4-CB5E187DE270}"/>
    <cellStyle name="Normal 23 2 3" xfId="2424" xr:uid="{A55A420F-0583-4A0F-940E-D221A3BD639E}"/>
    <cellStyle name="Normal 23 2 4" xfId="11251" xr:uid="{4A78D4EC-A7B5-4FDB-ACB0-12E778ABBDF2}"/>
    <cellStyle name="Normal 23 2 5" xfId="11488" xr:uid="{B04B666A-0ECA-4755-8EA2-30CCD6D79ED4}"/>
    <cellStyle name="Normal 23 2 6" xfId="19441" xr:uid="{405643FB-120D-4755-B469-977E8B238183}"/>
    <cellStyle name="Normal 23 3" xfId="2409" xr:uid="{0471FE8F-9882-4EA2-B2D2-59F1BF8E9401}"/>
    <cellStyle name="Normal 23 3 2" xfId="10661" xr:uid="{BD0F6E9F-DAB3-4A7A-969A-11791516F445}"/>
    <cellStyle name="Normal 23 3 3" xfId="11118" xr:uid="{F2B93267-AA83-450B-9948-C74621BA0EEC}"/>
    <cellStyle name="Normal 23 4" xfId="2578" xr:uid="{544A0780-7674-47F7-89AF-124706945CC1}"/>
    <cellStyle name="Normal 23 4 2" xfId="3103" xr:uid="{2B57C3C5-0722-47A7-A36F-5D98B8FBF7EE}"/>
    <cellStyle name="Normal 23 4 2 2" xfId="4671" xr:uid="{6A6D70E7-4F91-4238-8043-3CFEFFE5B0EB}"/>
    <cellStyle name="Normal 23 4 2 2 2" xfId="7689" xr:uid="{9FBC8BED-AE3B-4707-BB37-45AE55DEDAD1}"/>
    <cellStyle name="Normal 23 4 2 2 2 2" xfId="16492" xr:uid="{752D7CB8-65C3-4FB2-926E-0B27CBAD98E8}"/>
    <cellStyle name="Normal 23 4 2 2 3" xfId="13476" xr:uid="{26BE8469-75A9-4F72-A32C-6CA85DD90D14}"/>
    <cellStyle name="Normal 23 4 2 3" xfId="6163" xr:uid="{B51F0CAC-92F5-4009-9E8E-2892CC60E558}"/>
    <cellStyle name="Normal 23 4 2 3 2" xfId="14967" xr:uid="{74E95799-EFB1-47CB-AC1B-C6FE582AD95D}"/>
    <cellStyle name="Normal 23 4 2 4" xfId="9181" xr:uid="{CD19560A-F1A1-4493-A8C8-0C0863364E0E}"/>
    <cellStyle name="Normal 23 4 2 4 2" xfId="17984" xr:uid="{D59EB2D8-266D-448B-9DB2-228030447567}"/>
    <cellStyle name="Normal 23 4 2 5" xfId="11963" xr:uid="{FF7C8AC0-FC33-4D13-954C-247EF984A1EE}"/>
    <cellStyle name="Normal 23 4 3" xfId="3444" xr:uid="{9EA469E5-5E69-4557-8E22-EB49C2AA825D}"/>
    <cellStyle name="Normal 23 4 3 2" xfId="4964" xr:uid="{18D1DFEE-18C5-4D20-911D-849E92E9E6CD}"/>
    <cellStyle name="Normal 23 4 3 2 2" xfId="7985" xr:uid="{C2D3A59A-CA2B-424F-8DB5-F3DA156D6C01}"/>
    <cellStyle name="Normal 23 4 3 2 2 2" xfId="16788" xr:uid="{341917B0-F3C4-4765-B186-7BD982A930F9}"/>
    <cellStyle name="Normal 23 4 3 2 3" xfId="13769" xr:uid="{79631D93-A99A-4D73-B989-F5C61C9D75F3}"/>
    <cellStyle name="Normal 23 4 3 3" xfId="6459" xr:uid="{E1CF954F-243B-440E-8ECC-6F45D87DC96A}"/>
    <cellStyle name="Normal 23 4 3 3 2" xfId="15263" xr:uid="{072CD333-C9CD-4B41-AF49-D567EC2255BC}"/>
    <cellStyle name="Normal 23 4 3 4" xfId="9477" xr:uid="{37713FC3-80AB-45A1-A6E7-ECEDAD3292A8}"/>
    <cellStyle name="Normal 23 4 3 4 2" xfId="18280" xr:uid="{BB011014-EE75-482D-8F7A-255BCC830D62}"/>
    <cellStyle name="Normal 23 4 3 5" xfId="12252" xr:uid="{8FC6F0E1-5AC2-4F66-9495-391E59E673E9}"/>
    <cellStyle name="Normal 23 4 4" xfId="3739" xr:uid="{D55344F0-FBF6-4CEA-B47C-712CD5475EA9}"/>
    <cellStyle name="Normal 23 4 4 2" xfId="5262" xr:uid="{47AED336-8E69-422A-82AD-0086396D6228}"/>
    <cellStyle name="Normal 23 4 4 2 2" xfId="8283" xr:uid="{490EB3C3-6225-41E1-ADFD-D6E6E5B357D2}"/>
    <cellStyle name="Normal 23 4 4 2 2 2" xfId="17086" xr:uid="{B371BDF6-0C37-4157-8865-3EE9CB98D7B6}"/>
    <cellStyle name="Normal 23 4 4 2 3" xfId="14067" xr:uid="{30DC639A-FE1F-4508-8398-1DF34A61244C}"/>
    <cellStyle name="Normal 23 4 4 3" xfId="6757" xr:uid="{5EB5F7A7-5779-4686-B8BA-201C28FC76CA}"/>
    <cellStyle name="Normal 23 4 4 3 2" xfId="15561" xr:uid="{47D7A69E-E3BC-4DB2-A53E-6FAA1AC0F7C0}"/>
    <cellStyle name="Normal 23 4 4 4" xfId="9775" xr:uid="{8BE320FD-02DD-4C6B-8E40-956E55CD8644}"/>
    <cellStyle name="Normal 23 4 4 4 2" xfId="18578" xr:uid="{C487870E-D6A5-4E64-871C-949C19D09E6A}"/>
    <cellStyle name="Normal 23 4 4 5" xfId="12547" xr:uid="{E0A34AD5-ECD4-4A72-8933-C64B0125C93E}"/>
    <cellStyle name="Normal 23 4 5" xfId="4049" xr:uid="{0DEFE015-DDF7-4195-8FEA-2BEEB5442D0A}"/>
    <cellStyle name="Normal 23 4 5 2" xfId="5572" xr:uid="{019F93EA-F0F5-415D-A52F-423B3F4C5AB1}"/>
    <cellStyle name="Normal 23 4 5 2 2" xfId="8593" xr:uid="{00BA007E-CB04-4B41-8BA7-4F2031B5EE0B}"/>
    <cellStyle name="Normal 23 4 5 2 2 2" xfId="17396" xr:uid="{F44A832A-5013-4AFC-88B9-BF93FA683EEC}"/>
    <cellStyle name="Normal 23 4 5 2 3" xfId="14377" xr:uid="{634C962E-EF06-4F62-8899-69376A234133}"/>
    <cellStyle name="Normal 23 4 5 3" xfId="7067" xr:uid="{D5731E9C-9323-4575-BBFA-26A73ABC530B}"/>
    <cellStyle name="Normal 23 4 5 3 2" xfId="15871" xr:uid="{0B916092-BC97-4158-AC5E-C9EEAEE575C9}"/>
    <cellStyle name="Normal 23 4 5 4" xfId="10085" xr:uid="{492F82E5-75DB-4E4C-90E3-3E6BB7E879C6}"/>
    <cellStyle name="Normal 23 4 5 4 2" xfId="18888" xr:uid="{9F673002-D05F-42F1-B923-BAFA204851CB}"/>
    <cellStyle name="Normal 23 4 5 5" xfId="12856" xr:uid="{156AF4EB-1142-4A5B-9B01-1ABB94E1F0F4}"/>
    <cellStyle name="Normal 23 4 6" xfId="4376" xr:uid="{08A6843B-EA6A-4692-8FE7-24959077988E}"/>
    <cellStyle name="Normal 23 4 6 2" xfId="7394" xr:uid="{E3B08374-8EAE-4ECC-9C69-88A6902EA3D2}"/>
    <cellStyle name="Normal 23 4 6 2 2" xfId="16197" xr:uid="{238750F3-B381-4825-9845-0AD38227BF70}"/>
    <cellStyle name="Normal 23 4 6 3" xfId="13182" xr:uid="{BB6B02B2-A918-4C0F-A237-DB9187F3BFBE}"/>
    <cellStyle name="Normal 23 4 7" xfId="5867" xr:uid="{EB760656-7150-4442-8A4D-B63B76B9AD4D}"/>
    <cellStyle name="Normal 23 4 7 2" xfId="14671" xr:uid="{AE526E74-01DA-430B-9FB0-1212742CD7F3}"/>
    <cellStyle name="Normal 23 4 8" xfId="8886" xr:uid="{1DC27111-E9E0-442D-A0FB-3BDC8515FBD5}"/>
    <cellStyle name="Normal 23 4 8 2" xfId="17689" xr:uid="{275E9E90-4C60-42D2-AA5A-C2BC276FC10A}"/>
    <cellStyle name="Normal 23 4 9" xfId="11683" xr:uid="{38A5ACBE-7A0D-4257-B2B9-120C5FD6930E}"/>
    <cellStyle name="Normal 23 5" xfId="2872" xr:uid="{183C6739-BCBC-4183-85BA-F9B03C447053}"/>
    <cellStyle name="Normal 23 5 2" xfId="4517" xr:uid="{AEB911BB-7068-43D2-966C-A76FC569518C}"/>
    <cellStyle name="Normal 23 5 2 2" xfId="7535" xr:uid="{2CBA872B-74FE-4E07-AEB7-3D1ED872B008}"/>
    <cellStyle name="Normal 23 5 2 2 2" xfId="16338" xr:uid="{F5B00434-7A8B-4A75-8D24-7225157CF9C0}"/>
    <cellStyle name="Normal 23 5 2 3" xfId="13322" xr:uid="{C4DE9B43-0CBF-4966-8700-F5C2D44F44D5}"/>
    <cellStyle name="Normal 23 5 3" xfId="6009" xr:uid="{45E9A946-A0B6-4741-9B43-E4A4533AFF25}"/>
    <cellStyle name="Normal 23 5 3 2" xfId="14813" xr:uid="{2ACAD1EA-9076-4F68-BBA1-7719614248FD}"/>
    <cellStyle name="Normal 23 5 4" xfId="9027" xr:uid="{3DD1660F-04DD-4EA5-B7A1-92CD299E0DAE}"/>
    <cellStyle name="Normal 23 5 4 2" xfId="17830" xr:uid="{FE32D2CE-2186-467B-8DBB-FF800BA0E5C3}"/>
    <cellStyle name="Normal 23 5 5" xfId="11811" xr:uid="{78C6F096-EF0E-4516-9AF7-FAC93590B5D7}"/>
    <cellStyle name="Normal 23 6" xfId="3292" xr:uid="{0FE5ACCF-E143-4CA2-A834-3F00A16ED7D3}"/>
    <cellStyle name="Normal 23 6 2" xfId="4812" xr:uid="{30501D1F-2344-4810-A513-CBD32A617C8B}"/>
    <cellStyle name="Normal 23 6 2 2" xfId="7833" xr:uid="{6433B4E8-8D8F-4C43-AF00-7CA907EF9DA5}"/>
    <cellStyle name="Normal 23 6 2 2 2" xfId="16636" xr:uid="{473F7A55-0162-488E-8726-4B0C5549DB03}"/>
    <cellStyle name="Normal 23 6 2 3" xfId="13617" xr:uid="{31A6F68F-6155-4919-9291-C0E8E1969227}"/>
    <cellStyle name="Normal 23 6 3" xfId="6307" xr:uid="{7C5476C1-157A-465D-893D-3A92EBBA27A7}"/>
    <cellStyle name="Normal 23 6 3 2" xfId="15111" xr:uid="{6D5B1D87-B934-44EA-8814-DF2895582A49}"/>
    <cellStyle name="Normal 23 6 4" xfId="9325" xr:uid="{EA62CCDD-09A4-441E-B8E1-E407997F84C4}"/>
    <cellStyle name="Normal 23 6 4 2" xfId="18128" xr:uid="{0B08866F-9CD7-496E-83EB-5C7D79088111}"/>
    <cellStyle name="Normal 23 6 5" xfId="12100" xr:uid="{CC04C79E-212C-449F-A840-06A7AA4F2B23}"/>
    <cellStyle name="Normal 23 7" xfId="3585" xr:uid="{5D94B85E-5CEF-4FD4-B95B-8B60FB1FBF8D}"/>
    <cellStyle name="Normal 23 7 2" xfId="5108" xr:uid="{A35246F1-AFCD-42BE-BAB6-9D35B41B6DD3}"/>
    <cellStyle name="Normal 23 7 2 2" xfId="8129" xr:uid="{0B45DC8F-3041-4146-B539-122B6311213A}"/>
    <cellStyle name="Normal 23 7 2 2 2" xfId="16932" xr:uid="{3F7F9E35-0090-4832-8C24-C4469254E2BF}"/>
    <cellStyle name="Normal 23 7 2 3" xfId="13913" xr:uid="{C48589FC-B6A6-4A11-B3F4-4A8F70B779BB}"/>
    <cellStyle name="Normal 23 7 3" xfId="6603" xr:uid="{26D5EC55-78F2-47B6-90D6-860900977391}"/>
    <cellStyle name="Normal 23 7 3 2" xfId="15407" xr:uid="{5D7DA523-0A2C-407E-87EF-A12AE90022CF}"/>
    <cellStyle name="Normal 23 7 4" xfId="9621" xr:uid="{AA0AAA68-A712-4310-B009-AFA6C1A7E5D4}"/>
    <cellStyle name="Normal 23 7 4 2" xfId="18424" xr:uid="{1DBC302E-3412-436D-8C85-D4E4F398BDA5}"/>
    <cellStyle name="Normal 23 7 5" xfId="12393" xr:uid="{9BC58029-3F45-4E65-BC12-BC9ACF1E8DB6}"/>
    <cellStyle name="Normal 23 8" xfId="3897" xr:uid="{E94290D0-17D6-4C6D-AF19-C03B20C0A948}"/>
    <cellStyle name="Normal 23 8 2" xfId="5420" xr:uid="{1266CAC2-1445-4285-A970-D6CB08499E96}"/>
    <cellStyle name="Normal 23 8 2 2" xfId="8441" xr:uid="{F6C800F6-016B-485A-8C54-222D74631E7F}"/>
    <cellStyle name="Normal 23 8 2 2 2" xfId="17244" xr:uid="{52E8CC02-F136-41C6-A965-EBB46C8A767A}"/>
    <cellStyle name="Normal 23 8 2 3" xfId="14225" xr:uid="{C5B5D5FF-25D9-4867-919A-B013E6278F40}"/>
    <cellStyle name="Normal 23 8 3" xfId="6915" xr:uid="{59A50B56-3DD6-4E6C-B9B5-F4998F975CE1}"/>
    <cellStyle name="Normal 23 8 3 2" xfId="15719" xr:uid="{744668C0-270D-44A5-B95D-4834F0E4E53B}"/>
    <cellStyle name="Normal 23 8 4" xfId="9933" xr:uid="{7E1E62EF-520C-45F4-8EA6-0C361E582113}"/>
    <cellStyle name="Normal 23 8 4 2" xfId="18736" xr:uid="{8BE5A723-CFFA-44D3-801E-844041AC9083}"/>
    <cellStyle name="Normal 23 8 5" xfId="12704" xr:uid="{4AE279CD-1FBA-4359-AEAA-E49704626E05}"/>
    <cellStyle name="Normal 23 9" xfId="4224" xr:uid="{6928FF1D-540C-4BFB-83F4-D189B0F4B2B2}"/>
    <cellStyle name="Normal 23 9 2" xfId="7242" xr:uid="{7502D8A2-782B-42C1-9626-A5FEC4F584FB}"/>
    <cellStyle name="Normal 23 9 2 2" xfId="16045" xr:uid="{D90DB6AA-E6DE-4DF6-80FF-22CDA57E82C5}"/>
    <cellStyle name="Normal 23 9 3" xfId="13030" xr:uid="{110ED5C4-E033-43DC-91D0-1385E0CB187C}"/>
    <cellStyle name="Normal 230" xfId="1715" xr:uid="{A577E8F6-8DAF-44F8-8BE0-306A9355BFC3}"/>
    <cellStyle name="Normal 230 2" xfId="2083" xr:uid="{2A9F1B7C-D10D-4BF4-89E6-CBB94F745F4D}"/>
    <cellStyle name="Normal 230 3" xfId="10542" xr:uid="{3E807420-EE02-485B-98C6-011C3C00C30D}"/>
    <cellStyle name="Normal 231" xfId="1716" xr:uid="{7F7D0AEC-64BC-43D5-A23C-99160C8A019A}"/>
    <cellStyle name="Normal 231 2" xfId="2085" xr:uid="{5740DE65-4C00-48D1-8E91-D74D59FC8843}"/>
    <cellStyle name="Normal 231 3" xfId="10543" xr:uid="{172C0B0F-C6E8-47BE-904F-7F4C91064CEC}"/>
    <cellStyle name="Normal 232" xfId="1719" xr:uid="{2413365B-4B81-4685-82B6-E373AA8DA62B}"/>
    <cellStyle name="Normal 233" xfId="1938" xr:uid="{ACBD50D4-C486-4CBF-AF69-7D30154572BD}"/>
    <cellStyle name="Normal 233 2" xfId="2113" xr:uid="{4D7EAECC-1E2A-4EE9-9F66-5FCA3B532DAB}"/>
    <cellStyle name="Normal 233 3" xfId="2086" xr:uid="{5B084E77-506C-4E49-BA46-76CCF5395C94}"/>
    <cellStyle name="Normal 233 3 2" xfId="10546" xr:uid="{77D1238B-EEF9-46D9-823D-E55C0B7EE547}"/>
    <cellStyle name="Normal 234" xfId="1940" xr:uid="{191CC792-9E83-453C-BFCF-0C04D9D04804}"/>
    <cellStyle name="Normal 234 2" xfId="2119" xr:uid="{CAE7EC63-321F-4113-A761-5972033DF5A8}"/>
    <cellStyle name="Normal 234 3" xfId="2088" xr:uid="{4C1F948A-28C7-4CE2-B1FC-271E9945A4B7}"/>
    <cellStyle name="Normal 234 3 2" xfId="10548" xr:uid="{83BF26C9-FB7D-462B-9196-D40FEDA40FC4}"/>
    <cellStyle name="Normal 235" xfId="1942" xr:uid="{6A2698A1-E4D3-4E95-BC15-F4B9618BAFB4}"/>
    <cellStyle name="Normal 236" xfId="1945" xr:uid="{C44FD88E-A75B-455E-80C1-2B3EB9C23913}"/>
    <cellStyle name="Normal 237" xfId="1946" xr:uid="{97391B7E-B55B-4003-9759-6DDCF2497C04}"/>
    <cellStyle name="Normal 237 2" xfId="2098" xr:uid="{E611F0BE-52E6-44DC-AD8D-9A772E8E12E4}"/>
    <cellStyle name="Normal 237 3" xfId="10550" xr:uid="{92F16D7A-1C8F-4507-ABE9-BA2F339DCE38}"/>
    <cellStyle name="Normal 238" xfId="2099" xr:uid="{0F251E81-916C-4EB9-B105-052A62EAD9EA}"/>
    <cellStyle name="Normal 238 2" xfId="10263" xr:uid="{3E6A7DEA-AE5D-49E2-A4DC-20B5DB89A3B2}"/>
    <cellStyle name="Normal 239" xfId="2100" xr:uid="{D24B4B5D-7869-4ED5-9C79-EFBD5E4656B7}"/>
    <cellStyle name="Normal 239 2" xfId="10389" xr:uid="{27B95136-69AC-4471-B4BF-9FB121742BAB}"/>
    <cellStyle name="Normal 24" xfId="1066" xr:uid="{7FD613A9-63C3-4CFA-A254-400A0E7EC96A}"/>
    <cellStyle name="Normal 24 10" xfId="5723" xr:uid="{DAE10F44-C27A-41AA-A837-59F8DFDD81ED}"/>
    <cellStyle name="Normal 24 10 2" xfId="14527" xr:uid="{2BC63AA6-4FC8-48C7-8C28-981C05E4D949}"/>
    <cellStyle name="Normal 24 11" xfId="8730" xr:uid="{1479FD78-085A-492A-A4B2-A7E856702CA6}"/>
    <cellStyle name="Normal 24 11 2" xfId="17533" xr:uid="{EEFD707E-D083-4C83-8B23-9D3325CAAD99}"/>
    <cellStyle name="Normal 24 12" xfId="10957" xr:uid="{DCEDA46E-08DE-4948-AC97-185AD87A8D0F}"/>
    <cellStyle name="Normal 24 13" xfId="11371" xr:uid="{B441D3F8-B755-44C3-8F86-7BA414E86824}"/>
    <cellStyle name="Normal 24 2" xfId="1860" xr:uid="{716C77CA-6235-426D-99DF-BECB853C02F3}"/>
    <cellStyle name="Normal 24 2 2" xfId="2951" xr:uid="{1B79D620-4F34-4BD5-9557-640AAFBAD9C2}"/>
    <cellStyle name="Normal 24 2 2 2" xfId="10716" xr:uid="{C6D9F2F7-5DF8-4B60-A9E1-38B42C18A5EF}"/>
    <cellStyle name="Normal 24 2 2 3" xfId="10668" xr:uid="{4044CA1F-656A-483A-B436-67F40D73FFAB}"/>
    <cellStyle name="Normal 24 2 3" xfId="2425" xr:uid="{B15F7240-6809-47C8-AD1F-AA7AE4E910E1}"/>
    <cellStyle name="Normal 24 2 4" xfId="11061" xr:uid="{E7D69E3E-7568-4DB4-B5C4-73FA877E269E}"/>
    <cellStyle name="Normal 24 2 5" xfId="11489" xr:uid="{791FA6E7-0452-459F-A793-9ECA8F22B4E7}"/>
    <cellStyle name="Normal 24 2 6" xfId="19442" xr:uid="{B9291577-A27A-4363-BB1D-9F6D31FE03CC}"/>
    <cellStyle name="Normal 24 3" xfId="2408" xr:uid="{09485520-1D0C-4302-A3F3-5FDFB20BCB30}"/>
    <cellStyle name="Normal 24 3 2" xfId="11281" xr:uid="{818FA2D6-8EAB-4D3D-99E8-622E6FD63097}"/>
    <cellStyle name="Normal 24 3 3" xfId="11307" xr:uid="{F38DD82C-F8ED-4F05-AE77-13399404409A}"/>
    <cellStyle name="Normal 24 4" xfId="2353" xr:uid="{30EF17DB-ACC8-4AD6-A553-DEB3FE16E966}"/>
    <cellStyle name="Normal 24 4 2" xfId="2908" xr:uid="{EE6004D7-E236-41B8-A1A5-9C63BF2BDC8C}"/>
    <cellStyle name="Normal 24 4 2 2" xfId="4538" xr:uid="{2F49EF23-4DF9-431A-B50D-1477181F0224}"/>
    <cellStyle name="Normal 24 4 2 2 2" xfId="7556" xr:uid="{34F9EDC7-B791-46C8-ACE9-716DC5D9912F}"/>
    <cellStyle name="Normal 24 4 2 2 2 2" xfId="16359" xr:uid="{723A02FC-9758-4D51-8A3D-511E2B99B648}"/>
    <cellStyle name="Normal 24 4 2 2 3" xfId="13343" xr:uid="{29B05FA1-4A3C-42ED-87C7-95E6B7204E39}"/>
    <cellStyle name="Normal 24 4 2 3" xfId="6030" xr:uid="{CA37A55D-F3EB-4DC1-854C-BF8EA7525480}"/>
    <cellStyle name="Normal 24 4 2 3 2" xfId="14834" xr:uid="{4A88D96C-3D4E-41E3-A36A-861C3DD918F7}"/>
    <cellStyle name="Normal 24 4 2 4" xfId="9048" xr:uid="{8D35ACCD-C2BA-4896-893C-51DB07E58711}"/>
    <cellStyle name="Normal 24 4 2 4 2" xfId="17851" xr:uid="{8150CCE5-050C-4F7E-84E9-EF76DEC37258}"/>
    <cellStyle name="Normal 24 4 2 5" xfId="11832" xr:uid="{10E75414-0084-474A-BB98-941E7E6E7C79}"/>
    <cellStyle name="Normal 24 4 3" xfId="3312" xr:uid="{B9B9F59B-789C-4F23-8CF8-497475470FFA}"/>
    <cellStyle name="Normal 24 4 3 2" xfId="4832" xr:uid="{11E42A0A-F616-4434-B9E8-3FDE809958D2}"/>
    <cellStyle name="Normal 24 4 3 2 2" xfId="7853" xr:uid="{56199DE8-EE45-41FE-B108-0A531401929E}"/>
    <cellStyle name="Normal 24 4 3 2 2 2" xfId="16656" xr:uid="{987FBF74-DDD6-4E3E-B401-C37F4BABC033}"/>
    <cellStyle name="Normal 24 4 3 2 3" xfId="13637" xr:uid="{BA071902-CAA8-4DEC-81E7-F5549D7FECE7}"/>
    <cellStyle name="Normal 24 4 3 3" xfId="6327" xr:uid="{628A2B22-6783-45CC-856A-40992DDF27A0}"/>
    <cellStyle name="Normal 24 4 3 3 2" xfId="15131" xr:uid="{A2FCE393-FE9F-445F-9161-FEFA382A6CDC}"/>
    <cellStyle name="Normal 24 4 3 4" xfId="9345" xr:uid="{976CF393-E08B-48A7-A704-2F055F2318E9}"/>
    <cellStyle name="Normal 24 4 3 4 2" xfId="18148" xr:uid="{0BBF5760-B268-417D-9ED8-916FA33232D7}"/>
    <cellStyle name="Normal 24 4 3 5" xfId="12120" xr:uid="{6402D1A0-211C-4224-B796-AFEAA3130EC3}"/>
    <cellStyle name="Normal 24 4 4" xfId="3606" xr:uid="{482EDC4B-CCC4-45BE-8BAB-657D92C2D7AB}"/>
    <cellStyle name="Normal 24 4 4 2" xfId="5129" xr:uid="{82F86727-7D33-425F-B19D-757DADD1C0B2}"/>
    <cellStyle name="Normal 24 4 4 2 2" xfId="8150" xr:uid="{0D924402-90E0-450C-ACDD-0A7804F3BB09}"/>
    <cellStyle name="Normal 24 4 4 2 2 2" xfId="16953" xr:uid="{39A0353F-6FB9-4594-B84A-D1CE4193B4BA}"/>
    <cellStyle name="Normal 24 4 4 2 3" xfId="13934" xr:uid="{E5B6D918-4D06-4C7B-99A9-CA8B83DA6903}"/>
    <cellStyle name="Normal 24 4 4 3" xfId="6624" xr:uid="{F2971FBF-21B7-4C35-A337-0CEBEDD14B8E}"/>
    <cellStyle name="Normal 24 4 4 3 2" xfId="15428" xr:uid="{BC8CAA2C-94FC-47A2-BEB1-665D57DCAB6A}"/>
    <cellStyle name="Normal 24 4 4 4" xfId="9642" xr:uid="{4475F7D0-8858-4AEE-B1FB-AFA19D28D0DC}"/>
    <cellStyle name="Normal 24 4 4 4 2" xfId="18445" xr:uid="{D95472D2-04F6-4989-8802-BE28C13EF9E1}"/>
    <cellStyle name="Normal 24 4 4 5" xfId="12414" xr:uid="{6B5313A0-12FA-48F2-86CD-968FD31E303A}"/>
    <cellStyle name="Normal 24 4 5" xfId="3917" xr:uid="{DA9FAD27-02A7-4D13-9105-FC61AD9AB567}"/>
    <cellStyle name="Normal 24 4 5 2" xfId="5440" xr:uid="{69513AE0-0F62-4C96-BD95-6679363F4504}"/>
    <cellStyle name="Normal 24 4 5 2 2" xfId="8461" xr:uid="{E9B7CDD1-F174-4F17-AE71-B533D87DACDF}"/>
    <cellStyle name="Normal 24 4 5 2 2 2" xfId="17264" xr:uid="{5874FB45-6377-4599-91E4-E4C3FA387C37}"/>
    <cellStyle name="Normal 24 4 5 2 3" xfId="14245" xr:uid="{082DD9D0-DE4A-42BE-B56C-87BAB10289A1}"/>
    <cellStyle name="Normal 24 4 5 3" xfId="6935" xr:uid="{D6E30EF1-49B3-4024-B732-4E71A576F809}"/>
    <cellStyle name="Normal 24 4 5 3 2" xfId="15739" xr:uid="{451F8FA6-E145-4875-BAF3-ADA9E293EA2C}"/>
    <cellStyle name="Normal 24 4 5 4" xfId="9953" xr:uid="{AC181128-8D76-4FF1-92BB-0C06776F0119}"/>
    <cellStyle name="Normal 24 4 5 4 2" xfId="18756" xr:uid="{EF632705-B4F0-4CC2-8D67-8770C2528211}"/>
    <cellStyle name="Normal 24 4 5 5" xfId="12724" xr:uid="{099DE206-D05E-4904-9B5A-CA00F767EC23}"/>
    <cellStyle name="Normal 24 4 6" xfId="4244" xr:uid="{B6B450E6-EA2C-4659-8DE5-B168795D9621}"/>
    <cellStyle name="Normal 24 4 6 2" xfId="7262" xr:uid="{3B46E37D-B432-4968-A6FD-E0F902A175E1}"/>
    <cellStyle name="Normal 24 4 6 2 2" xfId="16065" xr:uid="{0DD761BD-9EC1-4FD4-B01B-0E364086295A}"/>
    <cellStyle name="Normal 24 4 6 3" xfId="13050" xr:uid="{C8A440D7-66E9-4E7E-A1EE-F1C157D480D8}"/>
    <cellStyle name="Normal 24 4 7" xfId="5735" xr:uid="{65716F39-343C-4291-8465-0C8C7615EC81}"/>
    <cellStyle name="Normal 24 4 7 2" xfId="14539" xr:uid="{B75B2D0F-547C-4907-9D5A-182273076A40}"/>
    <cellStyle name="Normal 24 4 8" xfId="8754" xr:uid="{B16506A4-75C0-4C26-8B9C-5A6351A5EA10}"/>
    <cellStyle name="Normal 24 4 8 2" xfId="17557" xr:uid="{3C415316-5A6B-4300-A979-5E50DABF7877}"/>
    <cellStyle name="Normal 24 4 9" xfId="11583" xr:uid="{1187CF8A-BFF6-450A-B7F2-4C1B2CCE06D3}"/>
    <cellStyle name="Normal 24 5" xfId="2868" xr:uid="{353D1380-B460-4036-811F-F750D9DFC376}"/>
    <cellStyle name="Normal 24 5 2" xfId="4513" xr:uid="{24E229AB-21E1-4FBC-8517-8C0844003EC3}"/>
    <cellStyle name="Normal 24 5 2 2" xfId="7531" xr:uid="{34F700E8-6689-4204-9699-70888A288C5C}"/>
    <cellStyle name="Normal 24 5 2 2 2" xfId="16334" xr:uid="{71736E8B-90F7-4B36-9594-31F0A0BC9214}"/>
    <cellStyle name="Normal 24 5 2 3" xfId="13318" xr:uid="{1FF487FE-8C2C-488C-A474-0ADB6CE35265}"/>
    <cellStyle name="Normal 24 5 3" xfId="6005" xr:uid="{249D4478-3F5C-4FA4-97B3-803D380468C2}"/>
    <cellStyle name="Normal 24 5 3 2" xfId="14809" xr:uid="{FE1B92F8-9FD5-4F2D-816F-5C294C469B96}"/>
    <cellStyle name="Normal 24 5 4" xfId="9023" xr:uid="{2916CADB-5A73-42D0-89A7-ABE1B71EECAA}"/>
    <cellStyle name="Normal 24 5 4 2" xfId="17826" xr:uid="{D7E91A44-6D59-40CC-A7EB-DD3B33A36C2A}"/>
    <cellStyle name="Normal 24 5 5" xfId="11807" xr:uid="{221BADFC-C811-4AB2-B2F4-224FC4EC29B2}"/>
    <cellStyle name="Normal 24 6" xfId="3288" xr:uid="{39A161FE-6E79-4248-9072-F17991801FAE}"/>
    <cellStyle name="Normal 24 6 2" xfId="4808" xr:uid="{9AB758F8-E5E5-48D6-BBC4-139F5E185052}"/>
    <cellStyle name="Normal 24 6 2 2" xfId="7829" xr:uid="{3A47B474-2FFB-4B00-A383-D00FFFDD7B2D}"/>
    <cellStyle name="Normal 24 6 2 2 2" xfId="16632" xr:uid="{4C50156A-B9A2-4FDB-9950-4EB75D782185}"/>
    <cellStyle name="Normal 24 6 2 3" xfId="13613" xr:uid="{B692A1F2-C15B-42B5-B934-D9B86A7294E4}"/>
    <cellStyle name="Normal 24 6 3" xfId="6303" xr:uid="{505AC012-592F-48D2-8DFC-02F5BA949E8A}"/>
    <cellStyle name="Normal 24 6 3 2" xfId="15107" xr:uid="{1F719C18-C85A-435B-B6E8-0711166A35F6}"/>
    <cellStyle name="Normal 24 6 4" xfId="9321" xr:uid="{D7725E73-DC6D-4CE9-A219-6C24FAB2F549}"/>
    <cellStyle name="Normal 24 6 4 2" xfId="18124" xr:uid="{15B60EA0-6B88-41BA-A391-174339D5FBED}"/>
    <cellStyle name="Normal 24 6 5" xfId="12096" xr:uid="{292E4FD6-03EC-4B4B-9A7B-31CE2FF42C9F}"/>
    <cellStyle name="Normal 24 7" xfId="3581" xr:uid="{F9865EB2-8F09-4231-81BD-6F237415B941}"/>
    <cellStyle name="Normal 24 7 2" xfId="5104" xr:uid="{E39681F8-5DCF-445F-8A80-BEDA2460E009}"/>
    <cellStyle name="Normal 24 7 2 2" xfId="8125" xr:uid="{2B117B9C-9DE1-46BF-8600-AB28B5A1220A}"/>
    <cellStyle name="Normal 24 7 2 2 2" xfId="16928" xr:uid="{EB6B7167-3B26-4553-8FE6-54E282F131F8}"/>
    <cellStyle name="Normal 24 7 2 3" xfId="13909" xr:uid="{C35732B2-7835-433D-95E7-7B86D3AE8005}"/>
    <cellStyle name="Normal 24 7 3" xfId="6599" xr:uid="{3A5F0C7A-1030-4E09-B0F0-4810068BF280}"/>
    <cellStyle name="Normal 24 7 3 2" xfId="15403" xr:uid="{D6E7A7A9-9B68-4848-BCAE-26DF40467560}"/>
    <cellStyle name="Normal 24 7 4" xfId="9617" xr:uid="{61065439-E807-4287-9FCF-011CBB8C758B}"/>
    <cellStyle name="Normal 24 7 4 2" xfId="18420" xr:uid="{E2CEB59B-E600-442E-A2A6-DD9BEE48AE58}"/>
    <cellStyle name="Normal 24 7 5" xfId="12389" xr:uid="{BE3DCBA9-49CF-4A7C-B1EB-1E70B7862C0E}"/>
    <cellStyle name="Normal 24 8" xfId="3893" xr:uid="{5E765E47-A262-4E20-8C8D-C820ADD599E0}"/>
    <cellStyle name="Normal 24 8 2" xfId="5416" xr:uid="{7CCA3AD4-0CCC-42FD-9258-B2E207B6FCF8}"/>
    <cellStyle name="Normal 24 8 2 2" xfId="8437" xr:uid="{5E433A0D-9AD3-453A-954E-CE799DCED821}"/>
    <cellStyle name="Normal 24 8 2 2 2" xfId="17240" xr:uid="{15BF7E1B-D11A-4CF4-95EA-9B287DE1310A}"/>
    <cellStyle name="Normal 24 8 2 3" xfId="14221" xr:uid="{142BC7F9-E059-4CA1-A895-03BD4F990BC3}"/>
    <cellStyle name="Normal 24 8 3" xfId="6911" xr:uid="{C5F8D434-4063-4463-A44B-65635CEB7398}"/>
    <cellStyle name="Normal 24 8 3 2" xfId="15715" xr:uid="{C2CFF009-2325-4306-9980-5F3EA9345079}"/>
    <cellStyle name="Normal 24 8 4" xfId="9929" xr:uid="{8E9D71E9-BB20-4594-8746-1B7C6A079929}"/>
    <cellStyle name="Normal 24 8 4 2" xfId="18732" xr:uid="{0790A313-C281-4578-B27D-ACD921A87BE3}"/>
    <cellStyle name="Normal 24 8 5" xfId="12700" xr:uid="{1F48475C-074E-41F4-8B50-41678586D3F9}"/>
    <cellStyle name="Normal 24 9" xfId="4220" xr:uid="{52D50CE4-BA25-458A-A81A-74B16ADE79F1}"/>
    <cellStyle name="Normal 24 9 2" xfId="7238" xr:uid="{EFE0872F-3E6D-47F7-A899-01AF493F5032}"/>
    <cellStyle name="Normal 24 9 2 2" xfId="16041" xr:uid="{E00BDAEA-60F4-4171-B6E8-2F41D0FDB4A6}"/>
    <cellStyle name="Normal 24 9 3" xfId="13026" xr:uid="{5C74B797-E45B-4431-83AC-51FC78178668}"/>
    <cellStyle name="Normal 240" xfId="2101" xr:uid="{2B541A64-464E-4B67-8D89-87CCEFCDC2EE}"/>
    <cellStyle name="Normal 240 2" xfId="10390" xr:uid="{27E5B84D-DBC8-4E39-9CAB-3DC0C35376F9}"/>
    <cellStyle name="Normal 241" xfId="2102" xr:uid="{44F8B080-49E6-4247-B653-B9FC029B3EEF}"/>
    <cellStyle name="Normal 242" xfId="2103" xr:uid="{6379DA04-0772-4FDB-A6A2-69E62159EF4E}"/>
    <cellStyle name="Normal 243" xfId="2104" xr:uid="{F6DD135D-6E21-4BC1-9563-82A541B26026}"/>
    <cellStyle name="Normal 244" xfId="1971" xr:uid="{709D990C-ECF8-4A17-A332-718E6598E415}"/>
    <cellStyle name="Normal 245" xfId="2056" xr:uid="{8F2D8A6D-A51A-483D-9267-C2832D917F90}"/>
    <cellStyle name="Normal 246" xfId="2105" xr:uid="{E823007A-884E-4B7D-BE54-0C8E3783C39D}"/>
    <cellStyle name="Normal 247" xfId="2109" xr:uid="{518CA950-9819-447A-AEC3-46F0129D2E72}"/>
    <cellStyle name="Normal 248" xfId="2272" xr:uid="{92551EB8-6BE2-4CE0-B6A4-BBC0C5E7B5F0}"/>
    <cellStyle name="Normal 248 2" xfId="11071" xr:uid="{7DC98D89-A765-4DF9-BC89-CD52660471AB}"/>
    <cellStyle name="Normal 248 3" xfId="10881" xr:uid="{D10E6213-DBE8-4E1D-9AC5-091190059B93}"/>
    <cellStyle name="Normal 249" xfId="2276" xr:uid="{90422BB7-E0FF-46E7-93A2-CDCBA916F897}"/>
    <cellStyle name="Normal 249 2" xfId="11216" xr:uid="{EA774408-6B8F-45E4-B0A5-77EEDAB37A4E}"/>
    <cellStyle name="Normal 249 3" xfId="10658" xr:uid="{2C6A0593-107D-47AF-B90B-25AB3D78A63A}"/>
    <cellStyle name="Normal 25" xfId="1067" xr:uid="{22682A3E-0D71-4D04-8DF7-D29DA4AB2A1D}"/>
    <cellStyle name="Normal 25 10" xfId="8726" xr:uid="{863EA9D1-BDCB-4DF7-9E7B-F284AD654D64}"/>
    <cellStyle name="Normal 25 10 2" xfId="17529" xr:uid="{F09DAB91-B315-4F8E-A766-35B2F090DEA8}"/>
    <cellStyle name="Normal 25 11" xfId="10971" xr:uid="{FE2855FF-E866-4F9F-AD16-BCC23470507D}"/>
    <cellStyle name="Normal 25 12" xfId="11372" xr:uid="{510E85A7-8A93-4A69-9691-6840E77ACB41}"/>
    <cellStyle name="Normal 25 2" xfId="1861" xr:uid="{F33B6757-EE86-4989-AA3D-F8370E658E9B}"/>
    <cellStyle name="Normal 25 2 2" xfId="2952" xr:uid="{BFBB8FCE-C0D9-4698-9204-74CFA2BFA359}"/>
    <cellStyle name="Normal 25 2 2 2" xfId="11191" xr:uid="{848460F7-8A4E-48E8-85CC-C7F4A7C431C6}"/>
    <cellStyle name="Normal 25 2 2 3" xfId="10824" xr:uid="{F28BE417-258E-4C69-A3F9-5A691B8F3D8C}"/>
    <cellStyle name="Normal 25 2 3" xfId="2426" xr:uid="{8132D605-2334-4559-85FD-F9E7314178D4}"/>
    <cellStyle name="Normal 25 2 4" xfId="10925" xr:uid="{8A2E7648-E417-4CE2-8CDA-C0C417B465E5}"/>
    <cellStyle name="Normal 25 2 5" xfId="11490" xr:uid="{9623DBF6-1065-4C24-BEC6-17FCF7C46C22}"/>
    <cellStyle name="Normal 25 2 6" xfId="19443" xr:uid="{AB2465AD-672C-484A-9B59-2F4BE1F12DBA}"/>
    <cellStyle name="Normal 25 3" xfId="2589" xr:uid="{804761B0-A4DC-4A59-8F9A-47795BFB173B}"/>
    <cellStyle name="Normal 25 3 10" xfId="11692" xr:uid="{DCD8C4F4-88E0-4083-9D52-3D46A5452E2F}"/>
    <cellStyle name="Normal 25 3 2" xfId="3115" xr:uid="{7B4BEB72-A492-499F-9D2D-2A0BD5265F64}"/>
    <cellStyle name="Normal 25 3 2 2" xfId="4682" xr:uid="{5998A44E-CC0E-40CA-A0D6-11B8F5C3EF17}"/>
    <cellStyle name="Normal 25 3 2 2 2" xfId="7700" xr:uid="{7E96C604-F511-44A0-A269-E428E9465CFA}"/>
    <cellStyle name="Normal 25 3 2 2 2 2" xfId="16503" xr:uid="{702467DC-3371-40BD-91E3-76046301B6AA}"/>
    <cellStyle name="Normal 25 3 2 2 3" xfId="13487" xr:uid="{0EB236D8-968F-4E8C-B092-38E5E90301AD}"/>
    <cellStyle name="Normal 25 3 2 3" xfId="6174" xr:uid="{FDA3182F-65FB-4364-8F50-12A6B1CFDDC8}"/>
    <cellStyle name="Normal 25 3 2 3 2" xfId="14978" xr:uid="{385CA387-756A-4D61-8CA2-16916BF3772A}"/>
    <cellStyle name="Normal 25 3 2 4" xfId="9192" xr:uid="{15B827AC-F613-4852-81C3-CFACBB9C7CCB}"/>
    <cellStyle name="Normal 25 3 2 4 2" xfId="17995" xr:uid="{33B2A41B-C41B-4455-9A84-597540C48F68}"/>
    <cellStyle name="Normal 25 3 2 5" xfId="11973" xr:uid="{17DC3F08-2A8F-493A-9770-71C29FA9C6A9}"/>
    <cellStyle name="Normal 25 3 3" xfId="3455" xr:uid="{F3467E6D-F12F-449E-82ED-A930DC68824C}"/>
    <cellStyle name="Normal 25 3 3 2" xfId="4975" xr:uid="{4C14F34F-ABF2-4E86-B6C4-A6F267FB581B}"/>
    <cellStyle name="Normal 25 3 3 2 2" xfId="7996" xr:uid="{5A28A6FD-6AEA-4EFF-9BD5-209320893A3F}"/>
    <cellStyle name="Normal 25 3 3 2 2 2" xfId="16799" xr:uid="{B4A926E2-5106-4533-832C-F71F532B1A24}"/>
    <cellStyle name="Normal 25 3 3 2 3" xfId="13780" xr:uid="{2752CF1D-CBB0-4486-A3BC-54A62E3F5AC4}"/>
    <cellStyle name="Normal 25 3 3 3" xfId="6470" xr:uid="{955AC1FF-FBF5-4E4F-B55A-A77D4792A0C0}"/>
    <cellStyle name="Normal 25 3 3 3 2" xfId="15274" xr:uid="{7364C62A-40CE-4036-8A47-21D11640E5CC}"/>
    <cellStyle name="Normal 25 3 3 4" xfId="9488" xr:uid="{711D3DDF-2B08-4F7E-A23B-4A46827DD449}"/>
    <cellStyle name="Normal 25 3 3 4 2" xfId="18291" xr:uid="{CDF6B472-BD5F-4465-87F7-0C11FAE37D52}"/>
    <cellStyle name="Normal 25 3 3 5" xfId="12263" xr:uid="{F8F210DF-8EB1-40EB-982A-9A364960550B}"/>
    <cellStyle name="Normal 25 3 4" xfId="3750" xr:uid="{5A3BA5D3-BF64-47F9-B5FF-E0D80BAF325B}"/>
    <cellStyle name="Normal 25 3 4 2" xfId="5273" xr:uid="{B0CCAA2C-6B26-4278-B5AD-E994EA5DED23}"/>
    <cellStyle name="Normal 25 3 4 2 2" xfId="8294" xr:uid="{13035C19-87BF-4542-9AE8-7BD43F1F06FA}"/>
    <cellStyle name="Normal 25 3 4 2 2 2" xfId="17097" xr:uid="{A9E62A6A-F67F-456E-8DE8-B7C788B1EBB5}"/>
    <cellStyle name="Normal 25 3 4 2 3" xfId="14078" xr:uid="{5110BD25-0801-462F-A244-6FCFC882D720}"/>
    <cellStyle name="Normal 25 3 4 3" xfId="6768" xr:uid="{78F77224-5C01-4BC7-9200-D0D9FD292883}"/>
    <cellStyle name="Normal 25 3 4 3 2" xfId="15572" xr:uid="{AC65CC1F-09E4-4345-A5A7-8EBD2D9E604F}"/>
    <cellStyle name="Normal 25 3 4 4" xfId="9786" xr:uid="{F71E8E61-51BC-4D52-8CCC-6A384C52419A}"/>
    <cellStyle name="Normal 25 3 4 4 2" xfId="18589" xr:uid="{43664CD7-59CD-4E1A-B185-0CF4D9FC276A}"/>
    <cellStyle name="Normal 25 3 4 5" xfId="12558" xr:uid="{1FA79167-2997-445B-BC72-6B5B13D90AB7}"/>
    <cellStyle name="Normal 25 3 5" xfId="4060" xr:uid="{E1F96157-D1A0-46D6-9598-D5479F70C3A7}"/>
    <cellStyle name="Normal 25 3 5 2" xfId="5583" xr:uid="{436847BD-450D-4015-A844-BA6858D37E5E}"/>
    <cellStyle name="Normal 25 3 5 2 2" xfId="8604" xr:uid="{BE905370-97AF-4749-9EFE-585C2DED978E}"/>
    <cellStyle name="Normal 25 3 5 2 2 2" xfId="17407" xr:uid="{11260CE6-7019-4DD3-B500-650EA29A79DB}"/>
    <cellStyle name="Normal 25 3 5 2 3" xfId="14388" xr:uid="{EC86B8EC-3D01-4FD8-8C35-B57E795137F4}"/>
    <cellStyle name="Normal 25 3 5 3" xfId="7078" xr:uid="{CD298764-D229-4BAC-AB79-7AC026D54EF7}"/>
    <cellStyle name="Normal 25 3 5 3 2" xfId="15882" xr:uid="{99B2AB54-6EEE-4BD9-AA68-CB4B5B2A5601}"/>
    <cellStyle name="Normal 25 3 5 4" xfId="10096" xr:uid="{BEB06569-7EA7-430E-BA33-73CE59628D1D}"/>
    <cellStyle name="Normal 25 3 5 4 2" xfId="18899" xr:uid="{582E26BE-9F41-4AE9-B63C-0C79704A11FA}"/>
    <cellStyle name="Normal 25 3 5 5" xfId="12867" xr:uid="{FC6FF9A8-C582-461E-A0AF-DDA756F4E1A8}"/>
    <cellStyle name="Normal 25 3 6" xfId="4387" xr:uid="{27E04DD3-65CB-45F7-B839-45ADCACD734E}"/>
    <cellStyle name="Normal 25 3 6 2" xfId="7405" xr:uid="{9D178FE1-BDF6-4308-87C2-C31CB3CB7E3D}"/>
    <cellStyle name="Normal 25 3 6 2 2" xfId="16208" xr:uid="{82EDE5FB-9A3B-4008-B870-BBE61B4211A2}"/>
    <cellStyle name="Normal 25 3 6 3" xfId="13193" xr:uid="{BBCFED8F-31ED-4B66-AF03-724A6B21F7BF}"/>
    <cellStyle name="Normal 25 3 7" xfId="5878" xr:uid="{F2BCCEA0-C757-4A8D-B611-84BB1FF7857A}"/>
    <cellStyle name="Normal 25 3 7 2" xfId="14682" xr:uid="{9C997C9E-2F18-4173-ADF9-017C3DC147C8}"/>
    <cellStyle name="Normal 25 3 8" xfId="8897" xr:uid="{1A83CFDA-742F-4103-B8EF-CB04800F0185}"/>
    <cellStyle name="Normal 25 3 8 2" xfId="17700" xr:uid="{22D547C5-8BD6-480D-831C-5CD1688945F7}"/>
    <cellStyle name="Normal 25 3 9" xfId="11065" xr:uid="{7817C9FA-12E6-46DC-820C-5EF0A39B31B6}"/>
    <cellStyle name="Normal 25 4" xfId="2864" xr:uid="{13A261E7-2074-4217-BE56-F6CD346890B7}"/>
    <cellStyle name="Normal 25 4 2" xfId="4509" xr:uid="{CD5126E8-F5DE-4F0E-B0B2-416BF5E343AE}"/>
    <cellStyle name="Normal 25 4 2 2" xfId="7527" xr:uid="{4BA37396-0DB4-4A2D-8F57-847D6F8913D5}"/>
    <cellStyle name="Normal 25 4 2 2 2" xfId="16330" xr:uid="{A74962D4-DAA2-42C0-A530-3986141BE791}"/>
    <cellStyle name="Normal 25 4 2 3" xfId="13314" xr:uid="{1A62B349-8807-4807-BA24-08DB9C82B0AE}"/>
    <cellStyle name="Normal 25 4 3" xfId="6001" xr:uid="{763DAA40-3F69-4F22-A602-6BE6165EB91B}"/>
    <cellStyle name="Normal 25 4 3 2" xfId="14805" xr:uid="{4EA18B20-601A-48FC-BAA2-49443A67E203}"/>
    <cellStyle name="Normal 25 4 4" xfId="9019" xr:uid="{F3C3B6AA-EFF3-4C78-854F-ED839279CE79}"/>
    <cellStyle name="Normal 25 4 4 2" xfId="17822" xr:uid="{9681934D-0AC3-44B9-9EA2-6848AD72B86E}"/>
    <cellStyle name="Normal 25 4 5" xfId="11803" xr:uid="{FA63479A-D73D-47DE-BFF5-8F1F844031D7}"/>
    <cellStyle name="Normal 25 5" xfId="3284" xr:uid="{E3BC82B7-8334-408F-B42A-6E5A51CD181B}"/>
    <cellStyle name="Normal 25 5 2" xfId="4804" xr:uid="{EA11E698-0D87-4180-8EF5-71D663B19693}"/>
    <cellStyle name="Normal 25 5 2 2" xfId="7825" xr:uid="{DE5E1019-7A2A-4FA5-AFFB-2DF83DCFAEEC}"/>
    <cellStyle name="Normal 25 5 2 2 2" xfId="16628" xr:uid="{57EE5D62-73E5-4CF7-B035-548D142037F6}"/>
    <cellStyle name="Normal 25 5 2 3" xfId="13609" xr:uid="{BFBB6CC7-3E25-4F7E-B20E-77574924386B}"/>
    <cellStyle name="Normal 25 5 3" xfId="6299" xr:uid="{2CCC92F4-9B91-45DE-8127-B975B86BD0E3}"/>
    <cellStyle name="Normal 25 5 3 2" xfId="15103" xr:uid="{3C5DDEBA-FD40-467C-965A-3776F2D78855}"/>
    <cellStyle name="Normal 25 5 4" xfId="9317" xr:uid="{2710985B-9B1B-4646-B043-F54C20F3D030}"/>
    <cellStyle name="Normal 25 5 4 2" xfId="18120" xr:uid="{FA2FBA02-2F13-4C6A-B4B4-851F918CADF9}"/>
    <cellStyle name="Normal 25 5 5" xfId="12092" xr:uid="{57EBB83D-279E-44D5-9BDE-AEAD72E66376}"/>
    <cellStyle name="Normal 25 6" xfId="3577" xr:uid="{36297892-ADEF-4FA7-9134-3F7807CBB166}"/>
    <cellStyle name="Normal 25 6 2" xfId="5100" xr:uid="{F8EE9A28-C0E0-4068-90FD-3C8CE8B443CF}"/>
    <cellStyle name="Normal 25 6 2 2" xfId="8121" xr:uid="{267E9FDB-EB3E-49FB-9684-FDA63C8802EB}"/>
    <cellStyle name="Normal 25 6 2 2 2" xfId="16924" xr:uid="{1197D661-D50F-47EF-AB72-16288B37BCC8}"/>
    <cellStyle name="Normal 25 6 2 3" xfId="13905" xr:uid="{DC6B21B3-2E83-4B33-9F1C-1A614E255501}"/>
    <cellStyle name="Normal 25 6 3" xfId="6595" xr:uid="{31CEB7E6-A9DA-41D6-A53A-4C09AA4F99BB}"/>
    <cellStyle name="Normal 25 6 3 2" xfId="15399" xr:uid="{83E7D861-5D49-4C87-8456-71BA027329A3}"/>
    <cellStyle name="Normal 25 6 4" xfId="9613" xr:uid="{0315BFDA-E4F2-4CAA-AB0C-636E97A687CC}"/>
    <cellStyle name="Normal 25 6 4 2" xfId="18416" xr:uid="{402577A8-F49C-4CD2-A76A-3907B3151CC5}"/>
    <cellStyle name="Normal 25 6 5" xfId="12385" xr:uid="{0B7742E9-CDD2-4B83-B0E2-A169FCE0BDAC}"/>
    <cellStyle name="Normal 25 7" xfId="3889" xr:uid="{38EF6A09-1E6E-405E-A4BC-8554E63D77F9}"/>
    <cellStyle name="Normal 25 7 2" xfId="5412" xr:uid="{B996BC1F-B81A-4F06-8B4B-243723D816FB}"/>
    <cellStyle name="Normal 25 7 2 2" xfId="8433" xr:uid="{88D58B57-5E98-49C6-AA0F-E3A24AAED1E0}"/>
    <cellStyle name="Normal 25 7 2 2 2" xfId="17236" xr:uid="{3743A33B-D3C1-4E2C-BA33-61D3F4F7F23B}"/>
    <cellStyle name="Normal 25 7 2 3" xfId="14217" xr:uid="{816A99A5-A713-4537-94FC-11243E3D5405}"/>
    <cellStyle name="Normal 25 7 3" xfId="6907" xr:uid="{943AE56B-CEAA-438D-99DE-DD6135FCD470}"/>
    <cellStyle name="Normal 25 7 3 2" xfId="15711" xr:uid="{42F1316C-E4BC-48D5-A842-9C6945BAD41C}"/>
    <cellStyle name="Normal 25 7 4" xfId="9925" xr:uid="{8E888D77-9C63-4D0A-9E00-7C6536C051A8}"/>
    <cellStyle name="Normal 25 7 4 2" xfId="18728" xr:uid="{4D60B7A7-0FFB-4A9D-AAC2-0C2D4AACC532}"/>
    <cellStyle name="Normal 25 7 5" xfId="12696" xr:uid="{E8BC7818-5F50-4A80-B7C9-2A2336929F6B}"/>
    <cellStyle name="Normal 25 8" xfId="4216" xr:uid="{F891427C-7F7C-4078-BB32-9313970282A3}"/>
    <cellStyle name="Normal 25 8 2" xfId="7234" xr:uid="{F6B90D9B-559D-4664-88A0-E44406887B35}"/>
    <cellStyle name="Normal 25 8 2 2" xfId="16037" xr:uid="{C13D56F1-5BEE-4A16-8AAC-5B4F5D3AD35C}"/>
    <cellStyle name="Normal 25 8 3" xfId="13022" xr:uid="{684E9CB8-BE32-444C-8BB2-DA70B9BAB774}"/>
    <cellStyle name="Normal 25 9" xfId="5719" xr:uid="{A06AE5F0-3559-4734-8CEC-C7998EAFE5F1}"/>
    <cellStyle name="Normal 25 9 2" xfId="14523" xr:uid="{25E96386-BEE8-43CD-B001-E1BB8A774A26}"/>
    <cellStyle name="Normal 250" xfId="2282" xr:uid="{8C8EB9DF-9B3F-43DB-8BF1-9CD15E014114}"/>
    <cellStyle name="Normal 251" xfId="10573" xr:uid="{181B7C1B-0971-4B74-A6A2-67E1F8E6A3B8}"/>
    <cellStyle name="Normal 251 2" xfId="10580" xr:uid="{B42A6CB1-E8A9-4239-A4DB-0CDDEA8E369D}"/>
    <cellStyle name="Normal 251 3" xfId="11123" xr:uid="{6B433718-340E-4802-B282-E1CF8515E08B}"/>
    <cellStyle name="Normal 252" xfId="10576" xr:uid="{EB7215F4-8B67-4A14-B1A8-F4A9ED161F41}"/>
    <cellStyle name="Normal 252 2" xfId="11309" xr:uid="{9233DAF3-E8E3-4377-B5E2-07591ECA5387}"/>
    <cellStyle name="Normal 253" xfId="11707" xr:uid="{3A9769A5-97A7-452D-92D9-D11B38AE0CED}"/>
    <cellStyle name="Normal 254" xfId="18991" xr:uid="{804E456F-A4D1-4240-8127-72BDFFDAEB8C}"/>
    <cellStyle name="Normal 255" xfId="18998" xr:uid="{37BB8938-D28B-431A-8E92-B95421E11504}"/>
    <cellStyle name="Normal 256" xfId="18993" xr:uid="{677A53B1-8F91-4C27-9AC8-38216375832B}"/>
    <cellStyle name="Normal 257" xfId="10749" xr:uid="{4D9DB53C-4EBF-4726-8578-2B3CE9D36C7E}"/>
    <cellStyle name="Normal 258" xfId="19177" xr:uid="{265163A7-E78D-4A9A-AEC3-D7009059527F}"/>
    <cellStyle name="Normal 259" xfId="19006" xr:uid="{335DBF43-19E7-4D09-8E17-735B4049A360}"/>
    <cellStyle name="Normal 26" xfId="1068" xr:uid="{87F00423-7D16-47C8-B6A9-9B81045D3C5F}"/>
    <cellStyle name="Normal 26 10" xfId="8732" xr:uid="{87F03C17-AAA4-4748-A3E7-C1029DB6BA00}"/>
    <cellStyle name="Normal 26 10 2" xfId="17535" xr:uid="{B864BFE8-429C-4FDA-922D-BAB7C991A42F}"/>
    <cellStyle name="Normal 26 11" xfId="10794" xr:uid="{82C27D25-DF1C-4FDC-84FF-2214AB001C2A}"/>
    <cellStyle name="Normal 26 12" xfId="11373" xr:uid="{C6F27556-A135-4260-8335-A97EC7C2E06D}"/>
    <cellStyle name="Normal 26 2" xfId="1862" xr:uid="{3F07A8DB-460F-4E6A-AF5D-79FB84C3BD56}"/>
    <cellStyle name="Normal 26 2 2" xfId="2953" xr:uid="{7DF32863-A6CE-44C0-B983-2B66DCEB3ABE}"/>
    <cellStyle name="Normal 26 2 2 2" xfId="11276" xr:uid="{1EF39817-1990-4DBE-B461-90CEB8974CCE}"/>
    <cellStyle name="Normal 26 2 2 3" xfId="10656" xr:uid="{680997B8-80E3-4DC1-9208-5F97160A829C}"/>
    <cellStyle name="Normal 26 2 3" xfId="2427" xr:uid="{EF241778-3699-456E-AF9D-9009B896AC96}"/>
    <cellStyle name="Normal 26 2 4" xfId="10850" xr:uid="{F3B41A9E-5C7C-42F6-8EDA-588C634B8E57}"/>
    <cellStyle name="Normal 26 2 5" xfId="11491" xr:uid="{8A2E2FFD-66F0-43BE-B5ED-5C65F32AD3B0}"/>
    <cellStyle name="Normal 26 2 6" xfId="19444" xr:uid="{D8CE946F-40E6-4E05-A6CE-37C6D7B5F4DD}"/>
    <cellStyle name="Normal 26 3" xfId="2354" xr:uid="{6F3C0D94-A616-452C-BD39-4C0C305CEA2B}"/>
    <cellStyle name="Normal 26 3 10" xfId="11584" xr:uid="{0B39CA46-013B-4D31-87D7-15B1F336548C}"/>
    <cellStyle name="Normal 26 3 2" xfId="2909" xr:uid="{2B2BA701-76BC-41B5-8048-2200EF62275C}"/>
    <cellStyle name="Normal 26 3 2 2" xfId="4539" xr:uid="{56502702-270D-4A33-A280-14144134F6A0}"/>
    <cellStyle name="Normal 26 3 2 2 2" xfId="7557" xr:uid="{1B03CD59-B30A-4CD9-99E4-14873A86782C}"/>
    <cellStyle name="Normal 26 3 2 2 2 2" xfId="16360" xr:uid="{FE3DBA45-D4DD-4AAF-B27D-BC54C545C292}"/>
    <cellStyle name="Normal 26 3 2 2 3" xfId="13344" xr:uid="{F295E990-DC8F-4712-9F36-6F178C44A4F1}"/>
    <cellStyle name="Normal 26 3 2 3" xfId="6031" xr:uid="{2FBB9D69-772E-4E58-B363-60A79057C30A}"/>
    <cellStyle name="Normal 26 3 2 3 2" xfId="14835" xr:uid="{E220DED0-BAD6-438A-BB73-766D82A971AA}"/>
    <cellStyle name="Normal 26 3 2 4" xfId="9049" xr:uid="{BE7DCA02-1234-4F08-8202-0F2BA2404A83}"/>
    <cellStyle name="Normal 26 3 2 4 2" xfId="17852" xr:uid="{C16EE288-CB1F-4C96-A766-CE44C169713E}"/>
    <cellStyle name="Normal 26 3 2 5" xfId="11833" xr:uid="{29F6F8DD-98EE-4B4C-9415-104283764325}"/>
    <cellStyle name="Normal 26 3 3" xfId="3313" xr:uid="{94E41933-A33B-4438-889A-FA70366D0AB1}"/>
    <cellStyle name="Normal 26 3 3 2" xfId="4833" xr:uid="{5E51E66E-B3BA-4F60-8B88-69BF6082E72C}"/>
    <cellStyle name="Normal 26 3 3 2 2" xfId="7854" xr:uid="{23B5DCF7-68C6-488D-8D1E-E154CB726AE4}"/>
    <cellStyle name="Normal 26 3 3 2 2 2" xfId="16657" xr:uid="{7A42BBFA-08CA-4DE7-9485-49842D2DA8F1}"/>
    <cellStyle name="Normal 26 3 3 2 3" xfId="13638" xr:uid="{27E2E10F-80CB-43D6-9882-1E2451A9B658}"/>
    <cellStyle name="Normal 26 3 3 3" xfId="6328" xr:uid="{3E515D45-171B-4D1E-9562-41BBA054AA06}"/>
    <cellStyle name="Normal 26 3 3 3 2" xfId="15132" xr:uid="{F6308835-890C-463C-A68B-3B042F809F9A}"/>
    <cellStyle name="Normal 26 3 3 4" xfId="9346" xr:uid="{E6E656DD-C1ED-4395-B4E1-00788BEE3D90}"/>
    <cellStyle name="Normal 26 3 3 4 2" xfId="18149" xr:uid="{11269571-2B6B-429A-AEB0-F37052FE44A5}"/>
    <cellStyle name="Normal 26 3 3 5" xfId="12121" xr:uid="{1A3395DF-482A-46AE-B08A-5D930869B4D4}"/>
    <cellStyle name="Normal 26 3 4" xfId="3607" xr:uid="{54AEE632-BB38-4D29-818E-49222742F904}"/>
    <cellStyle name="Normal 26 3 4 2" xfId="5130" xr:uid="{42D8358A-739C-43DC-AA35-5ACD91F4DF87}"/>
    <cellStyle name="Normal 26 3 4 2 2" xfId="8151" xr:uid="{7953B352-AAA4-4922-9496-FDBB994A9298}"/>
    <cellStyle name="Normal 26 3 4 2 2 2" xfId="16954" xr:uid="{D284D2D4-595B-4237-BA59-1B90D4FDE892}"/>
    <cellStyle name="Normal 26 3 4 2 3" xfId="13935" xr:uid="{25899FC2-D686-4614-B79E-01C6421FBC05}"/>
    <cellStyle name="Normal 26 3 4 3" xfId="6625" xr:uid="{2C6BCF2B-7D66-46C9-9FE0-54ED15F70EE6}"/>
    <cellStyle name="Normal 26 3 4 3 2" xfId="15429" xr:uid="{3E9931F9-4251-4F11-A7BE-B85909023307}"/>
    <cellStyle name="Normal 26 3 4 4" xfId="9643" xr:uid="{10545877-53FB-4593-9CFE-CCFF33123F3F}"/>
    <cellStyle name="Normal 26 3 4 4 2" xfId="18446" xr:uid="{07EF7D15-59E1-4E70-9F2E-61952582F323}"/>
    <cellStyle name="Normal 26 3 4 5" xfId="12415" xr:uid="{3DDD292E-B612-4745-9E52-5BB9BB236307}"/>
    <cellStyle name="Normal 26 3 5" xfId="3918" xr:uid="{85E4D660-F394-494B-8CB5-42F9EEFA1CA0}"/>
    <cellStyle name="Normal 26 3 5 2" xfId="5441" xr:uid="{4ED359BA-6FBD-4302-9D4F-1DFEAB60AFD1}"/>
    <cellStyle name="Normal 26 3 5 2 2" xfId="8462" xr:uid="{B46F9C8F-334A-43EA-9860-F8EE37ACA55F}"/>
    <cellStyle name="Normal 26 3 5 2 2 2" xfId="17265" xr:uid="{3A85D889-6847-4BC3-BE52-18D8D248BBE8}"/>
    <cellStyle name="Normal 26 3 5 2 3" xfId="14246" xr:uid="{534D84B0-6B31-49C9-8330-BD5BFCF51787}"/>
    <cellStyle name="Normal 26 3 5 3" xfId="6936" xr:uid="{C9C9C791-17EE-462B-9860-B9DBED48C486}"/>
    <cellStyle name="Normal 26 3 5 3 2" xfId="15740" xr:uid="{5AB95BDA-474C-4DC3-AD01-908BB3FE4B7B}"/>
    <cellStyle name="Normal 26 3 5 4" xfId="9954" xr:uid="{A450EC61-12FB-497B-8666-8A7162A9144C}"/>
    <cellStyle name="Normal 26 3 5 4 2" xfId="18757" xr:uid="{DB9E720E-7EED-4DC2-A343-BA7C00F5F060}"/>
    <cellStyle name="Normal 26 3 5 5" xfId="12725" xr:uid="{2DDF630A-D4C8-4810-A14D-D48F54F6E6CE}"/>
    <cellStyle name="Normal 26 3 6" xfId="4245" xr:uid="{68F9276F-1B31-42F6-A8DE-BF65C312BF4A}"/>
    <cellStyle name="Normal 26 3 6 2" xfId="7263" xr:uid="{31DF5BC3-7D80-4E03-A63F-4C5A6461B8D0}"/>
    <cellStyle name="Normal 26 3 6 2 2" xfId="16066" xr:uid="{6B458D8D-67F4-4338-9F5D-BCC3B5A648BF}"/>
    <cellStyle name="Normal 26 3 6 3" xfId="13051" xr:uid="{8F4AC799-59EB-40D7-9BB9-FA10A6649C10}"/>
    <cellStyle name="Normal 26 3 7" xfId="5736" xr:uid="{A0E116C8-A765-4533-B886-D7D2382F2B87}"/>
    <cellStyle name="Normal 26 3 7 2" xfId="14540" xr:uid="{702A8079-786B-483E-A221-0B0C588A1F0E}"/>
    <cellStyle name="Normal 26 3 8" xfId="8755" xr:uid="{DCF0A12A-E0BA-4EA3-B196-574682D4E288}"/>
    <cellStyle name="Normal 26 3 8 2" xfId="17558" xr:uid="{9C2F6F99-9D15-43F6-B9DA-84ECAEF28B6A}"/>
    <cellStyle name="Normal 26 3 9" xfId="11157" xr:uid="{D67A195C-55FB-4917-AA5A-5A00B3C34F7D}"/>
    <cellStyle name="Normal 26 4" xfId="2870" xr:uid="{EF3B8AE1-6880-4ADA-B219-8F9BCF93BA9E}"/>
    <cellStyle name="Normal 26 4 2" xfId="4515" xr:uid="{1BDBD3F9-AFA1-4F8C-8590-D08C3173C592}"/>
    <cellStyle name="Normal 26 4 2 2" xfId="7533" xr:uid="{D256475C-DADA-42AA-916F-7190DAAC082A}"/>
    <cellStyle name="Normal 26 4 2 2 2" xfId="16336" xr:uid="{95E72B3F-F904-49CD-879A-D0993A254B06}"/>
    <cellStyle name="Normal 26 4 2 3" xfId="13320" xr:uid="{F0A7CAEF-A5ED-4121-8A5C-B219DFE9E162}"/>
    <cellStyle name="Normal 26 4 3" xfId="6007" xr:uid="{496D9DE2-9741-409D-B0EE-51B5968446C6}"/>
    <cellStyle name="Normal 26 4 3 2" xfId="14811" xr:uid="{2CE051C0-BDF9-46DC-A55E-BD67008EFDDE}"/>
    <cellStyle name="Normal 26 4 4" xfId="9025" xr:uid="{68F978C5-86BA-41A0-9D9A-5481FF5FC218}"/>
    <cellStyle name="Normal 26 4 4 2" xfId="17828" xr:uid="{5D010DF6-D46B-480E-9D11-4208E5A014D0}"/>
    <cellStyle name="Normal 26 4 5" xfId="11809" xr:uid="{F43B755C-168B-4B46-9E25-156C84F2F926}"/>
    <cellStyle name="Normal 26 5" xfId="3290" xr:uid="{DF41A850-A1DA-44DC-B186-895207C2AFE6}"/>
    <cellStyle name="Normal 26 5 2" xfId="4810" xr:uid="{88DC36C7-C7A6-4D11-8192-7B9503DF24E7}"/>
    <cellStyle name="Normal 26 5 2 2" xfId="7831" xr:uid="{82062749-70F3-4331-AE69-47333B66A22A}"/>
    <cellStyle name="Normal 26 5 2 2 2" xfId="16634" xr:uid="{9785FCCF-E6F9-4773-BC13-562450CD0C85}"/>
    <cellStyle name="Normal 26 5 2 3" xfId="13615" xr:uid="{42AC64C9-7A19-48B0-A48D-70F30977B592}"/>
    <cellStyle name="Normal 26 5 3" xfId="6305" xr:uid="{5CA557A9-CC61-42D3-B223-ADE9FED198E3}"/>
    <cellStyle name="Normal 26 5 3 2" xfId="15109" xr:uid="{9F60D5C9-9F24-4697-AB6A-99DAD84F77B4}"/>
    <cellStyle name="Normal 26 5 4" xfId="9323" xr:uid="{315E792E-A9B7-4C09-A5A0-2E786A5BC152}"/>
    <cellStyle name="Normal 26 5 4 2" xfId="18126" xr:uid="{CDF48821-DD17-4463-9FD4-D5C70FB7FA01}"/>
    <cellStyle name="Normal 26 5 5" xfId="12098" xr:uid="{4629473F-A15C-4523-8375-41C15AC7D527}"/>
    <cellStyle name="Normal 26 6" xfId="3583" xr:uid="{B588D120-CFC6-4176-A11C-8A8458C95177}"/>
    <cellStyle name="Normal 26 6 2" xfId="5106" xr:uid="{A313AFED-B347-490E-83C9-81D37F52F5F3}"/>
    <cellStyle name="Normal 26 6 2 2" xfId="8127" xr:uid="{E50F5529-1FEC-4808-BB64-749319037896}"/>
    <cellStyle name="Normal 26 6 2 2 2" xfId="16930" xr:uid="{48967C84-6A58-40FF-93D3-7F11FB004C01}"/>
    <cellStyle name="Normal 26 6 2 3" xfId="13911" xr:uid="{80FBB2E8-6304-42CB-BC63-E15AA59B3A73}"/>
    <cellStyle name="Normal 26 6 3" xfId="6601" xr:uid="{DD6B2745-0CC8-4691-8C01-28948F3D69F8}"/>
    <cellStyle name="Normal 26 6 3 2" xfId="15405" xr:uid="{60251AA0-753F-4304-8729-7DB46AD8EF57}"/>
    <cellStyle name="Normal 26 6 4" xfId="9619" xr:uid="{3F25885C-2859-4811-BB52-6B0B94503F4E}"/>
    <cellStyle name="Normal 26 6 4 2" xfId="18422" xr:uid="{C9931F64-3331-48A8-AAAF-DE04ED94D8EF}"/>
    <cellStyle name="Normal 26 6 5" xfId="12391" xr:uid="{D5B0D0A5-EBF5-4471-8294-84E2F776DE35}"/>
    <cellStyle name="Normal 26 7" xfId="3895" xr:uid="{D49E0D3B-7B71-4818-A3CF-3EC91A29E5D5}"/>
    <cellStyle name="Normal 26 7 2" xfId="5418" xr:uid="{D9A712DD-4355-4124-A3E4-04B4D160957D}"/>
    <cellStyle name="Normal 26 7 2 2" xfId="8439" xr:uid="{A46B7EC1-899B-4A23-A1E1-2BF805A3E7AC}"/>
    <cellStyle name="Normal 26 7 2 2 2" xfId="17242" xr:uid="{726F5225-B4BF-4140-AFFD-3825BA945C75}"/>
    <cellStyle name="Normal 26 7 2 3" xfId="14223" xr:uid="{2496A1A1-E800-49A5-B828-A2BE8FF5544E}"/>
    <cellStyle name="Normal 26 7 3" xfId="6913" xr:uid="{EF6CFACA-6F92-455B-995D-2E2A6E03C60E}"/>
    <cellStyle name="Normal 26 7 3 2" xfId="15717" xr:uid="{93ED36D0-E88F-46D4-8DE8-E873C5F2A421}"/>
    <cellStyle name="Normal 26 7 4" xfId="9931" xr:uid="{BD058728-C24C-450C-B964-AA02CA348FE6}"/>
    <cellStyle name="Normal 26 7 4 2" xfId="18734" xr:uid="{CDB60904-B6D4-4D7F-86BC-267FEAFA85C9}"/>
    <cellStyle name="Normal 26 7 5" xfId="12702" xr:uid="{38C3BD05-7011-4F3B-A310-20443AEC9FC1}"/>
    <cellStyle name="Normal 26 8" xfId="4222" xr:uid="{5AFE3F75-6371-4C89-BC21-EDCE7F07C983}"/>
    <cellStyle name="Normal 26 8 2" xfId="7240" xr:uid="{8D4D665E-C67F-4BF4-9B40-49E0427AF219}"/>
    <cellStyle name="Normal 26 8 2 2" xfId="16043" xr:uid="{4F43EE12-E0B5-4AF8-8B5C-9C27955D2994}"/>
    <cellStyle name="Normal 26 8 3" xfId="13028" xr:uid="{A941C6BA-5C49-4DF1-8FAB-F71C866464FF}"/>
    <cellStyle name="Normal 26 9" xfId="5725" xr:uid="{A0A4D93A-12F4-48B6-A3E6-106FA79E54A6}"/>
    <cellStyle name="Normal 26 9 2" xfId="14529" xr:uid="{497F1B74-A30C-4FD8-A0D6-87E913754954}"/>
    <cellStyle name="Normal 260" xfId="19129" xr:uid="{79DC143D-53BE-4906-AC45-77DC4F3AEFF9}"/>
    <cellStyle name="Normal 261" xfId="19051" xr:uid="{3E3857B6-C960-450A-8983-0731FEC835AC}"/>
    <cellStyle name="Normal 262" xfId="19089" xr:uid="{E6340477-7CE5-45E9-8850-6707AB915C55}"/>
    <cellStyle name="Normal 263" xfId="19078" xr:uid="{DAFCCC8F-C1AB-4EA6-BC74-AA24DF2D5FC5}"/>
    <cellStyle name="Normal 264" xfId="19029" xr:uid="{3711EC63-CFF0-4ABA-8997-2AE06FF77FB2}"/>
    <cellStyle name="Normal 265" xfId="19037" xr:uid="{DBF2EF94-768B-49BE-92FC-07EC40399852}"/>
    <cellStyle name="Normal 266" xfId="19101" xr:uid="{1DD8070B-78B8-4025-B30D-71DEC9E5113C}"/>
    <cellStyle name="Normal 267" xfId="19172" xr:uid="{EC98A0BC-39EE-4665-9C7F-46BF809C4DCE}"/>
    <cellStyle name="Normal 268" xfId="19059" xr:uid="{80A7BEE6-AA68-4ACA-947C-4072C80DC06E}"/>
    <cellStyle name="Normal 269" xfId="19019" xr:uid="{C773F179-8547-4999-886C-A2CA6F05BC8A}"/>
    <cellStyle name="Normal 27" xfId="1069" xr:uid="{D5BF59BE-5EBB-4FAE-974C-AD504CA90A94}"/>
    <cellStyle name="Normal 27 10" xfId="8710" xr:uid="{90AACD54-D097-4895-8A34-BEA528722893}"/>
    <cellStyle name="Normal 27 10 2" xfId="17513" xr:uid="{1AB3E0C5-59B3-4F37-9FCF-8B9B031337A2}"/>
    <cellStyle name="Normal 27 11" xfId="11302" xr:uid="{323CF447-8528-4ED8-B93F-11F97277DE39}"/>
    <cellStyle name="Normal 27 12" xfId="11374" xr:uid="{9A1CC38B-9A9F-43C1-B0E3-E32451B097C9}"/>
    <cellStyle name="Normal 27 2" xfId="1863" xr:uid="{AE0A4A64-9637-40AF-82B3-446B058D2817}"/>
    <cellStyle name="Normal 27 2 2" xfId="2954" xr:uid="{A3A16B6A-704E-4963-979E-EA2F696C9294}"/>
    <cellStyle name="Normal 27 2 2 2" xfId="11092" xr:uid="{358BAF98-E692-4BC9-84A4-1704CBB6A5D4}"/>
    <cellStyle name="Normal 27 2 2 3" xfId="11177" xr:uid="{0DD11E60-3AEB-4E0C-AD0D-052DD80CA980}"/>
    <cellStyle name="Normal 27 2 3" xfId="2428" xr:uid="{57F63F96-4FCA-4530-B5FB-6CC4D6D2FCD5}"/>
    <cellStyle name="Normal 27 2 4" xfId="11038" xr:uid="{C4FCCC2F-9187-4BB0-AF74-E169D277FD05}"/>
    <cellStyle name="Normal 27 2 5" xfId="11492" xr:uid="{F1D807F8-001E-4067-9CAE-57493ED3FC90}"/>
    <cellStyle name="Normal 27 2 6" xfId="19445" xr:uid="{294BEA01-06CD-46DD-94FD-1DB0DE46F030}"/>
    <cellStyle name="Normal 27 3" xfId="2600" xr:uid="{3B49B464-F5B2-458E-980A-7163C027C664}"/>
    <cellStyle name="Normal 27 3 10" xfId="11700" xr:uid="{F7BD9D43-2952-49FB-A0EC-5646A90384F3}"/>
    <cellStyle name="Normal 27 3 2" xfId="3126" xr:uid="{FCCA3939-6312-490A-8790-1D017907387C}"/>
    <cellStyle name="Normal 27 3 2 2" xfId="4691" xr:uid="{D1D24A92-FF5E-4D39-8EF0-CE9115626D84}"/>
    <cellStyle name="Normal 27 3 2 2 2" xfId="7710" xr:uid="{BBE089A6-3DDE-4EED-943A-E45BFC6655B8}"/>
    <cellStyle name="Normal 27 3 2 2 2 2" xfId="16513" xr:uid="{E3C9CDC5-9D32-4A6E-8F60-F6D9370A6B49}"/>
    <cellStyle name="Normal 27 3 2 2 3" xfId="13496" xr:uid="{91816900-1446-4785-956F-2B8B225B62E1}"/>
    <cellStyle name="Normal 27 3 2 3" xfId="6184" xr:uid="{5D945A24-EF52-4F48-ABA5-67F4457465DA}"/>
    <cellStyle name="Normal 27 3 2 3 2" xfId="14988" xr:uid="{51274859-A06A-48C5-A084-0AE96CD45BDE}"/>
    <cellStyle name="Normal 27 3 2 4" xfId="9202" xr:uid="{BFFC1011-8254-4966-BD1C-3AF8A041C776}"/>
    <cellStyle name="Normal 27 3 2 4 2" xfId="18005" xr:uid="{F4B67387-8E61-4132-94CB-A31C102C5EC7}"/>
    <cellStyle name="Normal 27 3 2 5" xfId="11981" xr:uid="{33B5E09B-00F6-4E0F-B2FD-D8E105509DA3}"/>
    <cellStyle name="Normal 27 3 3" xfId="3464" xr:uid="{C6BA644B-4716-4882-8595-BEB026D1EFEF}"/>
    <cellStyle name="Normal 27 3 3 2" xfId="4985" xr:uid="{302E5B48-9355-4354-B4F0-B7D2C746DDCC}"/>
    <cellStyle name="Normal 27 3 3 2 2" xfId="8006" xr:uid="{59965EEB-C913-4C21-B6E4-81EAF80521A1}"/>
    <cellStyle name="Normal 27 3 3 2 2 2" xfId="16809" xr:uid="{3A22210B-2A3F-477F-9FA7-C8BE376AC644}"/>
    <cellStyle name="Normal 27 3 3 2 3" xfId="13790" xr:uid="{6F8D0B5A-C68E-417C-9446-67543BAAEE9C}"/>
    <cellStyle name="Normal 27 3 3 3" xfId="6480" xr:uid="{D4F883EC-3935-423C-926F-25ABAC3DED91}"/>
    <cellStyle name="Normal 27 3 3 3 2" xfId="15284" xr:uid="{AC8A1C0F-5342-4C1F-9886-F365170A750B}"/>
    <cellStyle name="Normal 27 3 3 4" xfId="9498" xr:uid="{43C7402E-889C-4DE0-9C48-FFD00ED0D055}"/>
    <cellStyle name="Normal 27 3 3 4 2" xfId="18301" xr:uid="{7E954D95-C5DA-4B2A-929C-E2E42B42D7A5}"/>
    <cellStyle name="Normal 27 3 3 5" xfId="12272" xr:uid="{6A533853-4A76-4F01-922F-28CCED8DC064}"/>
    <cellStyle name="Normal 27 3 4" xfId="3760" xr:uid="{0C0FE61B-C5B2-4232-82F5-9A5CE3BC50BF}"/>
    <cellStyle name="Normal 27 3 4 2" xfId="5283" xr:uid="{519EE58F-5E18-4C5A-9EC7-921E1B985283}"/>
    <cellStyle name="Normal 27 3 4 2 2" xfId="8304" xr:uid="{F3EAB576-17D7-411C-9031-937093DED8A7}"/>
    <cellStyle name="Normal 27 3 4 2 2 2" xfId="17107" xr:uid="{A511651C-F739-43E7-A10D-3CB4F726ED27}"/>
    <cellStyle name="Normal 27 3 4 2 3" xfId="14088" xr:uid="{B2C1E9B0-392A-4193-9E04-FD6DF3464919}"/>
    <cellStyle name="Normal 27 3 4 3" xfId="6778" xr:uid="{B4351361-286D-4114-B30D-D9DB51BD40F7}"/>
    <cellStyle name="Normal 27 3 4 3 2" xfId="15582" xr:uid="{E29F4EB7-571E-4CB0-9F9A-69253E4AA495}"/>
    <cellStyle name="Normal 27 3 4 4" xfId="9796" xr:uid="{1F5052F5-1B55-496E-9869-6B5D110B47AC}"/>
    <cellStyle name="Normal 27 3 4 4 2" xfId="18599" xr:uid="{B72972E4-8DF6-4788-81D0-E5944C388448}"/>
    <cellStyle name="Normal 27 3 4 5" xfId="12568" xr:uid="{58CBFC40-A517-463F-A07A-DFE649EBAFD4}"/>
    <cellStyle name="Normal 27 3 5" xfId="4070" xr:uid="{34CA7031-9E90-46DE-A646-D224F30668DB}"/>
    <cellStyle name="Normal 27 3 5 2" xfId="5593" xr:uid="{60E97FDC-399B-41C1-89F4-63F7D36BF77B}"/>
    <cellStyle name="Normal 27 3 5 2 2" xfId="8614" xr:uid="{879FD929-551B-41EC-900F-5150775B61AF}"/>
    <cellStyle name="Normal 27 3 5 2 2 2" xfId="17417" xr:uid="{6E3E816A-D064-4D90-9CE3-D8639C2967A1}"/>
    <cellStyle name="Normal 27 3 5 2 3" xfId="14398" xr:uid="{47EDFB99-E88C-42F4-930F-3DA852654CD8}"/>
    <cellStyle name="Normal 27 3 5 3" xfId="7088" xr:uid="{AE91BA0C-8AD9-4BFA-A0C9-8B05C7F90F0C}"/>
    <cellStyle name="Normal 27 3 5 3 2" xfId="15892" xr:uid="{3B82F2FC-D091-407C-8DF5-A12BAF8C6550}"/>
    <cellStyle name="Normal 27 3 5 4" xfId="10106" xr:uid="{E31D8368-D5A5-41D2-B6F2-0A5179157CEE}"/>
    <cellStyle name="Normal 27 3 5 4 2" xfId="18909" xr:uid="{748CD54F-5D22-42D2-AC28-1BE37964366B}"/>
    <cellStyle name="Normal 27 3 5 5" xfId="12877" xr:uid="{B89FE533-D8BE-4F88-B284-CB994F816F97}"/>
    <cellStyle name="Normal 27 3 6" xfId="4397" xr:uid="{977747ED-2F33-4288-A852-F7251C521294}"/>
    <cellStyle name="Normal 27 3 6 2" xfId="7415" xr:uid="{21716D3D-8D40-459D-A817-A40B3A4230F4}"/>
    <cellStyle name="Normal 27 3 6 2 2" xfId="16218" xr:uid="{3B990FE4-7835-4B32-B242-C0F1AF3533BB}"/>
    <cellStyle name="Normal 27 3 6 3" xfId="13203" xr:uid="{21732C2A-6D52-4D1B-B27B-8A143479C60E}"/>
    <cellStyle name="Normal 27 3 7" xfId="5888" xr:uid="{2D629411-A49D-41A2-B134-65CB732EC1C8}"/>
    <cellStyle name="Normal 27 3 7 2" xfId="14692" xr:uid="{7B74FE47-2CC7-42D9-9ACA-B31D30C2D7FA}"/>
    <cellStyle name="Normal 27 3 8" xfId="8907" xr:uid="{7B24DD2A-9F27-4F76-82BF-8CB9838C911C}"/>
    <cellStyle name="Normal 27 3 8 2" xfId="17710" xr:uid="{B8608200-AF2D-48FB-9A41-AC987E657D58}"/>
    <cellStyle name="Normal 27 3 9" xfId="10686" xr:uid="{4A76E66E-7075-45BA-8B78-A57B90F4B462}"/>
    <cellStyle name="Normal 27 4" xfId="2847" xr:uid="{7D1EE4CF-F147-47AC-A8B0-4298A6AAFB53}"/>
    <cellStyle name="Normal 27 4 2" xfId="4493" xr:uid="{B1FDEB04-BF42-4B41-BA38-24F461AC9641}"/>
    <cellStyle name="Normal 27 4 2 2" xfId="7511" xr:uid="{DA592E8A-BBAA-4F82-B6FB-6B7542DB1F4A}"/>
    <cellStyle name="Normal 27 4 2 2 2" xfId="16314" xr:uid="{452ADBAF-E0B6-406B-854E-2F58CC688DC6}"/>
    <cellStyle name="Normal 27 4 2 3" xfId="13298" xr:uid="{27D82248-B4DB-44A3-A491-8D8970F21FA7}"/>
    <cellStyle name="Normal 27 4 3" xfId="5985" xr:uid="{9679E8E4-9283-4F01-A026-506E8B7B48BA}"/>
    <cellStyle name="Normal 27 4 3 2" xfId="14789" xr:uid="{24918717-595C-41CE-B09B-1A0B5EABF2F0}"/>
    <cellStyle name="Normal 27 4 4" xfId="9003" xr:uid="{4D8D88EA-07D2-4FAA-B917-4272DBF7946E}"/>
    <cellStyle name="Normal 27 4 4 2" xfId="17806" xr:uid="{6B312507-0291-43E0-9CD8-73724944B671}"/>
    <cellStyle name="Normal 27 4 5" xfId="11788" xr:uid="{1F8AD010-DF3A-4449-85D0-FB091F2DD84E}"/>
    <cellStyle name="Normal 27 5" xfId="3268" xr:uid="{37DBB157-76E3-42B5-A51A-FACF0F515B6F}"/>
    <cellStyle name="Normal 27 5 2" xfId="4788" xr:uid="{0232A8A8-A116-468A-9CE2-5922148D36F9}"/>
    <cellStyle name="Normal 27 5 2 2" xfId="7809" xr:uid="{12A1E0F8-2DDB-4A7F-8687-FE3883010E57}"/>
    <cellStyle name="Normal 27 5 2 2 2" xfId="16612" xr:uid="{42921B4B-1429-46D7-8445-B02488D0217A}"/>
    <cellStyle name="Normal 27 5 2 3" xfId="13593" xr:uid="{D69DA302-F195-43DB-B08D-8859E0AA2F8F}"/>
    <cellStyle name="Normal 27 5 3" xfId="6283" xr:uid="{5CBD9EFA-9E37-4079-891D-6049B1F4EF0B}"/>
    <cellStyle name="Normal 27 5 3 2" xfId="15087" xr:uid="{34AEF310-92CF-425F-B542-6415EFBFA573}"/>
    <cellStyle name="Normal 27 5 4" xfId="9301" xr:uid="{2AE9F420-5EDF-4EBC-99A7-C8868780E314}"/>
    <cellStyle name="Normal 27 5 4 2" xfId="18104" xr:uid="{8FB81FF8-B8E3-4D68-A1C9-77D6510206B2}"/>
    <cellStyle name="Normal 27 5 5" xfId="12076" xr:uid="{D6E11C71-51F8-411F-B333-312041F2FC9A}"/>
    <cellStyle name="Normal 27 6" xfId="3561" xr:uid="{663236E5-5588-43D8-9C54-E6CFD6B33236}"/>
    <cellStyle name="Normal 27 6 2" xfId="5084" xr:uid="{FF9D01BA-A011-41C6-9E7F-97E6C7F9CA21}"/>
    <cellStyle name="Normal 27 6 2 2" xfId="8105" xr:uid="{4EA65158-5DD3-4C23-AAD3-C367B692DFCC}"/>
    <cellStyle name="Normal 27 6 2 2 2" xfId="16908" xr:uid="{D4F5F775-B47C-4AF1-AE55-B9B07314250D}"/>
    <cellStyle name="Normal 27 6 2 3" xfId="13889" xr:uid="{6BC7FD3A-3A28-48ED-9838-6038E4AC0ED4}"/>
    <cellStyle name="Normal 27 6 3" xfId="6579" xr:uid="{383AF79E-CB92-46FF-ADC5-C783C3B339F6}"/>
    <cellStyle name="Normal 27 6 3 2" xfId="15383" xr:uid="{852BC997-B05E-4C82-9B91-DFF25EB38A62}"/>
    <cellStyle name="Normal 27 6 4" xfId="9597" xr:uid="{AEBD71EA-1DB1-42F4-B905-A7DDFB8C9EEC}"/>
    <cellStyle name="Normal 27 6 4 2" xfId="18400" xr:uid="{4549A72F-3560-4B93-A166-B6DC3ABF3716}"/>
    <cellStyle name="Normal 27 6 5" xfId="12369" xr:uid="{6FABDA81-E201-4996-B456-62B813CBE4BF}"/>
    <cellStyle name="Normal 27 7" xfId="3873" xr:uid="{EB70AC99-0C87-447A-85A3-028B55DCBF94}"/>
    <cellStyle name="Normal 27 7 2" xfId="5396" xr:uid="{71533C78-C466-4F9D-8FCB-080659353C10}"/>
    <cellStyle name="Normal 27 7 2 2" xfId="8417" xr:uid="{3C9C158E-CE83-4B29-9478-BFB4816A0A65}"/>
    <cellStyle name="Normal 27 7 2 2 2" xfId="17220" xr:uid="{249F5DFF-88E0-4AFB-8F01-2722112F52F8}"/>
    <cellStyle name="Normal 27 7 2 3" xfId="14201" xr:uid="{AFBD4359-4475-4750-9F08-97C1AF74255C}"/>
    <cellStyle name="Normal 27 7 3" xfId="6891" xr:uid="{C9E6FC74-0F9A-48FE-8B2C-82472FF316AE}"/>
    <cellStyle name="Normal 27 7 3 2" xfId="15695" xr:uid="{719D9432-B85B-4A01-8BCE-645AA11FD7D0}"/>
    <cellStyle name="Normal 27 7 4" xfId="9909" xr:uid="{BD830DB8-4326-4145-B3BF-B7B4E94CEE11}"/>
    <cellStyle name="Normal 27 7 4 2" xfId="18712" xr:uid="{04782814-0533-4DBA-996F-FA3AEA2267AA}"/>
    <cellStyle name="Normal 27 7 5" xfId="12680" xr:uid="{57FAA6B0-64DB-4AD4-9A20-0FB7673CA85B}"/>
    <cellStyle name="Normal 27 8" xfId="4200" xr:uid="{CE9E87CD-7247-4A78-A80B-A7B6019AB2B1}"/>
    <cellStyle name="Normal 27 8 2" xfId="7218" xr:uid="{4EADC6D4-4362-4CAD-88D6-7DB4310345C0}"/>
    <cellStyle name="Normal 27 8 2 2" xfId="16021" xr:uid="{68E1AE4C-F00F-4DCF-9D80-E5A4A0050557}"/>
    <cellStyle name="Normal 27 8 3" xfId="13006" xr:uid="{345BECA5-DD20-4964-A68B-2AACEF239FFF}"/>
    <cellStyle name="Normal 27 9" xfId="5703" xr:uid="{EFD18C13-F920-43AC-ACDA-5D6F64850AAC}"/>
    <cellStyle name="Normal 27 9 2" xfId="14507" xr:uid="{2419E256-D25E-45AF-92F2-3D55F8E795C6}"/>
    <cellStyle name="Normal 270" xfId="19000" xr:uid="{D1DD4DB6-E05E-4FEF-8E87-55AFD1D03C5B}"/>
    <cellStyle name="Normal 271" xfId="19126" xr:uid="{E55FF504-2BD8-4D85-8B0F-09D837B99DD9}"/>
    <cellStyle name="Normal 272" xfId="19048" xr:uid="{23BB07B1-DDE1-414B-A64D-668FD6D2AA95}"/>
    <cellStyle name="Normal 273" xfId="19148" xr:uid="{F6C93B6A-A852-48BC-A604-2B4FCB81878B}"/>
    <cellStyle name="Normal 274" xfId="19065" xr:uid="{BE2C6A96-4651-4715-BEF1-D8F6B4F1B537}"/>
    <cellStyle name="Normal 275" xfId="19086" xr:uid="{C4B4F4E2-0F8F-49A3-B937-53255B8F06C5}"/>
    <cellStyle name="Normal 276" xfId="19187" xr:uid="{1386459F-20F8-44C1-8DFC-27036CA84EB7}"/>
    <cellStyle name="Normal 277" xfId="19115" xr:uid="{E80CF85A-F747-44F3-B5B4-60ED2587CCE1}"/>
    <cellStyle name="Normal 278" xfId="19175" xr:uid="{48C208AD-ACFE-44DA-A4E4-69BB9E094C0D}"/>
    <cellStyle name="Normal 279" xfId="19025" xr:uid="{F8A59620-4623-4DF7-9297-59B78B9E4827}"/>
    <cellStyle name="Normal 28" xfId="1070" xr:uid="{BE4E98B5-2692-4C94-A1FB-18B98B933596}"/>
    <cellStyle name="Normal 28 10" xfId="8731" xr:uid="{8C364B08-1E64-43C7-B4E7-42F2CD3A0DC6}"/>
    <cellStyle name="Normal 28 10 2" xfId="17534" xr:uid="{261CCFC1-BBAD-4B5D-AD8C-1308CDCB53CB}"/>
    <cellStyle name="Normal 28 11" xfId="10609" xr:uid="{AD5F1934-FB83-484C-A992-57DCD9BE7A40}"/>
    <cellStyle name="Normal 28 12" xfId="11375" xr:uid="{BC65AC7A-BB85-4C67-A2B5-BD203D2EF62D}"/>
    <cellStyle name="Normal 28 2" xfId="1864" xr:uid="{41BD9A35-DDE2-45AD-92EB-7033E2403210}"/>
    <cellStyle name="Normal 28 2 2" xfId="2955" xr:uid="{19AC544D-AB8E-4E5C-94EA-77595B943744}"/>
    <cellStyle name="Normal 28 2 2 2" xfId="11025" xr:uid="{775808B8-BEC9-4C04-BCC7-915E4A8FD437}"/>
    <cellStyle name="Normal 28 2 2 3" xfId="10978" xr:uid="{5C971261-D230-4FBA-A4A1-B1C62D309BD9}"/>
    <cellStyle name="Normal 28 2 3" xfId="2429" xr:uid="{B50EA5B8-F859-4CB4-A58C-9DB977DABD0D}"/>
    <cellStyle name="Normal 28 2 4" xfId="10779" xr:uid="{F3AACF16-BF19-4E0D-90C5-32DF40D00515}"/>
    <cellStyle name="Normal 28 2 5" xfId="11493" xr:uid="{B76D3472-5FDC-49B8-905D-BC19E65FE6D7}"/>
    <cellStyle name="Normal 28 2 6" xfId="19446" xr:uid="{8343467C-8B88-4CAD-AB42-1BED14748A7A}"/>
    <cellStyle name="Normal 28 3" xfId="2337" xr:uid="{91D654CC-2628-4F06-B82F-65016CF3C235}"/>
    <cellStyle name="Normal 28 3 10" xfId="11579" xr:uid="{25F698EB-C4D7-4CD0-A935-8C841163064F}"/>
    <cellStyle name="Normal 28 3 2" xfId="2890" xr:uid="{4B6C603A-E7CE-4B55-A1BF-412FF3C49DFA}"/>
    <cellStyle name="Normal 28 3 2 2" xfId="4534" xr:uid="{1E1D3C48-7FDF-4DAB-9CE7-5D9B985880B9}"/>
    <cellStyle name="Normal 28 3 2 2 2" xfId="7552" xr:uid="{89B1FE4E-8495-49D9-8914-57E16A0D2DD7}"/>
    <cellStyle name="Normal 28 3 2 2 2 2" xfId="16355" xr:uid="{307ECC0B-6115-4B21-82D3-87517F1B3427}"/>
    <cellStyle name="Normal 28 3 2 2 3" xfId="13339" xr:uid="{B90A6228-4E71-48E7-A86D-D48E0ADF1434}"/>
    <cellStyle name="Normal 28 3 2 3" xfId="6026" xr:uid="{40D89A99-8326-4AAD-93BF-C630100B6D19}"/>
    <cellStyle name="Normal 28 3 2 3 2" xfId="14830" xr:uid="{35DBD403-2B31-4A38-80B5-AF25A3244D30}"/>
    <cellStyle name="Normal 28 3 2 4" xfId="9044" xr:uid="{A0092B99-BD88-4D13-BC52-829687E2B414}"/>
    <cellStyle name="Normal 28 3 2 4 2" xfId="17847" xr:uid="{FDA8B529-7983-43A4-A8F1-B3B0847C3F96}"/>
    <cellStyle name="Normal 28 3 2 5" xfId="11828" xr:uid="{A77B503B-098F-4BB2-B294-5BFF12EF4EAE}"/>
    <cellStyle name="Normal 28 3 3" xfId="3308" xr:uid="{79ABE194-A78B-4D62-8202-FA092C59BEBD}"/>
    <cellStyle name="Normal 28 3 3 2" xfId="4828" xr:uid="{62020E97-93F2-4187-810A-885580D2F5A4}"/>
    <cellStyle name="Normal 28 3 3 2 2" xfId="7849" xr:uid="{94EDD93D-23AE-4B43-AEC6-022C784F226E}"/>
    <cellStyle name="Normal 28 3 3 2 2 2" xfId="16652" xr:uid="{043CF3F0-259A-4B16-835E-CEA08CA19504}"/>
    <cellStyle name="Normal 28 3 3 2 3" xfId="13633" xr:uid="{885B4A7E-C171-4930-87CA-8C8ADB98FB60}"/>
    <cellStyle name="Normal 28 3 3 3" xfId="6323" xr:uid="{B4B0A3CB-3047-4962-BE49-A8DC741A22EB}"/>
    <cellStyle name="Normal 28 3 3 3 2" xfId="15127" xr:uid="{8D8C11A8-896F-43F2-8782-A6E203A500AF}"/>
    <cellStyle name="Normal 28 3 3 4" xfId="9341" xr:uid="{F7B764FE-1AA3-438B-BCC1-1A43331A2E04}"/>
    <cellStyle name="Normal 28 3 3 4 2" xfId="18144" xr:uid="{10172FCD-730E-4DA3-BAA7-A5D54E360FF8}"/>
    <cellStyle name="Normal 28 3 3 5" xfId="12116" xr:uid="{2EB9B249-837A-4DB3-A1E0-CA4E4E4E1FB0}"/>
    <cellStyle name="Normal 28 3 4" xfId="3601" xr:uid="{D686BA7C-C8C9-4679-A041-DCE70BBE7C77}"/>
    <cellStyle name="Normal 28 3 4 2" xfId="5124" xr:uid="{DE40A128-83FA-4D4F-B1C4-396CFD9215D6}"/>
    <cellStyle name="Normal 28 3 4 2 2" xfId="8145" xr:uid="{C6FE443A-8FA7-4937-A75B-009E4EB3096A}"/>
    <cellStyle name="Normal 28 3 4 2 2 2" xfId="16948" xr:uid="{242F16B5-5648-430F-A7E1-0FF914A213EB}"/>
    <cellStyle name="Normal 28 3 4 2 3" xfId="13929" xr:uid="{D944966D-4453-46C6-9ADA-B1859BD9DCD4}"/>
    <cellStyle name="Normal 28 3 4 3" xfId="6619" xr:uid="{72F7C3B1-84A8-41C8-BF35-D7E172FFE580}"/>
    <cellStyle name="Normal 28 3 4 3 2" xfId="15423" xr:uid="{E6BA088E-78AF-4721-BCB2-C492C1BD1D6B}"/>
    <cellStyle name="Normal 28 3 4 4" xfId="9637" xr:uid="{39CF9536-B063-4D96-B94E-C1DD2EED5C72}"/>
    <cellStyle name="Normal 28 3 4 4 2" xfId="18440" xr:uid="{CA4A130B-51DA-4AA7-AB2D-A918FFE4C3D4}"/>
    <cellStyle name="Normal 28 3 4 5" xfId="12409" xr:uid="{31E7ABD5-7EA5-46CE-9922-82BCD8E46E12}"/>
    <cellStyle name="Normal 28 3 5" xfId="3913" xr:uid="{E945EBCF-2775-40BC-B817-F09302214FE5}"/>
    <cellStyle name="Normal 28 3 5 2" xfId="5436" xr:uid="{82EA43A1-FCDE-4554-98F5-27CDB4EDC539}"/>
    <cellStyle name="Normal 28 3 5 2 2" xfId="8457" xr:uid="{509937BF-C1F8-4F70-A75F-8A6A4B9F8182}"/>
    <cellStyle name="Normal 28 3 5 2 2 2" xfId="17260" xr:uid="{52FED984-5670-4E51-919A-09B7159B8BF4}"/>
    <cellStyle name="Normal 28 3 5 2 3" xfId="14241" xr:uid="{38EAF1F5-9FC0-489C-ADE6-F6A0B80EFE7D}"/>
    <cellStyle name="Normal 28 3 5 3" xfId="6931" xr:uid="{AD10D823-8321-4AD9-8E87-A86E33A1F494}"/>
    <cellStyle name="Normal 28 3 5 3 2" xfId="15735" xr:uid="{7409E5DE-A950-48C8-A7C1-1273EE361A3A}"/>
    <cellStyle name="Normal 28 3 5 4" xfId="9949" xr:uid="{EAC93CCA-6809-45A0-9F0F-DE71FC2218AE}"/>
    <cellStyle name="Normal 28 3 5 4 2" xfId="18752" xr:uid="{5DF5DCF9-2995-4601-82EC-FFA416578DBA}"/>
    <cellStyle name="Normal 28 3 5 5" xfId="12720" xr:uid="{CFDF5DAF-5477-43A9-B37B-DE22D883BCE2}"/>
    <cellStyle name="Normal 28 3 6" xfId="4240" xr:uid="{0674ED5A-47A8-42D9-AC0D-DF4DE3C67E4B}"/>
    <cellStyle name="Normal 28 3 6 2" xfId="7258" xr:uid="{5C1B8E88-32B3-4B11-84F1-973692E93D5F}"/>
    <cellStyle name="Normal 28 3 6 2 2" xfId="16061" xr:uid="{6CE86AD5-AEB1-4FC5-AB6E-386ECA57FAF8}"/>
    <cellStyle name="Normal 28 3 6 3" xfId="13046" xr:uid="{AED84B8E-9D8E-41C5-B93B-46A69EFAC1C8}"/>
    <cellStyle name="Normal 28 3 7" xfId="5731" xr:uid="{98DB4463-49D2-45B9-9ECE-FC903F4B3504}"/>
    <cellStyle name="Normal 28 3 7 2" xfId="14535" xr:uid="{7FE129C9-4E37-4233-93CD-4E1A3EACB552}"/>
    <cellStyle name="Normal 28 3 8" xfId="8750" xr:uid="{D644F5B3-0370-46BA-8C12-1DC44C6CAACC}"/>
    <cellStyle name="Normal 28 3 8 2" xfId="17553" xr:uid="{DCF7787F-F99A-4FEC-A0B5-4980A955FAD1}"/>
    <cellStyle name="Normal 28 3 9" xfId="10752" xr:uid="{6E661A56-A6B8-4C8B-8512-39A306C32D5A}"/>
    <cellStyle name="Normal 28 4" xfId="2869" xr:uid="{827D2C94-FFF8-4972-9E7B-ECA6BAE18D86}"/>
    <cellStyle name="Normal 28 4 2" xfId="4514" xr:uid="{FA81BCB6-8006-4657-9B16-CFC1B49A9982}"/>
    <cellStyle name="Normal 28 4 2 2" xfId="7532" xr:uid="{8BF3874A-F3A0-464C-87C7-609F16D3122F}"/>
    <cellStyle name="Normal 28 4 2 2 2" xfId="16335" xr:uid="{58D3F9F6-EC0F-4579-9149-5C8C3D6EE839}"/>
    <cellStyle name="Normal 28 4 2 3" xfId="13319" xr:uid="{9CB6B96E-F6D6-46F2-9E92-493CEA6206BF}"/>
    <cellStyle name="Normal 28 4 3" xfId="6006" xr:uid="{8929B5F1-48D1-41BF-99BB-5FEAA02D6A73}"/>
    <cellStyle name="Normal 28 4 3 2" xfId="14810" xr:uid="{033E9C12-F98F-4F43-B3DA-784A59ABA490}"/>
    <cellStyle name="Normal 28 4 4" xfId="9024" xr:uid="{8DA97D14-400B-4B2C-BCAF-604CAA1E4F5B}"/>
    <cellStyle name="Normal 28 4 4 2" xfId="17827" xr:uid="{940EAAF1-81DE-46B7-81F6-C5D4D7463EDE}"/>
    <cellStyle name="Normal 28 4 5" xfId="11808" xr:uid="{02328D06-A9CB-449C-B5F0-FED52DA8EAFC}"/>
    <cellStyle name="Normal 28 5" xfId="3289" xr:uid="{78E62249-95D3-409F-B3CF-A210C4358711}"/>
    <cellStyle name="Normal 28 5 2" xfId="4809" xr:uid="{B3391DED-5DA7-4828-BDA3-60C8D31770A8}"/>
    <cellStyle name="Normal 28 5 2 2" xfId="7830" xr:uid="{73235E48-6600-4E49-B10A-BB999DF0BCE9}"/>
    <cellStyle name="Normal 28 5 2 2 2" xfId="16633" xr:uid="{AA56CF6E-69D9-43A5-B932-1351E597E417}"/>
    <cellStyle name="Normal 28 5 2 3" xfId="13614" xr:uid="{168C36D3-7B6E-4167-B1AE-800686C2C145}"/>
    <cellStyle name="Normal 28 5 3" xfId="6304" xr:uid="{3D6BAB3A-D0AC-4E53-992F-BBB5705F6B6E}"/>
    <cellStyle name="Normal 28 5 3 2" xfId="15108" xr:uid="{5426F020-DC13-4967-879F-27375E92C4CD}"/>
    <cellStyle name="Normal 28 5 4" xfId="9322" xr:uid="{73382253-EB99-453E-BDF7-05615F489714}"/>
    <cellStyle name="Normal 28 5 4 2" xfId="18125" xr:uid="{ECCBC355-5AC6-4AEF-B6DD-EFEB24C30BA7}"/>
    <cellStyle name="Normal 28 5 5" xfId="12097" xr:uid="{161D3D4D-347A-42BF-BF2C-449516791FBA}"/>
    <cellStyle name="Normal 28 6" xfId="3582" xr:uid="{0FF3074B-C815-417E-B9FB-77118C3E2E50}"/>
    <cellStyle name="Normal 28 6 2" xfId="5105" xr:uid="{2D090BC7-ABDA-4FA3-BD4B-35E5017709AC}"/>
    <cellStyle name="Normal 28 6 2 2" xfId="8126" xr:uid="{17BD2B67-A661-434E-9B3A-3597071F8206}"/>
    <cellStyle name="Normal 28 6 2 2 2" xfId="16929" xr:uid="{AC0F0C78-7905-403B-B36A-DE3F53DF092F}"/>
    <cellStyle name="Normal 28 6 2 3" xfId="13910" xr:uid="{9C2B0E2B-B269-43AB-AE26-FEF8C29AA379}"/>
    <cellStyle name="Normal 28 6 3" xfId="6600" xr:uid="{CBD91B23-D3C8-4FE4-BFD3-EA8D3D21C761}"/>
    <cellStyle name="Normal 28 6 3 2" xfId="15404" xr:uid="{B4E5440B-E012-4331-8C5F-A5EE5EF7DC3F}"/>
    <cellStyle name="Normal 28 6 4" xfId="9618" xr:uid="{1A5E8973-1DA5-4632-A845-7860EE21E3B6}"/>
    <cellStyle name="Normal 28 6 4 2" xfId="18421" xr:uid="{9140C7B2-CDB7-41BF-8223-95F640EC37C9}"/>
    <cellStyle name="Normal 28 6 5" xfId="12390" xr:uid="{69CA5106-3B0D-4DCF-A471-09D00BDB64A0}"/>
    <cellStyle name="Normal 28 7" xfId="3894" xr:uid="{91C605CD-BB6B-478D-8BE9-41D2AE5914DE}"/>
    <cellStyle name="Normal 28 7 2" xfId="5417" xr:uid="{1ED4EE7A-B279-46BD-8D84-C4DB8B66C0A3}"/>
    <cellStyle name="Normal 28 7 2 2" xfId="8438" xr:uid="{28BC5644-7C3B-4284-B213-E335C5220102}"/>
    <cellStyle name="Normal 28 7 2 2 2" xfId="17241" xr:uid="{642715BE-3C4C-46A9-9669-781FFECDB80C}"/>
    <cellStyle name="Normal 28 7 2 3" xfId="14222" xr:uid="{32BC0603-4FC7-4383-AA44-87048F4E05ED}"/>
    <cellStyle name="Normal 28 7 3" xfId="6912" xr:uid="{86A0FE87-9D46-4EED-9E4E-E4482A1B18A7}"/>
    <cellStyle name="Normal 28 7 3 2" xfId="15716" xr:uid="{59B25292-B4E6-4818-A486-5291667F4F78}"/>
    <cellStyle name="Normal 28 7 4" xfId="9930" xr:uid="{627C0556-7CFB-4F97-9BE8-928C6923D39F}"/>
    <cellStyle name="Normal 28 7 4 2" xfId="18733" xr:uid="{B5444F56-CF5E-4DAB-B9AE-2685D93D6CD2}"/>
    <cellStyle name="Normal 28 7 5" xfId="12701" xr:uid="{A0DEFD36-2F7B-4B8E-A2E5-330CA046A74D}"/>
    <cellStyle name="Normal 28 8" xfId="4221" xr:uid="{316C5AFF-CEB2-437A-AAD6-B88CF349F439}"/>
    <cellStyle name="Normal 28 8 2" xfId="7239" xr:uid="{23D1D4BB-98FB-439E-BF31-54348112D382}"/>
    <cellStyle name="Normal 28 8 2 2" xfId="16042" xr:uid="{8ED085F8-DF48-4602-BF3A-676576CC6287}"/>
    <cellStyle name="Normal 28 8 3" xfId="13027" xr:uid="{BF484C87-4701-49E7-9CF7-F5368FD8D8BE}"/>
    <cellStyle name="Normal 28 9" xfId="5724" xr:uid="{D6C63DD9-92D6-4DA3-B0F8-BF7777FD099E}"/>
    <cellStyle name="Normal 28 9 2" xfId="14528" xr:uid="{1C77B11F-3ABB-4209-ACA0-E7C173D5A5EE}"/>
    <cellStyle name="Normal 280" xfId="19132" xr:uid="{6F82CCCE-EA46-4237-9A89-57E7A1CE5D26}"/>
    <cellStyle name="Normal 281" xfId="19161" xr:uid="{33FE53C4-5130-4A17-8E3B-5E8D82737C12}"/>
    <cellStyle name="Normal 282" xfId="19185" xr:uid="{F22DBDAF-0AB8-4875-9A61-AB45A78990DD}"/>
    <cellStyle name="Normal 283" xfId="19158" xr:uid="{E17F9BF8-1C8B-45D1-BABA-F90AA3EB4410}"/>
    <cellStyle name="Normal 284" xfId="19039" xr:uid="{86AB052A-588F-4DE7-B078-C2A32382EEA0}"/>
    <cellStyle name="Normal 285" xfId="19034" xr:uid="{27FFCA9E-054F-414E-827B-4C5F15A0CC24}"/>
    <cellStyle name="Normal 286" xfId="19007" xr:uid="{78533754-022C-408D-802B-BC178E1715E2}"/>
    <cellStyle name="Normal 287" xfId="19135" xr:uid="{F6595239-D9E8-4DAA-9971-53A636F40A1C}"/>
    <cellStyle name="Normal 288" xfId="19057" xr:uid="{781EF14E-DBDE-4D43-95B2-88C69F0F3323}"/>
    <cellStyle name="Normal 289" xfId="19169" xr:uid="{7792FAA7-C7B2-4317-AB38-9692EEA62137}"/>
    <cellStyle name="Normal 29" xfId="1071" xr:uid="{1CEDF04D-85BC-49FA-BD02-73A5BEBBA505}"/>
    <cellStyle name="Normal 29 10" xfId="8735" xr:uid="{1F36CFAC-8C30-42B7-88C8-5CED8AC937E1}"/>
    <cellStyle name="Normal 29 10 2" xfId="17538" xr:uid="{E36F1F52-F9DB-49E4-ADC7-D324FE31E444}"/>
    <cellStyle name="Normal 29 11" xfId="10596" xr:uid="{44F2B2E8-8CA9-475D-81CF-DD76DD4B765D}"/>
    <cellStyle name="Normal 29 12" xfId="11376" xr:uid="{28F3B18E-5A46-4A06-BD95-A34ABAE0EEEC}"/>
    <cellStyle name="Normal 29 2" xfId="1865" xr:uid="{7CE4A040-4391-4980-9295-55C32F760F09}"/>
    <cellStyle name="Normal 29 2 2" xfId="2956" xr:uid="{C60510E6-4129-4623-94C2-8900BBACF20F}"/>
    <cellStyle name="Normal 29 2 2 2" xfId="10953" xr:uid="{E0B589BF-C5B4-4C36-AA7F-5C959BC7B96E}"/>
    <cellStyle name="Normal 29 2 2 3" xfId="11100" xr:uid="{90FC57A6-2626-422F-ACE3-71A22C2BF1F3}"/>
    <cellStyle name="Normal 29 2 3" xfId="2430" xr:uid="{B34C4738-75A2-4BC3-A416-B5C9F63947D7}"/>
    <cellStyle name="Normal 29 2 4" xfId="10771" xr:uid="{1F625E09-68B0-4DF4-A607-73DF15CD6FB6}"/>
    <cellStyle name="Normal 29 2 5" xfId="11494" xr:uid="{DAD19F78-D7FE-4FC4-9A51-BD31B9B22C56}"/>
    <cellStyle name="Normal 29 2 6" xfId="19447" xr:uid="{847D9A8F-8D04-4FA6-BDB8-39BCC621915F}"/>
    <cellStyle name="Normal 29 3" xfId="2576" xr:uid="{4FD498E6-0C12-4F05-B098-E93B07C6FEF5}"/>
    <cellStyle name="Normal 29 3 10" xfId="11682" xr:uid="{A56A25D3-E7EC-4C01-A91D-E6021897F431}"/>
    <cellStyle name="Normal 29 3 2" xfId="3101" xr:uid="{24ED4623-188A-4418-9223-02273E667497}"/>
    <cellStyle name="Normal 29 3 2 2" xfId="4670" xr:uid="{3F9AB070-DF52-4B4A-9821-68B2F8FA78DA}"/>
    <cellStyle name="Normal 29 3 2 2 2" xfId="7688" xr:uid="{46F18DAE-00B8-4E50-8EDF-2CFCF491998F}"/>
    <cellStyle name="Normal 29 3 2 2 2 2" xfId="16491" xr:uid="{85C6CCA8-8000-46F7-B4DA-F9790DF06405}"/>
    <cellStyle name="Normal 29 3 2 2 3" xfId="13475" xr:uid="{2CC24CAA-03BF-40B9-BFBF-72503CA25772}"/>
    <cellStyle name="Normal 29 3 2 3" xfId="6162" xr:uid="{5D8806B7-5C31-4AA8-8050-8B6C2FECB3B4}"/>
    <cellStyle name="Normal 29 3 2 3 2" xfId="14966" xr:uid="{A40929E6-3F62-4100-85EB-EA9557E17634}"/>
    <cellStyle name="Normal 29 3 2 4" xfId="9180" xr:uid="{6F527B4D-EFDA-40F3-A703-13CBE0E301EA}"/>
    <cellStyle name="Normal 29 3 2 4 2" xfId="17983" xr:uid="{EB6C9454-AB8E-46AD-BABA-B08B5F02CEB1}"/>
    <cellStyle name="Normal 29 3 2 5" xfId="11962" xr:uid="{C9519243-42E9-47A8-9D9F-03B7137F730F}"/>
    <cellStyle name="Normal 29 3 3" xfId="3443" xr:uid="{59EC1C9F-A228-4B9B-99E2-76AF196BC88C}"/>
    <cellStyle name="Normal 29 3 3 2" xfId="4963" xr:uid="{510EB5C2-0BC8-4CDA-8C53-1A24B9D1CD43}"/>
    <cellStyle name="Normal 29 3 3 2 2" xfId="7984" xr:uid="{1539148B-D52F-4299-9C77-B5F23A57E845}"/>
    <cellStyle name="Normal 29 3 3 2 2 2" xfId="16787" xr:uid="{C2538905-F671-418A-9736-68E2BBD65005}"/>
    <cellStyle name="Normal 29 3 3 2 3" xfId="13768" xr:uid="{48871096-936E-4417-BAE4-E4572BC70876}"/>
    <cellStyle name="Normal 29 3 3 3" xfId="6458" xr:uid="{8248ACA2-1A6E-41A0-A6BC-52C1034F5F9A}"/>
    <cellStyle name="Normal 29 3 3 3 2" xfId="15262" xr:uid="{014776F7-D5E2-4A9D-BF34-DC0D3C92610F}"/>
    <cellStyle name="Normal 29 3 3 4" xfId="9476" xr:uid="{13FCBA41-4CA5-4845-8378-F5398EE4011C}"/>
    <cellStyle name="Normal 29 3 3 4 2" xfId="18279" xr:uid="{85A0C700-6051-4182-9887-DEBF933DE6E5}"/>
    <cellStyle name="Normal 29 3 3 5" xfId="12251" xr:uid="{6CF12600-7CBD-448B-BD3C-32986AD968F9}"/>
    <cellStyle name="Normal 29 3 4" xfId="3738" xr:uid="{D7854103-06A9-413A-92E8-7CA1288E288A}"/>
    <cellStyle name="Normal 29 3 4 2" xfId="5261" xr:uid="{063AAD19-B334-4600-BAB8-664482D4BE7D}"/>
    <cellStyle name="Normal 29 3 4 2 2" xfId="8282" xr:uid="{5C64FE7C-DA42-4021-885B-2C9EFD040E26}"/>
    <cellStyle name="Normal 29 3 4 2 2 2" xfId="17085" xr:uid="{DC6D37D0-56DC-4102-B432-2EC4D7722E31}"/>
    <cellStyle name="Normal 29 3 4 2 3" xfId="14066" xr:uid="{28CE736E-287C-470B-981D-3B4AB7394CA5}"/>
    <cellStyle name="Normal 29 3 4 3" xfId="6756" xr:uid="{68F90C06-91A5-4835-A42B-5F4C3288A235}"/>
    <cellStyle name="Normal 29 3 4 3 2" xfId="15560" xr:uid="{3ED80388-9559-4810-8267-358A7A36F5FA}"/>
    <cellStyle name="Normal 29 3 4 4" xfId="9774" xr:uid="{DF1109F1-84A2-4C72-9283-0AE807B7FFD0}"/>
    <cellStyle name="Normal 29 3 4 4 2" xfId="18577" xr:uid="{FE0F3143-7888-498B-8922-5226AAEAF3DB}"/>
    <cellStyle name="Normal 29 3 4 5" xfId="12546" xr:uid="{98D865BD-6E4D-4321-AF6D-222D4D77A9D9}"/>
    <cellStyle name="Normal 29 3 5" xfId="4048" xr:uid="{B9364164-8D1C-4706-A121-AE1565116A95}"/>
    <cellStyle name="Normal 29 3 5 2" xfId="5571" xr:uid="{2F5C1F05-D5AB-458A-AD4B-D898A74F0943}"/>
    <cellStyle name="Normal 29 3 5 2 2" xfId="8592" xr:uid="{ED7E96BF-2A47-45D3-80E8-6F16E5A04756}"/>
    <cellStyle name="Normal 29 3 5 2 2 2" xfId="17395" xr:uid="{4D17B8C6-C3C8-45D0-9A99-79D61B623C72}"/>
    <cellStyle name="Normal 29 3 5 2 3" xfId="14376" xr:uid="{8639EE1C-10FC-4DEA-854E-EC20C715AEBF}"/>
    <cellStyle name="Normal 29 3 5 3" xfId="7066" xr:uid="{AF6413C2-C192-49F7-8D8C-F89726B70FBA}"/>
    <cellStyle name="Normal 29 3 5 3 2" xfId="15870" xr:uid="{5C7E58BC-20B7-496B-A608-7BE5A1734F3E}"/>
    <cellStyle name="Normal 29 3 5 4" xfId="10084" xr:uid="{E08744A9-F0D5-439D-9670-22F717DD77F6}"/>
    <cellStyle name="Normal 29 3 5 4 2" xfId="18887" xr:uid="{EEC3EF1F-7A71-4C44-B2AE-CB74B080E00F}"/>
    <cellStyle name="Normal 29 3 5 5" xfId="12855" xr:uid="{1EA89280-212F-474D-A172-1DAF31FE42EF}"/>
    <cellStyle name="Normal 29 3 6" xfId="4375" xr:uid="{2CE8FA92-DD41-4BCA-9787-DA6AA63205A3}"/>
    <cellStyle name="Normal 29 3 6 2" xfId="7393" xr:uid="{81D39C08-B1F2-4850-A93A-780543C96301}"/>
    <cellStyle name="Normal 29 3 6 2 2" xfId="16196" xr:uid="{F62A8AED-9FED-4A13-A7E8-9EA7BFAC8D22}"/>
    <cellStyle name="Normal 29 3 6 3" xfId="13181" xr:uid="{E4C942DF-A986-47F3-816B-15FC243889ED}"/>
    <cellStyle name="Normal 29 3 7" xfId="5866" xr:uid="{C1B6F8BA-21F7-45CA-A9ED-BF7C23FDF95F}"/>
    <cellStyle name="Normal 29 3 7 2" xfId="14670" xr:uid="{60EEBACA-086A-4BD9-906A-FF0B4556A693}"/>
    <cellStyle name="Normal 29 3 8" xfId="8885" xr:uid="{7AF56DB4-1165-4E25-BD06-78F0C6E28F79}"/>
    <cellStyle name="Normal 29 3 8 2" xfId="17688" xr:uid="{C19265DC-F75B-4939-90E7-1D6FBEFC0076}"/>
    <cellStyle name="Normal 29 3 9" xfId="11292" xr:uid="{5F589FA8-D12D-407E-9E6D-44E0D2858E81}"/>
    <cellStyle name="Normal 29 4" xfId="2873" xr:uid="{17F7D93F-9B38-457B-B16C-51607B2A9900}"/>
    <cellStyle name="Normal 29 4 2" xfId="4518" xr:uid="{B42A5AD6-0D29-4AA0-ACF0-9D48F81B9C84}"/>
    <cellStyle name="Normal 29 4 2 2" xfId="7536" xr:uid="{F8F334D2-9896-4DBA-BDD5-5DB70B6ACF01}"/>
    <cellStyle name="Normal 29 4 2 2 2" xfId="16339" xr:uid="{32408DD3-1341-4FC8-8CFD-524E52E999FB}"/>
    <cellStyle name="Normal 29 4 2 3" xfId="13323" xr:uid="{31EEF8D8-7467-4393-8371-43B8375E33A3}"/>
    <cellStyle name="Normal 29 4 3" xfId="6010" xr:uid="{B933A86B-B070-4543-9EF7-39B5B9E8455F}"/>
    <cellStyle name="Normal 29 4 3 2" xfId="14814" xr:uid="{9B121591-8236-4E1E-9143-FF20B774562D}"/>
    <cellStyle name="Normal 29 4 4" xfId="9028" xr:uid="{93756996-0E52-4107-9BFA-689D03B10F43}"/>
    <cellStyle name="Normal 29 4 4 2" xfId="17831" xr:uid="{8C814A99-6AF1-493E-BA65-B2BB07012ECD}"/>
    <cellStyle name="Normal 29 4 5" xfId="11812" xr:uid="{B9795C6A-0C70-4419-8C3B-D2276CC5F5D0}"/>
    <cellStyle name="Normal 29 5" xfId="3293" xr:uid="{4DC63242-9699-4C41-A474-14B6119262AE}"/>
    <cellStyle name="Normal 29 5 2" xfId="4813" xr:uid="{DB3B8404-5EA0-4060-8C78-38512ACD6ED7}"/>
    <cellStyle name="Normal 29 5 2 2" xfId="7834" xr:uid="{907670F0-2289-4B0F-B079-3D282CCAF075}"/>
    <cellStyle name="Normal 29 5 2 2 2" xfId="16637" xr:uid="{DD098AFB-D9AF-44FE-9312-2F1D463C027A}"/>
    <cellStyle name="Normal 29 5 2 3" xfId="13618" xr:uid="{4C380291-BB9A-44C5-8334-331C49480575}"/>
    <cellStyle name="Normal 29 5 3" xfId="6308" xr:uid="{81B47A22-3693-4CA9-BBE4-82CE7A94BACA}"/>
    <cellStyle name="Normal 29 5 3 2" xfId="15112" xr:uid="{98CB06E5-22FB-4D3C-B932-9E0F56602EEA}"/>
    <cellStyle name="Normal 29 5 4" xfId="9326" xr:uid="{81B35942-0A6B-48A5-B8A1-A4C073D8338A}"/>
    <cellStyle name="Normal 29 5 4 2" xfId="18129" xr:uid="{7C11F90E-4848-4E41-9CB7-30686587C8E5}"/>
    <cellStyle name="Normal 29 5 5" xfId="12101" xr:uid="{84C4F1A5-55E9-4117-B215-210517E84C2C}"/>
    <cellStyle name="Normal 29 6" xfId="3586" xr:uid="{79892505-07FC-48BA-9BE9-18EA37415003}"/>
    <cellStyle name="Normal 29 6 2" xfId="5109" xr:uid="{FD10E80D-4D9C-4146-BB67-0B2D655B31F2}"/>
    <cellStyle name="Normal 29 6 2 2" xfId="8130" xr:uid="{01C63CE2-DFFD-4403-821B-64A96338A430}"/>
    <cellStyle name="Normal 29 6 2 2 2" xfId="16933" xr:uid="{AF3B4AD7-3B08-4D55-8966-E034EEE5EAF2}"/>
    <cellStyle name="Normal 29 6 2 3" xfId="13914" xr:uid="{AA33D617-B38F-411F-9EC6-7E8F29EF6502}"/>
    <cellStyle name="Normal 29 6 3" xfId="6604" xr:uid="{9489BAE0-8627-4FB7-9487-B9135F38CE71}"/>
    <cellStyle name="Normal 29 6 3 2" xfId="15408" xr:uid="{E3274E1F-9CC4-418B-9F67-C953774817A7}"/>
    <cellStyle name="Normal 29 6 4" xfId="9622" xr:uid="{A411D3FE-3CCE-4CD5-B9C8-F08930CFF369}"/>
    <cellStyle name="Normal 29 6 4 2" xfId="18425" xr:uid="{897B0CEC-0676-48D5-9B6F-671B496517EC}"/>
    <cellStyle name="Normal 29 6 5" xfId="12394" xr:uid="{1CEB8C5D-B56C-4CF7-8CAE-4FF5F6713E80}"/>
    <cellStyle name="Normal 29 7" xfId="3898" xr:uid="{75510288-DDA7-430F-9444-E79255E857B6}"/>
    <cellStyle name="Normal 29 7 2" xfId="5421" xr:uid="{27B29B84-5B18-4F98-8000-3CEBCCD9C942}"/>
    <cellStyle name="Normal 29 7 2 2" xfId="8442" xr:uid="{865071E7-96A5-42EC-8461-C75088476C9F}"/>
    <cellStyle name="Normal 29 7 2 2 2" xfId="17245" xr:uid="{2B4A4DCE-3369-43D7-82EC-273C708900F1}"/>
    <cellStyle name="Normal 29 7 2 3" xfId="14226" xr:uid="{B8E28758-B300-4384-A77D-C8F80C360D49}"/>
    <cellStyle name="Normal 29 7 3" xfId="6916" xr:uid="{56454944-7A1B-4A0E-8D71-1886CC6A8C6E}"/>
    <cellStyle name="Normal 29 7 3 2" xfId="15720" xr:uid="{69D0AC7D-2E2D-4657-871C-5125970E869A}"/>
    <cellStyle name="Normal 29 7 4" xfId="9934" xr:uid="{6A46D6BF-74AC-41A1-AA2E-F9A49BB39550}"/>
    <cellStyle name="Normal 29 7 4 2" xfId="18737" xr:uid="{7C5665F5-C353-4898-B0ED-B0DC910F52E1}"/>
    <cellStyle name="Normal 29 7 5" xfId="12705" xr:uid="{F6DF4D1C-332B-46D7-813C-56A32EC08CDF}"/>
    <cellStyle name="Normal 29 8" xfId="4225" xr:uid="{049D9503-C471-445B-AAAE-59CF22CEE1BC}"/>
    <cellStyle name="Normal 29 8 2" xfId="7243" xr:uid="{6232F25F-B604-4436-98BA-9F9D22E4E184}"/>
    <cellStyle name="Normal 29 8 2 2" xfId="16046" xr:uid="{D7DBF2F7-B743-4799-BFE5-EE3AA0C933C8}"/>
    <cellStyle name="Normal 29 8 3" xfId="13031" xr:uid="{8EE9ABCA-7920-4A4F-B680-268974EFAEE9}"/>
    <cellStyle name="Normal 29 9" xfId="5728" xr:uid="{E560F411-9F0D-42ED-B029-858FF663DA18}"/>
    <cellStyle name="Normal 29 9 2" xfId="14532" xr:uid="{0B091453-E728-4E96-8DB8-CF372404C509}"/>
    <cellStyle name="Normal 290" xfId="19062" xr:uid="{DF3A0EF7-9225-406D-BC7C-940C284ADD6A}"/>
    <cellStyle name="Normal 291" xfId="19049" xr:uid="{7B39F2ED-FBA1-4B4F-A17C-3B12DBD340E1}"/>
    <cellStyle name="Normal 292" xfId="19193" xr:uid="{89C7A6C0-F05E-4228-8F89-50862C7C780E}"/>
    <cellStyle name="Normal 293" xfId="19055" xr:uid="{D053776A-7DEB-4354-8056-ED0071CE2CD3}"/>
    <cellStyle name="Normal 294" xfId="19031" xr:uid="{35F63FAF-6019-4B79-9A8D-22F883997A1A}"/>
    <cellStyle name="Normal 295" xfId="19064" xr:uid="{3373ACF8-425E-4ACB-A56D-B62FCAFE868F}"/>
    <cellStyle name="Normal 296" xfId="19073" xr:uid="{CE5D5CF0-7EDF-4DA1-B318-14888FC9751C}"/>
    <cellStyle name="Normal 297" xfId="19069" xr:uid="{ACB1650D-2C06-4A54-84C0-51012B45B5CF}"/>
    <cellStyle name="Normal 298" xfId="19079" xr:uid="{0A2A9117-53B2-4EF9-ADCE-CA1C3A541235}"/>
    <cellStyle name="Normal 299" xfId="19020" xr:uid="{A2AD7D20-249E-4E74-BFC3-0EA30B52F3DB}"/>
    <cellStyle name="Normal 3" xfId="686" xr:uid="{FA44C62A-AE90-40A1-AE26-4083C65C8737}"/>
    <cellStyle name="Normal 3 10" xfId="687" xr:uid="{25131E57-6E37-4D51-8C61-581136D4B736}"/>
    <cellStyle name="Normal 3 10 2" xfId="14495" xr:uid="{7E5977C1-EC0E-4480-92C1-AB274C6A0EDA}"/>
    <cellStyle name="Normal 3 10 3" xfId="5691" xr:uid="{3CAB2930-A188-400A-9873-7FB195A3189D}"/>
    <cellStyle name="Normal 3 10 4" xfId="19970" xr:uid="{1F014848-24A6-4131-A89F-467DD6CFC6BB}"/>
    <cellStyle name="Normal 3 11" xfId="8698" xr:uid="{BEC05C82-4D7F-44A8-B558-0E0565E2D2C2}"/>
    <cellStyle name="Normal 3 11 2" xfId="10352" xr:uid="{4F49FCEA-2706-431C-9DB8-1ED6D88BEC5F}"/>
    <cellStyle name="Normal 3 11 2 2" xfId="17501" xr:uid="{98F0F0DA-1122-47B1-8FAF-9741F8C347CB}"/>
    <cellStyle name="Normal 3 12" xfId="2289" xr:uid="{2F2B46CF-9A74-4606-87A2-4D0495F92709}"/>
    <cellStyle name="Normal 3 12 2" xfId="10512" xr:uid="{E4E6A68E-E57E-42C2-983D-3A5E14F7AAEE}"/>
    <cellStyle name="Normal 3 12 2 2" xfId="11564" xr:uid="{983DBF07-E1D6-466B-BCAE-FB4EAC24BF29}"/>
    <cellStyle name="Normal 3 13" xfId="10408" xr:uid="{1FB5872C-4E5D-4024-AF88-D0676B55D8AB}"/>
    <cellStyle name="Normal 3 14" xfId="1072" xr:uid="{9D7D56CE-664A-48C8-989F-A24FA8AD4097}"/>
    <cellStyle name="Normal 3 15" xfId="19969" xr:uid="{3FD198DA-8063-4C45-B433-5CAAF7A65EFD}"/>
    <cellStyle name="Normal 3 2" xfId="688" xr:uid="{E81436E7-1BAA-4701-95F3-20C3700A2133}"/>
    <cellStyle name="Normal 3 2 10" xfId="3266" xr:uid="{3F6945FF-4BBA-4B9B-BBD9-812D6F60785D}"/>
    <cellStyle name="Normal 3 2 10 2" xfId="4786" xr:uid="{3CE3F6CE-F691-49B3-A7DA-D7DA235986C7}"/>
    <cellStyle name="Normal 3 2 10 2 2" xfId="7807" xr:uid="{C2C0FB28-A474-48DB-9FD7-4E1D5465ADFF}"/>
    <cellStyle name="Normal 3 2 10 2 2 2" xfId="16610" xr:uid="{5AA91152-9974-4007-9C9F-1D0F84896461}"/>
    <cellStyle name="Normal 3 2 10 2 3" xfId="13591" xr:uid="{9C913E5B-9E88-4CC4-A465-AE43621D498A}"/>
    <cellStyle name="Normal 3 2 10 3" xfId="6281" xr:uid="{1E86D0EE-26A1-4220-9E64-FB91540B2A2E}"/>
    <cellStyle name="Normal 3 2 10 3 2" xfId="15085" xr:uid="{53B69BC7-C68A-486C-B7EB-0396EECA0E52}"/>
    <cellStyle name="Normal 3 2 10 4" xfId="9299" xr:uid="{FABE17AB-EC55-4B55-BEBF-FE820EA095A2}"/>
    <cellStyle name="Normal 3 2 10 4 2" xfId="18102" xr:uid="{4C6DF31E-E0A8-4AE5-8C8C-5CFEFBED8CA8}"/>
    <cellStyle name="Normal 3 2 10 5" xfId="12074" xr:uid="{6EC1983C-EBFE-47D7-AE9C-FFB90427AB86}"/>
    <cellStyle name="Normal 3 2 11" xfId="3557" xr:uid="{13741AC8-0686-4A8E-87BB-F43478BDBFCD}"/>
    <cellStyle name="Normal 3 2 11 2" xfId="5080" xr:uid="{F448356A-08FD-4769-95E0-08021EAC5372}"/>
    <cellStyle name="Normal 3 2 11 2 2" xfId="8101" xr:uid="{EE8F6F15-6E50-42A1-87AA-7B77B2557B01}"/>
    <cellStyle name="Normal 3 2 11 2 2 2" xfId="16904" xr:uid="{4C4E8013-7D35-40F1-87A5-FD6E6D86BCD4}"/>
    <cellStyle name="Normal 3 2 11 2 3" xfId="13885" xr:uid="{1C5AA51F-67E2-464D-8E3F-5ECAA954358C}"/>
    <cellStyle name="Normal 3 2 11 3" xfId="6575" xr:uid="{E2A5CBF3-3175-43EE-B9B2-236BA65C2DB6}"/>
    <cellStyle name="Normal 3 2 11 3 2" xfId="15379" xr:uid="{17E6E9C8-324E-4101-AE6F-FB971B11E9B6}"/>
    <cellStyle name="Normal 3 2 11 4" xfId="9593" xr:uid="{D87FBFB5-0061-4DB9-A9A4-41D9C8E7294E}"/>
    <cellStyle name="Normal 3 2 11 4 2" xfId="18396" xr:uid="{E90386A2-8922-49E6-B28B-ED1D447190C5}"/>
    <cellStyle name="Normal 3 2 11 5" xfId="12365" xr:uid="{18E4E176-4447-4409-8B81-3D9F8F464E75}"/>
    <cellStyle name="Normal 3 2 12" xfId="3871" xr:uid="{3DBA5080-F116-4A9A-BE1B-D9614B9E0399}"/>
    <cellStyle name="Normal 3 2 12 2" xfId="5394" xr:uid="{8276441A-0656-459A-83B9-1E19133CC41B}"/>
    <cellStyle name="Normal 3 2 12 2 2" xfId="8415" xr:uid="{A0974B6C-B80F-47D0-96A9-DB2E655F84AF}"/>
    <cellStyle name="Normal 3 2 12 2 2 2" xfId="17218" xr:uid="{C166FEFA-1BB2-4574-83AB-5B5A887766BA}"/>
    <cellStyle name="Normal 3 2 12 2 3" xfId="14199" xr:uid="{69A8D073-9DF3-449D-A69D-B80AF9A59005}"/>
    <cellStyle name="Normal 3 2 12 3" xfId="6889" xr:uid="{63A8EC71-1002-445A-BA53-D9C2DD88942C}"/>
    <cellStyle name="Normal 3 2 12 3 2" xfId="15693" xr:uid="{DA4A2E92-E262-4F7C-8563-B66D0CDE498C}"/>
    <cellStyle name="Normal 3 2 12 4" xfId="9907" xr:uid="{1EE24386-53BC-4CDF-87D3-AC4CD0BD9882}"/>
    <cellStyle name="Normal 3 2 12 4 2" xfId="18710" xr:uid="{FE81157C-6F31-408A-A2A2-753642F01428}"/>
    <cellStyle name="Normal 3 2 12 5" xfId="12678" xr:uid="{B8C7D1C3-4611-46B5-8766-EBD2C066FDFB}"/>
    <cellStyle name="Normal 3 2 13" xfId="4173" xr:uid="{96893907-6193-4E26-A6EA-BC1042EDC3DC}"/>
    <cellStyle name="Normal 3 2 13 2" xfId="7191" xr:uid="{E068C091-AEF7-4381-B223-C544CA7F34EE}"/>
    <cellStyle name="Normal 3 2 13 2 2" xfId="15994" xr:uid="{033E29EB-E771-403D-A250-4E5338543281}"/>
    <cellStyle name="Normal 3 2 13 3" xfId="12979" xr:uid="{CF0CABBE-AF8F-47E9-816E-C1B49938E41E}"/>
    <cellStyle name="Normal 3 2 14" xfId="4198" xr:uid="{785340C1-2523-43CC-A13E-5F74678CA1F4}"/>
    <cellStyle name="Normal 3 2 14 2" xfId="7216" xr:uid="{E571B7F8-1885-49D4-B64C-8EE87E12412F}"/>
    <cellStyle name="Normal 3 2 14 2 2" xfId="16019" xr:uid="{BCB62CF9-D776-4823-9E9D-37899F70128D}"/>
    <cellStyle name="Normal 3 2 14 3" xfId="13004" xr:uid="{03482391-3BFF-410E-B43B-7B6269F714B9}"/>
    <cellStyle name="Normal 3 2 15" xfId="5701" xr:uid="{6D7FC693-07C4-46E0-AD4E-AA7653ED6797}"/>
    <cellStyle name="Normal 3 2 15 2" xfId="14505" xr:uid="{0EFEEDAD-402F-4185-8FA1-7CCB33F89BED}"/>
    <cellStyle name="Normal 3 2 16" xfId="8708" xr:uid="{55EC8C7E-220F-485D-B5BB-FCF0792A3340}"/>
    <cellStyle name="Normal 3 2 16 2" xfId="17511" xr:uid="{324348A7-FDE8-48B8-9D2C-C928577BF4ED}"/>
    <cellStyle name="Normal 3 2 17" xfId="1116" xr:uid="{2433C338-4A89-4AB4-841E-2BF550CBE61B}"/>
    <cellStyle name="Normal 3 2 2" xfId="689" xr:uid="{56B92704-34C3-4475-8915-290624A141AB}"/>
    <cellStyle name="Normal 3 2 2 10" xfId="11296" xr:uid="{01AEFCB6-E230-4C95-9489-C04E0A7148BD}"/>
    <cellStyle name="Normal 3 2 2 11" xfId="11342" xr:uid="{79499ED3-FDBF-4ECC-B8B4-302CF8945E3F}"/>
    <cellStyle name="Normal 3 2 2 12" xfId="1209" xr:uid="{3EED746B-83A4-46AB-8EEC-802ED3E4FA7C}"/>
    <cellStyle name="Normal 3 2 2 2" xfId="690" xr:uid="{FA402BEE-59D8-4E50-A925-FA9DE0BEE8E4}"/>
    <cellStyle name="Normal 3 2 2 2 10" xfId="11418" xr:uid="{2C2E3A71-4964-4864-BCAE-55DB7407F871}"/>
    <cellStyle name="Normal 3 2 2 2 11" xfId="1337" xr:uid="{D3C6F99C-73B0-4FD1-8343-AA4C7760DA1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2 2 2" xfId="16462" xr:uid="{D531438D-F4E4-4451-9625-13E9425B65B8}"/>
    <cellStyle name="Normal 3 2 2 2 2 2 2 3" xfId="7659" xr:uid="{A16742E8-D5C8-4A97-9F62-5C8C69900C40}"/>
    <cellStyle name="Normal 3 2 2 2 2 2 3" xfId="10687" xr:uid="{39395B98-395F-4CB8-85AE-2DC201A84DCD}"/>
    <cellStyle name="Normal 3 2 2 2 2 2 4" xfId="13446" xr:uid="{316A80D6-1329-4109-BAF2-6C8CD12B8653}"/>
    <cellStyle name="Normal 3 2 2 2 2 2 5" xfId="4641" xr:uid="{58051F6F-4622-497C-968F-478F604596DC}"/>
    <cellStyle name="Normal 3 2 2 2 2 3" xfId="694" xr:uid="{EF49C759-4180-43D3-A67A-292B6F990792}"/>
    <cellStyle name="Normal 3 2 2 2 2 3 2" xfId="14937" xr:uid="{11BCD940-BA62-4CC0-A116-B16C73275034}"/>
    <cellStyle name="Normal 3 2 2 2 2 3 3" xfId="6133" xr:uid="{1CD9766F-597C-40AB-93E9-BFDCB87B97B1}"/>
    <cellStyle name="Normal 3 2 2 2 2 4" xfId="9151" xr:uid="{44618CC6-E1CB-45F2-91BB-F95F3602089E}"/>
    <cellStyle name="Normal 3 2 2 2 2 4 2" xfId="17954" xr:uid="{AC291B69-BB9C-4DE5-BFC1-37B11FEEDD18}"/>
    <cellStyle name="Normal 3 2 2 2 2 5" xfId="10958" xr:uid="{320C8B64-E758-4B42-A629-AF1033810D06}"/>
    <cellStyle name="Normal 3 2 2 2 2 6" xfId="11498" xr:uid="{575E35B8-6826-442B-9CBA-BFEBB6BEE2B6}"/>
    <cellStyle name="Normal 3 2 2 2 2 7" xfId="1869" xr:uid="{8BAF3227-C3BC-4CCC-B902-A4D7AD8E730C}"/>
    <cellStyle name="Normal 3 2 2 2 3" xfId="695" xr:uid="{F0A25478-B998-4266-A275-2CC74B35F8B5}"/>
    <cellStyle name="Normal 3 2 2 2 3 2" xfId="696" xr:uid="{A7230ABC-CBCA-43C0-8C9A-5D6FE9E33408}"/>
    <cellStyle name="Normal 3 2 2 2 3 2 2" xfId="7955" xr:uid="{2ECAB6A1-E443-4709-89BE-65680841ED61}"/>
    <cellStyle name="Normal 3 2 2 2 3 2 2 2" xfId="16758" xr:uid="{2431CA1A-2608-498B-A943-A912E2F30C84}"/>
    <cellStyle name="Normal 3 2 2 2 3 2 3" xfId="13739" xr:uid="{C9D702FB-86B4-4E60-859D-4A6A290E4F0D}"/>
    <cellStyle name="Normal 3 2 2 2 3 2 4" xfId="4934" xr:uid="{2EE9169D-BAD5-484B-824F-1E061296168A}"/>
    <cellStyle name="Normal 3 2 2 2 3 3" xfId="6429" xr:uid="{4941F5B6-57FD-42E1-A2FB-F247619BC287}"/>
    <cellStyle name="Normal 3 2 2 2 3 3 2" xfId="15233" xr:uid="{492E5B4B-791D-4911-B718-0E6AE4BCB36C}"/>
    <cellStyle name="Normal 3 2 2 2 3 4" xfId="9447" xr:uid="{CC99A8E9-1F9F-4B1B-82EC-1AC766177AD1}"/>
    <cellStyle name="Normal 3 2 2 2 3 4 2" xfId="18250" xr:uid="{2F2A0B0B-0E13-4F1D-8F70-F163382727D4}"/>
    <cellStyle name="Normal 3 2 2 2 3 5" xfId="10822" xr:uid="{06AB3BBA-2823-4442-A4EA-983D9C0E6256}"/>
    <cellStyle name="Normal 3 2 2 2 3 6" xfId="12222" xr:uid="{0AC5E074-8256-4C4F-BEC6-80D986D63220}"/>
    <cellStyle name="Normal 3 2 2 2 3 7" xfId="3414" xr:uid="{AEA8A128-54EA-42A4-BF91-F8148201363F}"/>
    <cellStyle name="Normal 3 2 2 2 4" xfId="697" xr:uid="{B525BC2D-12DE-44CD-934C-6E90F4F5AC76}"/>
    <cellStyle name="Normal 3 2 2 2 4 2" xfId="5232" xr:uid="{EAEB7606-8318-4B31-BA35-150B9DF96A7D}"/>
    <cellStyle name="Normal 3 2 2 2 4 2 2" xfId="8253" xr:uid="{80B8E6E6-51C8-482C-A55F-5A57F3B4AA2D}"/>
    <cellStyle name="Normal 3 2 2 2 4 2 2 2" xfId="17056" xr:uid="{92B5589B-C290-4D0E-A314-E5418B9EDE6D}"/>
    <cellStyle name="Normal 3 2 2 2 4 2 3" xfId="14037" xr:uid="{A59F3FE4-0A7D-41C3-9A9A-C0AE9C2A0692}"/>
    <cellStyle name="Normal 3 2 2 2 4 3" xfId="6727" xr:uid="{B0169A57-5BD4-410D-A4BF-470DB76CB98E}"/>
    <cellStyle name="Normal 3 2 2 2 4 3 2" xfId="15531" xr:uid="{8214A26F-34E1-41D6-9856-7D47FA27BD42}"/>
    <cellStyle name="Normal 3 2 2 2 4 4" xfId="9745" xr:uid="{0FCDA511-DFE7-4F58-9F56-56C225313DFB}"/>
    <cellStyle name="Normal 3 2 2 2 4 4 2" xfId="18548" xr:uid="{7B34C817-C38D-406F-B838-1FBD3DCADF86}"/>
    <cellStyle name="Normal 3 2 2 2 4 5" xfId="12517" xr:uid="{888FB886-E032-4A01-8D66-F00576DD1524}"/>
    <cellStyle name="Normal 3 2 2 2 4 6" xfId="3709" xr:uid="{F36776FB-170C-4D53-B0DC-A8BFA43F3EAE}"/>
    <cellStyle name="Normal 3 2 2 2 5" xfId="4019" xr:uid="{3CEF080A-AABF-4DC1-9A4D-D7A047F917B4}"/>
    <cellStyle name="Normal 3 2 2 2 5 2" xfId="5542" xr:uid="{020DA7D9-2721-45C4-BAC5-587299392723}"/>
    <cellStyle name="Normal 3 2 2 2 5 2 2" xfId="8563" xr:uid="{DC5683B8-25CC-4B26-8063-2913ABA44566}"/>
    <cellStyle name="Normal 3 2 2 2 5 2 2 2" xfId="17366" xr:uid="{C53E9B90-3915-4FA4-979D-00F380AC45F0}"/>
    <cellStyle name="Normal 3 2 2 2 5 2 3" xfId="14347" xr:uid="{13970C72-D8EC-4471-8001-539659AA0EE4}"/>
    <cellStyle name="Normal 3 2 2 2 5 3" xfId="7037" xr:uid="{C0A11C23-7A54-4B22-8256-4526C0DF932C}"/>
    <cellStyle name="Normal 3 2 2 2 5 3 2" xfId="15841" xr:uid="{3DA7BFC0-5224-4094-ACD6-D2F7BD074266}"/>
    <cellStyle name="Normal 3 2 2 2 5 4" xfId="10055" xr:uid="{8963BB5E-7881-4FB0-AF38-263061AE93A0}"/>
    <cellStyle name="Normal 3 2 2 2 5 4 2" xfId="18858" xr:uid="{EB1C7DBC-8E23-413B-B08E-9D9D881A668E}"/>
    <cellStyle name="Normal 3 2 2 2 5 5" xfId="12826" xr:uid="{B835AF15-2ACB-40F2-ABBE-212D8BB023C8}"/>
    <cellStyle name="Normal 3 2 2 2 6" xfId="4346" xr:uid="{28D57229-59A2-41C1-BFB0-543F262EB43D}"/>
    <cellStyle name="Normal 3 2 2 2 6 2" xfId="7364" xr:uid="{973F302C-5EA2-475D-A8FC-D16D4F63CAF6}"/>
    <cellStyle name="Normal 3 2 2 2 6 2 2" xfId="16167" xr:uid="{A0D3B627-B908-48B7-B72A-E619CAAF5679}"/>
    <cellStyle name="Normal 3 2 2 2 6 3" xfId="13152" xr:uid="{6C81EDFB-5D90-44B8-8DB0-E1AA0E15C8A1}"/>
    <cellStyle name="Normal 3 2 2 2 7" xfId="5837" xr:uid="{D3E0A12A-5C4E-4ACB-96F2-966F314CA3DC}"/>
    <cellStyle name="Normal 3 2 2 2 7 2" xfId="14641" xr:uid="{14EC18F7-B4B5-4A0D-877F-C44DE01D2BCE}"/>
    <cellStyle name="Normal 3 2 2 2 8" xfId="8856" xr:uid="{EB7FCD66-5B82-4384-88E8-FB4B759C0D31}"/>
    <cellStyle name="Normal 3 2 2 2 8 2" xfId="17659" xr:uid="{EF32B882-58F7-46BB-84A5-45E093586C4C}"/>
    <cellStyle name="Normal 3 2 2 2 9" xfId="11182" xr:uid="{AAF19428-2FD6-411F-B3D3-77472987063B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2 2 2" xfId="16326" xr:uid="{36C739AE-569A-454C-B718-7318D58866B2}"/>
    <cellStyle name="Normal 3 2 2 3 2 2 3" xfId="7523" xr:uid="{1E88704A-AE7E-4AE6-A02C-1A27B177555B}"/>
    <cellStyle name="Normal 3 2 2 3 2 3" xfId="10739" xr:uid="{B0C48B63-D25C-4A8E-9775-D5C9BB5756B2}"/>
    <cellStyle name="Normal 3 2 2 3 2 4" xfId="13310" xr:uid="{BBFCF8CB-C523-4811-A7BB-BECA4F6C2395}"/>
    <cellStyle name="Normal 3 2 2 3 2 5" xfId="4505" xr:uid="{9CDF063B-458C-49D6-BA4A-BCE172291A18}"/>
    <cellStyle name="Normal 3 2 2 3 3" xfId="701" xr:uid="{ECC9F8C5-081B-4588-AA52-3F45F81F1FCC}"/>
    <cellStyle name="Normal 3 2 2 3 3 2" xfId="14801" xr:uid="{9ACF6E17-B2EF-4986-9D4A-8B08AB83EA39}"/>
    <cellStyle name="Normal 3 2 2 3 3 3" xfId="5997" xr:uid="{35E00FEB-0C3A-4511-9126-9DC1619B7FB7}"/>
    <cellStyle name="Normal 3 2 2 3 4" xfId="9015" xr:uid="{CE5529CE-14B4-416E-A9DC-1B30010A65D7}"/>
    <cellStyle name="Normal 3 2 2 3 4 2" xfId="17818" xr:uid="{92B6C479-9F23-4949-9686-669C5D9923C6}"/>
    <cellStyle name="Normal 3 2 2 3 5" xfId="10651" xr:uid="{894C6719-4A40-4D82-944D-2F8A73114946}"/>
    <cellStyle name="Normal 3 2 2 3 6" xfId="11497" xr:uid="{F5A34A2C-0B82-457F-8001-C79B7E29E07E}"/>
    <cellStyle name="Normal 3 2 2 3 7" xfId="1868" xr:uid="{595CB615-E218-4EA0-A719-5FFC57C305EE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2 2 2" xfId="16624" xr:uid="{F8B7F8A5-D4FB-48A4-ACE5-FC28EFFB1924}"/>
    <cellStyle name="Normal 3 2 2 4 2 2 3" xfId="7821" xr:uid="{805591E9-47D8-4AC9-AA2F-2045D81A14A8}"/>
    <cellStyle name="Normal 3 2 2 4 2 3" xfId="13605" xr:uid="{46289A74-C6C3-49FD-B372-1CD5C697CBEB}"/>
    <cellStyle name="Normal 3 2 2 4 2 4" xfId="4800" xr:uid="{C72B4EAB-023A-4D4D-AC20-EC51A3266673}"/>
    <cellStyle name="Normal 3 2 2 4 3" xfId="705" xr:uid="{7D8BB6D3-E8F1-41A0-A43B-A984197EF5B1}"/>
    <cellStyle name="Normal 3 2 2 4 3 2" xfId="15099" xr:uid="{1A4B9291-FD74-457A-B190-9D146211DE24}"/>
    <cellStyle name="Normal 3 2 2 4 3 3" xfId="6295" xr:uid="{1C4D2B6F-E778-49A5-8258-0921A3200D42}"/>
    <cellStyle name="Normal 3 2 2 4 4" xfId="9313" xr:uid="{AEEBE6C8-C3CA-464E-8D57-5AFF1B9D62AF}"/>
    <cellStyle name="Normal 3 2 2 4 4 2" xfId="18116" xr:uid="{ABF665D8-65A1-4536-85F6-6BB456F9283A}"/>
    <cellStyle name="Normal 3 2 2 4 5" xfId="10643" xr:uid="{07BFD8F2-CDF2-4B9C-8FA2-AAAFCF4E22B0}"/>
    <cellStyle name="Normal 3 2 2 4 6" xfId="12088" xr:uid="{0F07E360-63E1-42E5-ADE1-1AB48FF069C7}"/>
    <cellStyle name="Normal 3 2 2 4 7" xfId="3280" xr:uid="{EE88A502-8FD6-4035-A85E-837E5DFA2D86}"/>
    <cellStyle name="Normal 3 2 2 5" xfId="706" xr:uid="{4498BB89-B864-421F-BB6E-449085AE8AD8}"/>
    <cellStyle name="Normal 3 2 2 5 2" xfId="707" xr:uid="{BEE51D17-757E-4A5D-9F72-C9A1FA2C0514}"/>
    <cellStyle name="Normal 3 2 2 5 2 2" xfId="8117" xr:uid="{DA27D1D6-D4A5-4E84-9723-E52E9829D0D4}"/>
    <cellStyle name="Normal 3 2 2 5 2 2 2" xfId="16920" xr:uid="{47B540B2-DF11-42CC-B51B-59F9F34CCE8B}"/>
    <cellStyle name="Normal 3 2 2 5 2 3" xfId="13901" xr:uid="{2920565B-027E-4A74-B8CB-31E49DBB8F98}"/>
    <cellStyle name="Normal 3 2 2 5 2 4" xfId="5096" xr:uid="{D57EC97C-6993-478C-B421-66C80642AA5A}"/>
    <cellStyle name="Normal 3 2 2 5 3" xfId="6591" xr:uid="{A0F4BE2E-F5C5-4BE4-848B-B3C3C8FB775D}"/>
    <cellStyle name="Normal 3 2 2 5 3 2" xfId="15395" xr:uid="{8C949552-3E15-4816-87B6-98D3CF477F70}"/>
    <cellStyle name="Normal 3 2 2 5 4" xfId="9609" xr:uid="{657D7F78-8851-40AC-A213-E997D723D301}"/>
    <cellStyle name="Normal 3 2 2 5 4 2" xfId="18412" xr:uid="{44A2613B-C93A-496C-8F07-C850F2713DB4}"/>
    <cellStyle name="Normal 3 2 2 5 5" xfId="11077" xr:uid="{DD0DC216-313D-4D5C-93DA-C1252AA69B63}"/>
    <cellStyle name="Normal 3 2 2 5 6" xfId="12381" xr:uid="{DC989A26-5B0F-4FE7-8C4E-254DAF9BF453}"/>
    <cellStyle name="Normal 3 2 2 5 7" xfId="3573" xr:uid="{A12C73B6-D522-433F-A226-4C6719EE76B8}"/>
    <cellStyle name="Normal 3 2 2 6" xfId="708" xr:uid="{B8C92B9F-8386-4A1C-ACE4-3AB3142E1929}"/>
    <cellStyle name="Normal 3 2 2 6 2" xfId="5408" xr:uid="{B0353956-50F5-4901-98A1-DAA9BF5E618A}"/>
    <cellStyle name="Normal 3 2 2 6 2 2" xfId="8429" xr:uid="{6640138B-DBE7-41A7-B2FC-16AECA441941}"/>
    <cellStyle name="Normal 3 2 2 6 2 2 2" xfId="17232" xr:uid="{8F8AD8FA-B11D-45DD-B451-C577523182C6}"/>
    <cellStyle name="Normal 3 2 2 6 2 3" xfId="14213" xr:uid="{C13BB474-A84D-4553-934F-4DBF33305635}"/>
    <cellStyle name="Normal 3 2 2 6 3" xfId="6903" xr:uid="{816B5297-6C89-425D-9094-79FE57353DD4}"/>
    <cellStyle name="Normal 3 2 2 6 3 2" xfId="15707" xr:uid="{A1630FE1-A891-4B20-945F-BA51793ED9D4}"/>
    <cellStyle name="Normal 3 2 2 6 4" xfId="9921" xr:uid="{E626F5F1-5C07-485E-A060-FA830D71570B}"/>
    <cellStyle name="Normal 3 2 2 6 4 2" xfId="18724" xr:uid="{4B2D0C37-C0D1-4CD7-BB21-55BBFE454734}"/>
    <cellStyle name="Normal 3 2 2 6 5" xfId="12692" xr:uid="{880B7D3B-15A8-42A1-888B-8B50D39078C2}"/>
    <cellStyle name="Normal 3 2 2 6 6" xfId="3885" xr:uid="{02E5D480-47BE-4DD8-94E1-E562EC319FB1}"/>
    <cellStyle name="Normal 3 2 2 7" xfId="4212" xr:uid="{1C0A7000-64CB-4688-B6CA-AB2AF5C32C11}"/>
    <cellStyle name="Normal 3 2 2 7 2" xfId="7230" xr:uid="{E3D22FDC-2EC2-4110-A875-5FBB0E118018}"/>
    <cellStyle name="Normal 3 2 2 7 2 2" xfId="16033" xr:uid="{1E1E1FEE-62DC-4FA0-9C77-B533AC51B474}"/>
    <cellStyle name="Normal 3 2 2 7 3" xfId="13018" xr:uid="{7148F5F3-A1E5-4B11-BC2F-1B7083D49D62}"/>
    <cellStyle name="Normal 3 2 2 8" xfId="5715" xr:uid="{F9BD7B6A-2DD5-4917-97AB-71E7FB491F0D}"/>
    <cellStyle name="Normal 3 2 2 8 2" xfId="14519" xr:uid="{4C9F44CC-D6AB-4484-80B8-6A273F58E5ED}"/>
    <cellStyle name="Normal 3 2 2 9" xfId="8722" xr:uid="{C2F188B6-B801-4460-91F6-B2A15463BDBE}"/>
    <cellStyle name="Normal 3 2 2 9 2" xfId="17525" xr:uid="{F88DE5B3-6FCD-46E5-9595-9A7F156EF300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2 2 2" xfId="11091" xr:uid="{888CD5B7-E425-4649-BA35-C60151642B19}"/>
    <cellStyle name="Normal 3 2 3 2 2 3" xfId="10956" xr:uid="{98A45350-C5BD-4D40-89FB-3E1AC9245B2C}"/>
    <cellStyle name="Normal 3 2 3 2 2 4" xfId="11500" xr:uid="{3A0A02DE-6624-4189-AA85-D6BF1694F93E}"/>
    <cellStyle name="Normal 3 2 3 2 2 5" xfId="1871" xr:uid="{121444B8-0D5C-422C-81C1-81881D3B6465}"/>
    <cellStyle name="Normal 3 2 3 2 3" xfId="713" xr:uid="{E7BF92E8-01DC-4D3E-9763-7B6C8A6AC278}"/>
    <cellStyle name="Normal 3 2 3 2 3 2" xfId="11242" xr:uid="{A0CF6D87-B95D-4EC3-A94A-830BACC24F7A}"/>
    <cellStyle name="Normal 3 2 3 2 3 3" xfId="10770" xr:uid="{090CF0FD-46D4-4D94-9E08-A39374EEDAE9}"/>
    <cellStyle name="Normal 3 2 3 2 3 4" xfId="2840" xr:uid="{28C43D43-A7DC-4A27-96CD-7077204FE60D}"/>
    <cellStyle name="Normal 3 2 3 2 4" xfId="10699" xr:uid="{D9409542-EB4F-4197-A57B-0B5574AE0B9C}"/>
    <cellStyle name="Normal 3 2 3 2 5" xfId="11432" xr:uid="{78D63147-234B-42C5-BA37-A2EDC8FE0CCA}"/>
    <cellStyle name="Normal 3 2 3 2 6" xfId="1373" xr:uid="{2350084A-1002-41C3-887D-F5078898F37A}"/>
    <cellStyle name="Normal 3 2 3 3" xfId="714" xr:uid="{7700AAF2-49A7-441A-B865-0911529CEB94}"/>
    <cellStyle name="Normal 3 2 3 3 2" xfId="715" xr:uid="{25DA516C-F5DE-49FD-AC94-CC821CC1F880}"/>
    <cellStyle name="Normal 3 2 3 3 2 2" xfId="11109" xr:uid="{9D2B2168-5BC4-46EC-B896-3651E4B7FAB3}"/>
    <cellStyle name="Normal 3 2 3 3 3" xfId="11054" xr:uid="{DBAE369B-3C44-4534-BC92-2D68A74FF2EC}"/>
    <cellStyle name="Normal 3 2 3 3 4" xfId="11499" xr:uid="{C9F6566B-7D4A-4860-8FFA-C5E61EA653C6}"/>
    <cellStyle name="Normal 3 2 3 3 5" xfId="1870" xr:uid="{EE153B4E-C70F-472F-A8CA-9DD798196CEB}"/>
    <cellStyle name="Normal 3 2 3 4" xfId="716" xr:uid="{A9DAD83A-794B-43DA-9D86-8B1B4BFD87F9}"/>
    <cellStyle name="Normal 3 2 3 4 2" xfId="11105" xr:uid="{9E1579BD-A05B-4DB5-A9D5-4B05E3D37D46}"/>
    <cellStyle name="Normal 3 2 3 4 3" xfId="11233" xr:uid="{DE9D9F91-9B62-43DF-9CE8-8F46B768B8CB}"/>
    <cellStyle name="Normal 3 2 3 4 4" xfId="2318" xr:uid="{7E062522-1F86-453F-9C2E-3957031AEA87}"/>
    <cellStyle name="Normal 3 2 3 5" xfId="10913" xr:uid="{DE0503A6-7B77-4628-BE99-644C2433B6EF}"/>
    <cellStyle name="Normal 3 2 3 6" xfId="11345" xr:uid="{C1C87CB4-D402-4256-A474-14E2E3F84067}"/>
    <cellStyle name="Normal 3 2 3 7" xfId="1293" xr:uid="{03A04F9C-37A9-491B-8B52-8F8A5FF493E9}"/>
    <cellStyle name="Normal 3 2 4" xfId="717" xr:uid="{75987B48-2C41-473A-B3E9-2A9A632A8BAB}"/>
    <cellStyle name="Normal 3 2 4 10" xfId="1315" xr:uid="{43AA4A23-D5C5-4F8C-9FCE-679DAA48EA4F}"/>
    <cellStyle name="Normal 3 2 4 2" xfId="718" xr:uid="{CBEB7D61-625F-4B8E-A049-7107BA099904}"/>
    <cellStyle name="Normal 3 2 4 2 2" xfId="719" xr:uid="{CBF5A475-03EA-4BC5-94FF-9414E6B35175}"/>
    <cellStyle name="Normal 3 2 4 2 2 2" xfId="7590" xr:uid="{111F34BE-776F-4556-81C6-D77159A5E5B3}"/>
    <cellStyle name="Normal 3 2 4 2 2 2 2" xfId="16393" xr:uid="{8703A66B-0BD8-4E48-89D6-BA8FD753B6BB}"/>
    <cellStyle name="Normal 3 2 4 2 2 3" xfId="13377" xr:uid="{55977688-C7D7-4208-B40A-8AC3A38A4027}"/>
    <cellStyle name="Normal 3 2 4 2 2 4" xfId="4572" xr:uid="{08903FEE-B43C-4D98-A69D-17509C911CC6}"/>
    <cellStyle name="Normal 3 2 4 2 3" xfId="6064" xr:uid="{E061D2B8-C4EB-483D-AB9B-D1D1774357E3}"/>
    <cellStyle name="Normal 3 2 4 2 3 2" xfId="14868" xr:uid="{EC041618-60E3-48AD-B27C-196D6EB082F6}"/>
    <cellStyle name="Normal 3 2 4 2 4" xfId="9082" xr:uid="{11B677F1-115A-4CA8-A385-3327557E9D97}"/>
    <cellStyle name="Normal 3 2 4 2 4 2" xfId="17885" xr:uid="{21E3F93D-5F77-4EE5-91E6-A217F14616C9}"/>
    <cellStyle name="Normal 3 2 4 2 5" xfId="11866" xr:uid="{2FB2D84D-7E55-4339-9D06-6AE863BD6DA3}"/>
    <cellStyle name="Normal 3 2 4 2 6" xfId="2957" xr:uid="{34A5A589-D2A1-4876-B65B-8C5AC119CB1F}"/>
    <cellStyle name="Normal 3 2 4 3" xfId="720" xr:uid="{4538E28C-B035-4376-901F-57D2F660E618}"/>
    <cellStyle name="Normal 3 2 4 3 2" xfId="4865" xr:uid="{CE478EDE-ECE0-41F6-A286-A7629C1E7BF0}"/>
    <cellStyle name="Normal 3 2 4 3 2 2" xfId="7886" xr:uid="{34F21EDF-CC7C-4331-B6B8-5A64F0F28AA9}"/>
    <cellStyle name="Normal 3 2 4 3 2 2 2" xfId="16689" xr:uid="{7EEF9FB1-853E-4469-BD3C-4B75A1DBAFE6}"/>
    <cellStyle name="Normal 3 2 4 3 2 3" xfId="13670" xr:uid="{CA9F63BD-5A0F-442B-BA29-427F9E9803AB}"/>
    <cellStyle name="Normal 3 2 4 3 3" xfId="6360" xr:uid="{F1CB3D58-63BB-4D7B-A1E5-E415D9E40E6A}"/>
    <cellStyle name="Normal 3 2 4 3 3 2" xfId="15164" xr:uid="{493EB34F-A4EA-4251-839C-FE566F60FDAB}"/>
    <cellStyle name="Normal 3 2 4 3 4" xfId="9378" xr:uid="{89CA85AB-F743-4B3D-A11E-1FB22D1EA0B0}"/>
    <cellStyle name="Normal 3 2 4 3 4 2" xfId="18181" xr:uid="{02DF0A8A-4185-4B7F-B956-CBEE4CF82BE3}"/>
    <cellStyle name="Normal 3 2 4 3 5" xfId="12153" xr:uid="{BC3BCFC2-4DB1-4A44-B184-82D07B21AAED}"/>
    <cellStyle name="Normal 3 2 4 3 6" xfId="3345" xr:uid="{559AA090-26D4-4203-82A3-F15BD59AB62A}"/>
    <cellStyle name="Normal 3 2 4 4" xfId="3639" xr:uid="{B39BD380-18EC-4C44-8E64-691EDCA82745}"/>
    <cellStyle name="Normal 3 2 4 4 2" xfId="5162" xr:uid="{D05DE7C4-E342-46FD-9894-06CBD9419A33}"/>
    <cellStyle name="Normal 3 2 4 4 2 2" xfId="8183" xr:uid="{8C6A89AB-118D-4C43-90C4-FBFBA6545D01}"/>
    <cellStyle name="Normal 3 2 4 4 2 2 2" xfId="16986" xr:uid="{F3EEEE9F-7CDB-4A84-867B-1F68FD98E26F}"/>
    <cellStyle name="Normal 3 2 4 4 2 3" xfId="13967" xr:uid="{57342C7C-38B5-4303-8510-6493520438AD}"/>
    <cellStyle name="Normal 3 2 4 4 3" xfId="6657" xr:uid="{5A14CDE4-BB06-4928-87C0-335D353BA716}"/>
    <cellStyle name="Normal 3 2 4 4 3 2" xfId="15461" xr:uid="{184B3109-CB01-4DCE-A4FC-14E695FFC8A5}"/>
    <cellStyle name="Normal 3 2 4 4 4" xfId="9675" xr:uid="{7B020DB0-907A-4E5B-8B4E-20602928AE0A}"/>
    <cellStyle name="Normal 3 2 4 4 4 2" xfId="18478" xr:uid="{A76E1A24-4F13-4B17-A91B-55A5116EBB2D}"/>
    <cellStyle name="Normal 3 2 4 4 5" xfId="12447" xr:uid="{2A0B7C70-7E98-4C16-8573-FE1D9F0E0AB2}"/>
    <cellStyle name="Normal 3 2 4 5" xfId="3950" xr:uid="{4D91F2F1-3C6B-4DF6-A65B-F0BBDD652845}"/>
    <cellStyle name="Normal 3 2 4 5 2" xfId="5473" xr:uid="{44F2E091-379B-4BB0-959E-07B3C5CD9E5C}"/>
    <cellStyle name="Normal 3 2 4 5 2 2" xfId="8494" xr:uid="{44F9C46D-11C5-4599-A9BB-B78F056ABFEC}"/>
    <cellStyle name="Normal 3 2 4 5 2 2 2" xfId="17297" xr:uid="{F156D895-E3C6-4489-AEC3-BA750FE28B74}"/>
    <cellStyle name="Normal 3 2 4 5 2 3" xfId="14278" xr:uid="{1926698A-A5E8-43A8-A8CB-CAA2F31EB9B2}"/>
    <cellStyle name="Normal 3 2 4 5 3" xfId="6968" xr:uid="{D93856A6-6A8D-400F-997D-3FD9A37D3ED5}"/>
    <cellStyle name="Normal 3 2 4 5 3 2" xfId="15772" xr:uid="{84E57806-76EC-46F8-89FD-7E74165F23BD}"/>
    <cellStyle name="Normal 3 2 4 5 4" xfId="9986" xr:uid="{AEE9F625-770E-436D-836D-11997A391283}"/>
    <cellStyle name="Normal 3 2 4 5 4 2" xfId="18789" xr:uid="{46B0BB40-C786-4138-B967-D1794BCF5BB8}"/>
    <cellStyle name="Normal 3 2 4 5 5" xfId="12757" xr:uid="{87B7282D-0A39-4319-9AA2-DFD08C055826}"/>
    <cellStyle name="Normal 3 2 4 6" xfId="4277" xr:uid="{84556E3A-0C92-4464-A4E1-4BA97F03BA0C}"/>
    <cellStyle name="Normal 3 2 4 6 2" xfId="7295" xr:uid="{0DD2FCE8-3299-480B-8ECB-1D8A6EAFE3CD}"/>
    <cellStyle name="Normal 3 2 4 6 2 2" xfId="16098" xr:uid="{5F5C6388-E7EB-4170-9D1B-E7A9CF472F4E}"/>
    <cellStyle name="Normal 3 2 4 6 3" xfId="13083" xr:uid="{F0DC9BEC-6F37-4C62-9C30-3B9A511F8713}"/>
    <cellStyle name="Normal 3 2 4 7" xfId="5768" xr:uid="{68A1727B-7501-4400-AB20-622301B37AA0}"/>
    <cellStyle name="Normal 3 2 4 7 2" xfId="14572" xr:uid="{4ED61FCA-2B8B-4A7F-BCEF-069BCC9CA568}"/>
    <cellStyle name="Normal 3 2 4 8" xfId="8787" xr:uid="{0AD5C262-C033-4D66-96D1-41C6FE7B0FB3}"/>
    <cellStyle name="Normal 3 2 4 8 2" xfId="17590" xr:uid="{DF7F2F08-04F5-4CBE-B5AD-448834D5FAC2}"/>
    <cellStyle name="Normal 3 2 4 9" xfId="2431" xr:uid="{F77A0483-BF79-40AA-B90B-11F130D6C3DE}"/>
    <cellStyle name="Normal 3 2 4 9 2" xfId="11601" xr:uid="{E91122D5-13F7-4A84-9359-4C6D6D03C52A}"/>
    <cellStyle name="Normal 3 2 5" xfId="721" xr:uid="{3C15C0BE-159C-4BDA-81C9-E371D3203D02}"/>
    <cellStyle name="Normal 3 2 5 10" xfId="11496" xr:uid="{0D205B53-4685-471D-BF66-C89CC08C19B2}"/>
    <cellStyle name="Normal 3 2 5 11" xfId="1867" xr:uid="{518EA814-CDE4-4384-AEA9-7F0DEC457A1A}"/>
    <cellStyle name="Normal 3 2 5 2" xfId="3156" xr:uid="{7CC53D56-42E3-435F-9D7D-FA1FC25C2CE5}"/>
    <cellStyle name="Normal 3 2 5 2 2" xfId="4699" xr:uid="{BE4C5285-15DF-4813-8D31-B71AE72315D7}"/>
    <cellStyle name="Normal 3 2 5 2 2 2" xfId="7718" xr:uid="{F196E299-E7A0-404B-BAAA-6D61FD0DBD64}"/>
    <cellStyle name="Normal 3 2 5 2 2 2 2" xfId="16521" xr:uid="{20815E04-4474-4F1C-A708-C0B82EFC53E7}"/>
    <cellStyle name="Normal 3 2 5 2 2 3" xfId="13504" xr:uid="{8F9F8EA0-B772-4457-8616-952268031D17}"/>
    <cellStyle name="Normal 3 2 5 2 3" xfId="6192" xr:uid="{5EEA9133-032B-4AEA-93C1-6BB62D583DD3}"/>
    <cellStyle name="Normal 3 2 5 2 3 2" xfId="14996" xr:uid="{9D62EFDA-93CF-4F82-B1D3-077266D95F56}"/>
    <cellStyle name="Normal 3 2 5 2 4" xfId="9210" xr:uid="{4D3C6EC6-798B-4DBA-82D5-F473CDC72025}"/>
    <cellStyle name="Normal 3 2 5 2 4 2" xfId="18013" xr:uid="{A5B24162-DD80-4153-8F03-3DFA36E5B16A}"/>
    <cellStyle name="Normal 3 2 5 2 5" xfId="11284" xr:uid="{15D43F00-85F4-456A-863C-E7BBC1926D62}"/>
    <cellStyle name="Normal 3 2 5 2 6" xfId="11989" xr:uid="{9F49207A-7E99-42E1-860D-039D92570D87}"/>
    <cellStyle name="Normal 3 2 5 3" xfId="3472" xr:uid="{960A3681-1752-41A4-AA18-74E278EC3D5D}"/>
    <cellStyle name="Normal 3 2 5 3 2" xfId="4993" xr:uid="{525C3CF5-7E68-48A7-B5E6-CCE9EF87F1AF}"/>
    <cellStyle name="Normal 3 2 5 3 2 2" xfId="8014" xr:uid="{ED77BCCB-602C-4F8F-8BD7-B182D41D07EF}"/>
    <cellStyle name="Normal 3 2 5 3 2 2 2" xfId="16817" xr:uid="{8F3E173A-402E-41C2-B83F-853EB41795C4}"/>
    <cellStyle name="Normal 3 2 5 3 2 3" xfId="13798" xr:uid="{5A4E9B30-E8EF-4B0B-B9B4-56D34B8B54A4}"/>
    <cellStyle name="Normal 3 2 5 3 3" xfId="6488" xr:uid="{3E9B8489-25E1-47FD-896E-553A00863F2F}"/>
    <cellStyle name="Normal 3 2 5 3 3 2" xfId="15292" xr:uid="{29880304-0A31-4929-939E-D6349CC6862D}"/>
    <cellStyle name="Normal 3 2 5 3 4" xfId="9506" xr:uid="{87ADD811-6055-40C4-87F4-04D7891C92AF}"/>
    <cellStyle name="Normal 3 2 5 3 4 2" xfId="18309" xr:uid="{60F527EA-A09E-42FB-981B-35525DD717CB}"/>
    <cellStyle name="Normal 3 2 5 3 5" xfId="12280" xr:uid="{1435DBC6-670A-4482-9102-B50AA290FF66}"/>
    <cellStyle name="Normal 3 2 5 4" xfId="3773" xr:uid="{0A94B091-A2E4-407C-8863-1434A4D96059}"/>
    <cellStyle name="Normal 3 2 5 4 2" xfId="5296" xr:uid="{EA2795EA-1700-4589-AFF0-CF2B27509A2B}"/>
    <cellStyle name="Normal 3 2 5 4 2 2" xfId="8317" xr:uid="{E2F62DCC-96CE-4CBF-AFF1-424E9209C956}"/>
    <cellStyle name="Normal 3 2 5 4 2 2 2" xfId="17120" xr:uid="{D357A010-486A-4ADC-9778-15D42895C9A1}"/>
    <cellStyle name="Normal 3 2 5 4 2 3" xfId="14101" xr:uid="{977EB0CC-BF38-477A-A38E-6654BA6D111D}"/>
    <cellStyle name="Normal 3 2 5 4 3" xfId="6791" xr:uid="{894876E3-3152-4183-84EE-50627BC5E2AB}"/>
    <cellStyle name="Normal 3 2 5 4 3 2" xfId="15595" xr:uid="{4F6298B1-401D-4E63-953C-ED391F05238F}"/>
    <cellStyle name="Normal 3 2 5 4 4" xfId="9809" xr:uid="{A5C7B1EA-35D4-4C28-B21E-F0F0A7E9A992}"/>
    <cellStyle name="Normal 3 2 5 4 4 2" xfId="18612" xr:uid="{50CA1B08-EED9-42EA-8354-CB34AEAEEF8D}"/>
    <cellStyle name="Normal 3 2 5 4 5" xfId="12581" xr:uid="{E2D7B2BC-4B72-45AB-91CF-8E57985795B4}"/>
    <cellStyle name="Normal 3 2 5 5" xfId="4078" xr:uid="{4374EAAB-7395-4D8C-BC50-67737787B833}"/>
    <cellStyle name="Normal 3 2 5 5 2" xfId="5601" xr:uid="{A9C435FB-2C0A-4F3B-B28A-29F4F4740563}"/>
    <cellStyle name="Normal 3 2 5 5 2 2" xfId="8622" xr:uid="{7158A62C-2F4C-4AB4-B392-69889DA969D5}"/>
    <cellStyle name="Normal 3 2 5 5 2 2 2" xfId="17425" xr:uid="{95226E59-69EC-4E54-8E99-829ED3D3FB30}"/>
    <cellStyle name="Normal 3 2 5 5 2 3" xfId="14406" xr:uid="{F6F0FBEF-CB20-4E95-B539-35E49DF5AEA4}"/>
    <cellStyle name="Normal 3 2 5 5 3" xfId="7096" xr:uid="{FF0F0E61-47CC-4966-82CE-9F0D32026184}"/>
    <cellStyle name="Normal 3 2 5 5 3 2" xfId="15900" xr:uid="{E155979B-119B-4189-B640-EDF1A926E31F}"/>
    <cellStyle name="Normal 3 2 5 5 4" xfId="10114" xr:uid="{8795B675-FF41-408C-A841-7DD2D5E12B04}"/>
    <cellStyle name="Normal 3 2 5 5 4 2" xfId="18917" xr:uid="{71E13A13-C3C0-48F0-99D0-70BC5E6B2DFF}"/>
    <cellStyle name="Normal 3 2 5 5 5" xfId="12885" xr:uid="{CE85EA78-C25C-4B25-B61F-26D313F7F8E5}"/>
    <cellStyle name="Normal 3 2 5 6" xfId="4405" xr:uid="{8EB279B9-58BC-4491-9B24-08C0A5D281A5}"/>
    <cellStyle name="Normal 3 2 5 6 2" xfId="7423" xr:uid="{D23A7B22-A313-4D16-824E-579C679AD1C4}"/>
    <cellStyle name="Normal 3 2 5 6 2 2" xfId="16226" xr:uid="{44B0FFB7-31FF-494A-8B88-822B3144295A}"/>
    <cellStyle name="Normal 3 2 5 6 3" xfId="13211" xr:uid="{0CA8D184-0A6D-4469-BD48-5F4D9DECBB13}"/>
    <cellStyle name="Normal 3 2 5 7" xfId="5896" xr:uid="{BC69033D-6766-4256-9C53-36871EBD94A8}"/>
    <cellStyle name="Normal 3 2 5 7 2" xfId="14700" xr:uid="{9D7CD16E-0AA6-46C8-8D8B-87E097302A23}"/>
    <cellStyle name="Normal 3 2 5 8" xfId="8915" xr:uid="{CABF17C0-F736-4838-9F51-2F730F2F950D}"/>
    <cellStyle name="Normal 3 2 5 8 2" xfId="17718" xr:uid="{9F0021D4-EFD6-4BF0-9AB1-E14BCB10804C}"/>
    <cellStyle name="Normal 3 2 5 9" xfId="10847" xr:uid="{6304D240-2DEC-4CDE-B8C7-4B8346F89C7A}"/>
    <cellStyle name="Normal 3 2 6" xfId="722" xr:uid="{D36F4CB6-D186-4BA6-BB07-197F24C0AFCD}"/>
    <cellStyle name="Normal 3 2 6 10" xfId="2095" xr:uid="{029FAA50-1FBA-425A-9481-3A89C6C81D38}"/>
    <cellStyle name="Normal 3 2 6 2" xfId="723" xr:uid="{61483AB5-5D0A-4906-932A-D42CCD492C4C}"/>
    <cellStyle name="Normal 3 2 6 2 2" xfId="724" xr:uid="{CDB29061-AE22-45DE-90B1-A0F7515E3A19}"/>
    <cellStyle name="Normal 3 2 6 2 2 2" xfId="7733" xr:uid="{BD44D34A-B944-468F-A52B-39B36E975A32}"/>
    <cellStyle name="Normal 3 2 6 2 2 2 2" xfId="16536" xr:uid="{A73C1DA9-9A61-46F7-BD45-644BD3920B3C}"/>
    <cellStyle name="Normal 3 2 6 2 2 3" xfId="13518" xr:uid="{CAE44AB9-C05A-422D-8A7E-04DB361031A8}"/>
    <cellStyle name="Normal 3 2 6 2 2 4" xfId="4713" xr:uid="{1DDFF814-84C8-427A-AB93-AC4300E16015}"/>
    <cellStyle name="Normal 3 2 6 2 3" xfId="6207" xr:uid="{67AAE51A-768B-4A59-A331-F5B86E0A509E}"/>
    <cellStyle name="Normal 3 2 6 2 3 2" xfId="15011" xr:uid="{D178B0F3-D79F-464B-9F0A-33FFEC6FF138}"/>
    <cellStyle name="Normal 3 2 6 2 4" xfId="9225" xr:uid="{5D2A3FDC-4AAD-413C-9423-4EB6EC0ADDDE}"/>
    <cellStyle name="Normal 3 2 6 2 4 2" xfId="18028" xr:uid="{B6C081C0-65B5-403B-B5B6-404B42286EF3}"/>
    <cellStyle name="Normal 3 2 6 2 5" xfId="10462" xr:uid="{3EE3BDF5-37D7-4663-BE67-08816A7BFB09}"/>
    <cellStyle name="Normal 3 2 6 2 5 2" xfId="12003" xr:uid="{8486ECF8-AF9F-43BF-842B-A22C905EFEBB}"/>
    <cellStyle name="Normal 3 2 6 2 6" xfId="3190" xr:uid="{C23F2465-A0DE-46EC-9931-A24A3A8A19C0}"/>
    <cellStyle name="Normal 3 2 6 3" xfId="725" xr:uid="{F40B7711-5978-41B5-9782-FFBEA49568C6}"/>
    <cellStyle name="Normal 3 2 6 3 2" xfId="5008" xr:uid="{1A01A754-B10F-4E5F-A936-E645305371D7}"/>
    <cellStyle name="Normal 3 2 6 3 2 2" xfId="8029" xr:uid="{35B895DE-E759-44EE-AF8E-F8E520A38C0F}"/>
    <cellStyle name="Normal 3 2 6 3 2 2 2" xfId="16832" xr:uid="{C7E30732-2076-4418-A33D-0302628D7739}"/>
    <cellStyle name="Normal 3 2 6 3 2 3" xfId="13813" xr:uid="{46C7A91F-CA38-40BA-9453-8908BB309DE5}"/>
    <cellStyle name="Normal 3 2 6 3 3" xfId="6503" xr:uid="{F26527FE-7F3D-4A06-B811-1D6CE7A03634}"/>
    <cellStyle name="Normal 3 2 6 3 3 2" xfId="15307" xr:uid="{192E8322-E3D2-4BD2-BA60-EC6320C50765}"/>
    <cellStyle name="Normal 3 2 6 3 4" xfId="9521" xr:uid="{FD0C311B-5C01-4F92-A260-44690967FD8F}"/>
    <cellStyle name="Normal 3 2 6 3 4 2" xfId="18324" xr:uid="{E16D401A-2F1C-443A-ABC7-D785DC11E48F}"/>
    <cellStyle name="Normal 3 2 6 3 5" xfId="12294" xr:uid="{5D310979-4764-415F-8691-C9343D9D5027}"/>
    <cellStyle name="Normal 3 2 6 3 6" xfId="3486" xr:uid="{18D2848C-A769-4163-88C2-439557F75FD4}"/>
    <cellStyle name="Normal 3 2 6 4" xfId="3788" xr:uid="{CB3CE6FC-9483-4AD5-ADBD-2094EB03E387}"/>
    <cellStyle name="Normal 3 2 6 4 2" xfId="5311" xr:uid="{BEE9E17C-9722-4D06-A0CB-3AE2F9623FCA}"/>
    <cellStyle name="Normal 3 2 6 4 2 2" xfId="8332" xr:uid="{4FEEC250-F331-438F-9427-35BCCFAFC8CF}"/>
    <cellStyle name="Normal 3 2 6 4 2 2 2" xfId="17135" xr:uid="{31584C8C-DFF3-4497-AE27-DFEDDA5212D0}"/>
    <cellStyle name="Normal 3 2 6 4 2 3" xfId="14116" xr:uid="{A7D60339-DD0D-4B6C-B65E-6EEE267B6DA7}"/>
    <cellStyle name="Normal 3 2 6 4 3" xfId="6806" xr:uid="{1DF367AD-CBE7-43F7-BC3D-6956F75768AB}"/>
    <cellStyle name="Normal 3 2 6 4 3 2" xfId="15610" xr:uid="{D9DE979B-23A8-411C-925A-FA2C5358A0C7}"/>
    <cellStyle name="Normal 3 2 6 4 4" xfId="9824" xr:uid="{0587A2F6-6214-42A8-8CF1-79DDBFCD1601}"/>
    <cellStyle name="Normal 3 2 6 4 4 2" xfId="18627" xr:uid="{EC89B868-6B8D-4BD1-B17D-7545AF65224E}"/>
    <cellStyle name="Normal 3 2 6 4 5" xfId="12596" xr:uid="{D2C668D9-0DF6-4CF3-992F-DCB737CD6224}"/>
    <cellStyle name="Normal 3 2 6 5" xfId="4093" xr:uid="{AB2DA36C-6B8D-425D-BAD4-DD520CC310E5}"/>
    <cellStyle name="Normal 3 2 6 5 2" xfId="5616" xr:uid="{8442ED44-2705-4A63-85BB-09EE6C2524DE}"/>
    <cellStyle name="Normal 3 2 6 5 2 2" xfId="8637" xr:uid="{A6CD94D4-BD04-4CEC-9C11-ABC92AE9DA05}"/>
    <cellStyle name="Normal 3 2 6 5 2 2 2" xfId="17440" xr:uid="{36C1AD39-4DD4-4E12-9934-0992503441A9}"/>
    <cellStyle name="Normal 3 2 6 5 2 3" xfId="14421" xr:uid="{199D975F-7F53-44AF-B9B4-AB2C98428B22}"/>
    <cellStyle name="Normal 3 2 6 5 3" xfId="7111" xr:uid="{C1CC77F2-D04A-4D69-82D0-43A52BF71ADE}"/>
    <cellStyle name="Normal 3 2 6 5 3 2" xfId="15915" xr:uid="{493E899C-8D7C-4607-B4D2-48B913FAD37C}"/>
    <cellStyle name="Normal 3 2 6 5 4" xfId="10129" xr:uid="{2627915C-1641-4677-B944-519550D7F79F}"/>
    <cellStyle name="Normal 3 2 6 5 4 2" xfId="18932" xr:uid="{276F6A05-EF1B-43AF-8052-5AB4F16C20A4}"/>
    <cellStyle name="Normal 3 2 6 5 5" xfId="12900" xr:uid="{FEE89129-E4E2-422A-8B8E-83BAD759A9E3}"/>
    <cellStyle name="Normal 3 2 6 6" xfId="4420" xr:uid="{63FEAC42-BDAB-4429-BD0C-BAA2233FB7FD}"/>
    <cellStyle name="Normal 3 2 6 6 2" xfId="7438" xr:uid="{F03CA6B8-BA2B-4787-8E6A-F557289636DA}"/>
    <cellStyle name="Normal 3 2 6 6 2 2" xfId="16241" xr:uid="{3AB1A492-DD8A-4400-9CE8-064675515CC5}"/>
    <cellStyle name="Normal 3 2 6 6 3" xfId="13226" xr:uid="{4FF3B105-52DB-47BB-B885-903E3ED3A13C}"/>
    <cellStyle name="Normal 3 2 6 7" xfId="5911" xr:uid="{5F0DEEDD-6E8A-48C4-B85E-7668DC6C6C17}"/>
    <cellStyle name="Normal 3 2 6 7 2" xfId="14715" xr:uid="{E070CB44-86D7-461E-8FE4-3E4152F773BF}"/>
    <cellStyle name="Normal 3 2 6 8" xfId="8930" xr:uid="{DD392B7B-78C2-4DA3-AEAA-69AFE3834C90}"/>
    <cellStyle name="Normal 3 2 6 8 2" xfId="17733" xr:uid="{F122E813-4B96-4057-904C-3D26D58F0DEA}"/>
    <cellStyle name="Normal 3 2 6 9" xfId="2742" xr:uid="{2EC498B9-72F9-4AC3-A676-2AD4B736122D}"/>
    <cellStyle name="Normal 3 2 6 9 2" xfId="11722" xr:uid="{3F94D8D8-72EE-4C58-965D-1216AC462191}"/>
    <cellStyle name="Normal 3 2 7" xfId="726" xr:uid="{1A5E2A1F-19F5-4272-B74C-03C8ADC4977F}"/>
    <cellStyle name="Normal 3 2 7 10" xfId="11338" xr:uid="{C3E21227-45C0-4A1D-BA0A-158280401CE0}"/>
    <cellStyle name="Normal 3 2 7 11" xfId="2075" xr:uid="{B3F471D9-D9BE-4CF4-8552-0247B3E9FCEE}"/>
    <cellStyle name="Normal 3 2 7 2" xfId="727" xr:uid="{CB842CBD-B758-41DE-9E14-4C74972617CA}"/>
    <cellStyle name="Normal 3 2 7 2 2" xfId="728" xr:uid="{71169295-40D2-47ED-A7F1-B7F843BF1963}"/>
    <cellStyle name="Normal 3 2 7 2 2 2" xfId="7766" xr:uid="{A74A243C-34BA-435E-A670-CD242B0CEA97}"/>
    <cellStyle name="Normal 3 2 7 2 2 2 2" xfId="16569" xr:uid="{E7E0F08E-DDE8-40D3-859B-8F53268405CC}"/>
    <cellStyle name="Normal 3 2 7 2 2 3" xfId="13551" xr:uid="{E7D972DA-9358-4E52-8C78-B2187417FB6C}"/>
    <cellStyle name="Normal 3 2 7 2 2 4" xfId="4746" xr:uid="{26EE4A63-A1AD-440D-92D0-9C521FA39626}"/>
    <cellStyle name="Normal 3 2 7 2 3" xfId="6240" xr:uid="{AE51F2DA-66EA-4B2B-B21F-FFCB1D520908}"/>
    <cellStyle name="Normal 3 2 7 2 3 2" xfId="15044" xr:uid="{5C58D255-8159-41FD-95D1-E9880918A858}"/>
    <cellStyle name="Normal 3 2 7 2 4" xfId="9258" xr:uid="{FDC13E86-C22D-4F7B-BDB4-85133A2C1267}"/>
    <cellStyle name="Normal 3 2 7 2 4 2" xfId="18061" xr:uid="{A5948D23-3D0D-4771-8AED-600634EFE4FE}"/>
    <cellStyle name="Normal 3 2 7 2 5" xfId="11134" xr:uid="{C0083824-EDC3-4A6E-A6DA-16540D71CA33}"/>
    <cellStyle name="Normal 3 2 7 2 6" xfId="12034" xr:uid="{E789D153-A5CC-43AF-8152-B4F8895F86AB}"/>
    <cellStyle name="Normal 3 2 7 2 7" xfId="3224" xr:uid="{0245690C-6E7C-442B-B5DF-2E2C79540B45}"/>
    <cellStyle name="Normal 3 2 7 3" xfId="729" xr:uid="{81D0F847-F1B5-45F7-945B-9B43247768BB}"/>
    <cellStyle name="Normal 3 2 7 3 2" xfId="5041" xr:uid="{6C94B276-16AE-4D86-B7A5-D798A62285EB}"/>
    <cellStyle name="Normal 3 2 7 3 2 2" xfId="8062" xr:uid="{DC763564-91FA-446D-BDFF-ADBD4FE5F278}"/>
    <cellStyle name="Normal 3 2 7 3 2 2 2" xfId="16865" xr:uid="{9604D0BE-9FAC-4528-8624-0FA081604F5D}"/>
    <cellStyle name="Normal 3 2 7 3 2 3" xfId="13846" xr:uid="{66D3D36E-E97C-4097-9F08-B11CC93E59E6}"/>
    <cellStyle name="Normal 3 2 7 3 3" xfId="6536" xr:uid="{C2969D75-8A4A-4C3C-885D-0073FE889B34}"/>
    <cellStyle name="Normal 3 2 7 3 3 2" xfId="15340" xr:uid="{79D55C6F-CED1-46B7-BEF2-6D7DDCCCBC73}"/>
    <cellStyle name="Normal 3 2 7 3 4" xfId="9554" xr:uid="{0F51206E-7F2B-428C-9CBA-14700AA2B6B1}"/>
    <cellStyle name="Normal 3 2 7 3 4 2" xfId="18357" xr:uid="{9518DB78-17BE-48E8-8213-6B8E63529DEF}"/>
    <cellStyle name="Normal 3 2 7 3 5" xfId="12327" xr:uid="{C1F20675-0B4A-42B6-9EE4-ADE61D53B782}"/>
    <cellStyle name="Normal 3 2 7 3 6" xfId="3519" xr:uid="{E7DD3727-2FA6-4412-AEE8-21BA158E3223}"/>
    <cellStyle name="Normal 3 2 7 4" xfId="3821" xr:uid="{2DC53AEA-7556-4DCF-8B8F-F4E14EBD47EF}"/>
    <cellStyle name="Normal 3 2 7 4 2" xfId="5344" xr:uid="{82F02B41-CCD1-45E4-83CB-44C0B82B9CD1}"/>
    <cellStyle name="Normal 3 2 7 4 2 2" xfId="8365" xr:uid="{CA565C91-7172-4C4E-A303-5AEA48EAACAE}"/>
    <cellStyle name="Normal 3 2 7 4 2 2 2" xfId="17168" xr:uid="{6E11CB06-577F-47D2-AFE2-D9730215B64E}"/>
    <cellStyle name="Normal 3 2 7 4 2 3" xfId="14149" xr:uid="{51B8A196-9BDE-4F92-89E9-9F8735872EB3}"/>
    <cellStyle name="Normal 3 2 7 4 3" xfId="6839" xr:uid="{19CBDA21-017E-4917-82A5-41DCB317741B}"/>
    <cellStyle name="Normal 3 2 7 4 3 2" xfId="15643" xr:uid="{3BFDB249-E259-430C-B9C2-CEECAA99AB98}"/>
    <cellStyle name="Normal 3 2 7 4 4" xfId="9857" xr:uid="{7113B65A-222C-4239-9D35-9E5492487916}"/>
    <cellStyle name="Normal 3 2 7 4 4 2" xfId="18660" xr:uid="{8DD962C2-93BF-44F5-B775-C6025678429E}"/>
    <cellStyle name="Normal 3 2 7 4 5" xfId="12629" xr:uid="{421451E0-5A9D-43E4-AF60-DBFD6DB81EF5}"/>
    <cellStyle name="Normal 3 2 7 5" xfId="4126" xr:uid="{775DF9BB-C32D-4930-BEF5-4908A0B07159}"/>
    <cellStyle name="Normal 3 2 7 5 2" xfId="5649" xr:uid="{8A9131C7-0036-4F73-8B27-5ABD639D5ABF}"/>
    <cellStyle name="Normal 3 2 7 5 2 2" xfId="8670" xr:uid="{3E6F8FA4-CEBB-4E25-9905-DD77E8D3090E}"/>
    <cellStyle name="Normal 3 2 7 5 2 2 2" xfId="17473" xr:uid="{99180062-CFE1-474E-9E17-85EFC5627897}"/>
    <cellStyle name="Normal 3 2 7 5 2 3" xfId="14454" xr:uid="{CB9FE843-F8C7-4E57-809F-DF88DF5B19D4}"/>
    <cellStyle name="Normal 3 2 7 5 3" xfId="7144" xr:uid="{4D6F9367-EA48-4F35-989F-E8715C3D76FD}"/>
    <cellStyle name="Normal 3 2 7 5 3 2" xfId="15948" xr:uid="{060718EE-3E3D-406A-85A4-1B196781544E}"/>
    <cellStyle name="Normal 3 2 7 5 4" xfId="10162" xr:uid="{72FD55B6-4C63-4AEA-8017-F98A8110165F}"/>
    <cellStyle name="Normal 3 2 7 5 4 2" xfId="18965" xr:uid="{45FC09F7-0DF5-4ED9-AD2A-4B1DAFDBE8EF}"/>
    <cellStyle name="Normal 3 2 7 5 5" xfId="12933" xr:uid="{615CEAFC-4108-47B5-BE17-E5E05ED51A37}"/>
    <cellStyle name="Normal 3 2 7 6" xfId="4453" xr:uid="{B8BC1CE8-7A06-44F9-8413-702D31DB6A3D}"/>
    <cellStyle name="Normal 3 2 7 6 2" xfId="7471" xr:uid="{262734DA-2E0F-4638-B0D2-62268F2AB344}"/>
    <cellStyle name="Normal 3 2 7 6 2 2" xfId="16274" xr:uid="{153358F4-6D57-4B52-830E-2BFE579BD7B4}"/>
    <cellStyle name="Normal 3 2 7 6 3" xfId="13259" xr:uid="{115540F2-E4E0-40B1-B376-73B289CDDDC7}"/>
    <cellStyle name="Normal 3 2 7 7" xfId="5944" xr:uid="{CEE61AA6-EC5D-4F3B-9BB9-443B0A609D66}"/>
    <cellStyle name="Normal 3 2 7 7 2" xfId="14748" xr:uid="{00E9A777-89A1-4386-9160-56B4B0BA2FF8}"/>
    <cellStyle name="Normal 3 2 7 8" xfId="8963" xr:uid="{B8E79D16-568D-47A8-8534-A5DBE94077E6}"/>
    <cellStyle name="Normal 3 2 7 8 2" xfId="17766" xr:uid="{4870E645-2039-4B7A-B92F-6D8F25BCE826}"/>
    <cellStyle name="Normal 3 2 7 9" xfId="10633" xr:uid="{7921BFEC-7786-43AB-8EEC-911C18EF37FE}"/>
    <cellStyle name="Normal 3 2 8" xfId="1958" xr:uid="{274D9DBE-16CF-47E4-A651-3FF3E3054CBA}"/>
    <cellStyle name="Normal 3 2 8 10" xfId="11766" xr:uid="{F36478E8-13E9-4AB8-88FB-C8853D8ACC1E}"/>
    <cellStyle name="Normal 3 2 8 11" xfId="10944" xr:uid="{6F639498-97EA-4307-9329-2F5D50165AE0}"/>
    <cellStyle name="Normal 3 2 8 2" xfId="3240" xr:uid="{E5BA7843-865C-4FC3-8D4F-B40DFC0E01F2}"/>
    <cellStyle name="Normal 3 2 8 2 2" xfId="4762" xr:uid="{86E38E83-4A71-4E15-9198-72B8C301FB22}"/>
    <cellStyle name="Normal 3 2 8 2 2 2" xfId="7782" xr:uid="{4D597FB1-C90A-44DE-ADE2-65D6AF506879}"/>
    <cellStyle name="Normal 3 2 8 2 2 2 2" xfId="16585" xr:uid="{9225B502-9D65-4191-84E2-3F3270C1F782}"/>
    <cellStyle name="Normal 3 2 8 2 2 3" xfId="13567" xr:uid="{49022098-E70F-4F64-8F39-A48CDEF3EE36}"/>
    <cellStyle name="Normal 3 2 8 2 3" xfId="6256" xr:uid="{3CA345DE-5F6E-487D-8ECB-E0321110901E}"/>
    <cellStyle name="Normal 3 2 8 2 3 2" xfId="15060" xr:uid="{B4D84220-FC27-4CB0-B579-06D023253A74}"/>
    <cellStyle name="Normal 3 2 8 2 4" xfId="9274" xr:uid="{2EDF9061-2E39-482E-815B-798724ABA559}"/>
    <cellStyle name="Normal 3 2 8 2 4 2" xfId="18077" xr:uid="{2E396E06-EB70-46A7-BE00-D1DBEF55CE77}"/>
    <cellStyle name="Normal 3 2 8 2 5" xfId="12050" xr:uid="{FDE1E219-9BED-4A25-B320-DCB225D6E1B3}"/>
    <cellStyle name="Normal 3 2 8 3" xfId="3535" xr:uid="{C712E594-E77C-4563-855C-24D76DA7436B}"/>
    <cellStyle name="Normal 3 2 8 3 2" xfId="5057" xr:uid="{FF29DE21-BB2D-4B0C-BA55-92C22ABA29DB}"/>
    <cellStyle name="Normal 3 2 8 3 2 2" xfId="8078" xr:uid="{6105CC16-4475-464C-B9A8-C5CD8DB4EECC}"/>
    <cellStyle name="Normal 3 2 8 3 2 2 2" xfId="16881" xr:uid="{78348A55-6FD3-4466-A0A3-D19D435D0F09}"/>
    <cellStyle name="Normal 3 2 8 3 2 3" xfId="13862" xr:uid="{834B9D98-F886-4DDD-B710-3A4914B07479}"/>
    <cellStyle name="Normal 3 2 8 3 3" xfId="6552" xr:uid="{C2BACC53-F101-42A6-B1B0-9D419454999E}"/>
    <cellStyle name="Normal 3 2 8 3 3 2" xfId="15356" xr:uid="{A019CE08-C8CD-4B4A-9BB8-C075312CA7D0}"/>
    <cellStyle name="Normal 3 2 8 3 4" xfId="9570" xr:uid="{AEB4CFB7-4891-45BE-A102-7938CD6F180D}"/>
    <cellStyle name="Normal 3 2 8 3 4 2" xfId="18373" xr:uid="{85084446-B63F-4230-8D26-62D6C7E37FFC}"/>
    <cellStyle name="Normal 3 2 8 3 5" xfId="12343" xr:uid="{330F5884-0281-404B-9BB5-4B07E281A890}"/>
    <cellStyle name="Normal 3 2 8 4" xfId="3837" xr:uid="{61A72675-4B3F-480D-89E0-502E404C7408}"/>
    <cellStyle name="Normal 3 2 8 4 2" xfId="5360" xr:uid="{4A920354-8C45-4EFB-9AD1-F68FBFB53DBA}"/>
    <cellStyle name="Normal 3 2 8 4 2 2" xfId="8381" xr:uid="{CBB69E10-FA78-4759-8091-47CBBBFD26A0}"/>
    <cellStyle name="Normal 3 2 8 4 2 2 2" xfId="17184" xr:uid="{B18FA524-CF59-4E81-A62A-8F1F663C8258}"/>
    <cellStyle name="Normal 3 2 8 4 2 3" xfId="14165" xr:uid="{A446C4B7-46D7-4464-9C54-3D86E81AD629}"/>
    <cellStyle name="Normal 3 2 8 4 3" xfId="6855" xr:uid="{54AA057C-F5A8-4E2C-A2CB-2E6CF6DCA668}"/>
    <cellStyle name="Normal 3 2 8 4 3 2" xfId="15659" xr:uid="{E81ABBCD-A824-48B2-86A7-0E81EB8E9C4D}"/>
    <cellStyle name="Normal 3 2 8 4 4" xfId="9873" xr:uid="{A2340AB4-0DA0-4E00-BF9F-D61B1D381A9C}"/>
    <cellStyle name="Normal 3 2 8 4 4 2" xfId="18676" xr:uid="{283D5680-4B4A-42AA-9201-4B9BADEE26A4}"/>
    <cellStyle name="Normal 3 2 8 4 5" xfId="12645" xr:uid="{536C7BDE-B0C5-40F4-AA9C-67F227003F7B}"/>
    <cellStyle name="Normal 3 2 8 5" xfId="4142" xr:uid="{C94F6AE0-E622-4D85-900B-E227ED1FD385}"/>
    <cellStyle name="Normal 3 2 8 5 2" xfId="5665" xr:uid="{98D68AA3-26A9-4DD5-9CD4-6530CF42DA8F}"/>
    <cellStyle name="Normal 3 2 8 5 2 2" xfId="8686" xr:uid="{8C866FDF-CEB6-45B8-93D9-CE653E20A3F0}"/>
    <cellStyle name="Normal 3 2 8 5 2 2 2" xfId="17489" xr:uid="{1A2167B7-B084-4002-B410-9F3EFE658673}"/>
    <cellStyle name="Normal 3 2 8 5 2 3" xfId="14470" xr:uid="{B4C68AD8-8A7A-48D0-B899-BE047B4637EA}"/>
    <cellStyle name="Normal 3 2 8 5 3" xfId="7160" xr:uid="{E180C517-9AF4-484B-96B9-6B5C0A9C1B49}"/>
    <cellStyle name="Normal 3 2 8 5 3 2" xfId="15964" xr:uid="{319683C3-AD2E-44F4-B0AD-9F73BCE264B0}"/>
    <cellStyle name="Normal 3 2 8 5 4" xfId="10178" xr:uid="{4E92E6DD-55A3-4B0D-BBDB-91C28376D9A9}"/>
    <cellStyle name="Normal 3 2 8 5 4 2" xfId="18981" xr:uid="{B34AC1E6-57D2-447A-ADE2-6A5F83DB96CE}"/>
    <cellStyle name="Normal 3 2 8 5 5" xfId="12949" xr:uid="{E1C03F71-E393-4FAE-9E3F-B1040D42CC60}"/>
    <cellStyle name="Normal 3 2 8 6" xfId="4469" xr:uid="{EBB76EF0-F54D-451C-9385-2655D44B3A64}"/>
    <cellStyle name="Normal 3 2 8 6 2" xfId="7487" xr:uid="{0C29B74C-3928-4A03-9FAF-6270BE27911B}"/>
    <cellStyle name="Normal 3 2 8 6 2 2" xfId="16290" xr:uid="{65108B39-62D4-47F4-8375-0F85C4A190DE}"/>
    <cellStyle name="Normal 3 2 8 6 3" xfId="13275" xr:uid="{561316DA-8411-4AE2-A65E-33B7DE4BCB3A}"/>
    <cellStyle name="Normal 3 2 8 7" xfId="5960" xr:uid="{0D38536F-C153-454D-B213-46C233CC9D4E}"/>
    <cellStyle name="Normal 3 2 8 7 2" xfId="14764" xr:uid="{DCD9EB9C-8BEB-41FF-8225-B8175F1F355A}"/>
    <cellStyle name="Normal 3 2 8 8" xfId="8979" xr:uid="{679A53F1-EFA4-4D64-8C84-5187015E53FD}"/>
    <cellStyle name="Normal 3 2 8 8 2" xfId="17782" xr:uid="{0B956248-6B39-47D3-8AB9-4A934651F4A5}"/>
    <cellStyle name="Normal 3 2 8 9" xfId="2789" xr:uid="{86ED5AB5-8977-4323-9284-03BBA122B7D7}"/>
    <cellStyle name="Normal 3 2 9" xfId="2836" xr:uid="{4F847EA9-F4EE-4D78-9075-2E99AE518F9C}"/>
    <cellStyle name="Normal 3 2 9 2" xfId="4491" xr:uid="{F2D6E8FD-5D8F-4B03-9529-273A45FB8C58}"/>
    <cellStyle name="Normal 3 2 9 2 2" xfId="7509" xr:uid="{7BABB941-E062-4511-BA02-1447E6F35CE6}"/>
    <cellStyle name="Normal 3 2 9 2 2 2" xfId="16312" xr:uid="{C547E2D5-4104-4359-B0AF-41AF02B143FA}"/>
    <cellStyle name="Normal 3 2 9 2 3" xfId="13296" xr:uid="{491D9F9B-8DF0-49CB-A896-C286147B123A}"/>
    <cellStyle name="Normal 3 2 9 3" xfId="5983" xr:uid="{3A6A179E-53F9-470D-B3BA-EC1A48DB9E85}"/>
    <cellStyle name="Normal 3 2 9 3 2" xfId="14787" xr:uid="{CC9CEB24-806E-4810-9A09-3AE3851B1997}"/>
    <cellStyle name="Normal 3 2 9 4" xfId="9001" xr:uid="{050C1F1E-877B-4AA5-9234-B920532EFEFD}"/>
    <cellStyle name="Normal 3 2 9 4 2" xfId="17804" xr:uid="{24236358-0303-4784-B957-1D8791095DF6}"/>
    <cellStyle name="Normal 3 2 9 5" xfId="11787" xr:uid="{7C54EB36-F735-41FF-8281-B1D6601B6B11}"/>
    <cellStyle name="Normal 3 3" xfId="730" xr:uid="{D67CB246-BD62-4D33-B59C-E222F85A20A9}"/>
    <cellStyle name="Normal 3 3 10" xfId="3878" xr:uid="{6644E53C-0038-45C9-AF89-68C3DBEFC37D}"/>
    <cellStyle name="Normal 3 3 10 2" xfId="5401" xr:uid="{CF415E34-B5A7-4995-AA67-8C1257A64E11}"/>
    <cellStyle name="Normal 3 3 10 2 2" xfId="8422" xr:uid="{55F4441D-9F49-4ED0-8662-A49A87D268C8}"/>
    <cellStyle name="Normal 3 3 10 2 2 2" xfId="17225" xr:uid="{1CF050A8-F648-46B9-AFDC-404CA8339974}"/>
    <cellStyle name="Normal 3 3 10 2 3" xfId="14206" xr:uid="{CF353F37-0AE9-4819-A740-D46702112179}"/>
    <cellStyle name="Normal 3 3 10 3" xfId="6896" xr:uid="{76B2B1E0-2073-48CF-A1F1-B1323A158663}"/>
    <cellStyle name="Normal 3 3 10 3 2" xfId="15700" xr:uid="{612504D8-A053-4878-B2E6-75B39E13F3C3}"/>
    <cellStyle name="Normal 3 3 10 4" xfId="9914" xr:uid="{7AC83665-4A92-445A-A584-A7949EB5549B}"/>
    <cellStyle name="Normal 3 3 10 4 2" xfId="18717" xr:uid="{8C6A6603-E2C8-4CE5-B661-A73EF2C7196F}"/>
    <cellStyle name="Normal 3 3 10 5" xfId="12685" xr:uid="{367E0C42-2E38-4940-9968-9EDFFA820C0F}"/>
    <cellStyle name="Normal 3 3 11" xfId="4176" xr:uid="{5FE4A153-DBF9-4A38-A66C-8A87B9BEFDC1}"/>
    <cellStyle name="Normal 3 3 11 2" xfId="7194" xr:uid="{C04D089E-8A3C-42F1-A817-CE1EFBC320FE}"/>
    <cellStyle name="Normal 3 3 11 2 2" xfId="15997" xr:uid="{06254B77-01C6-4A5C-85C7-60B79C8160BD}"/>
    <cellStyle name="Normal 3 3 11 3" xfId="12982" xr:uid="{5EF29181-CFD8-4F0F-8E0B-B49EA4D1B999}"/>
    <cellStyle name="Normal 3 3 12" xfId="4205" xr:uid="{D15B10A4-40AB-4D56-A75F-2F17389AD0B2}"/>
    <cellStyle name="Normal 3 3 12 2" xfId="7223" xr:uid="{6536A03D-3E3C-4CB3-A930-ABE67C5A174A}"/>
    <cellStyle name="Normal 3 3 12 2 2" xfId="16026" xr:uid="{26B0697A-792D-43A4-8ED8-CEE00A786983}"/>
    <cellStyle name="Normal 3 3 12 3" xfId="13011" xr:uid="{BA7075DE-1C7F-4338-89B9-E87643A4BF53}"/>
    <cellStyle name="Normal 3 3 13" xfId="5708" xr:uid="{38AC0CA4-DAD7-4797-A82E-6FFF941F3F11}"/>
    <cellStyle name="Normal 3 3 13 2" xfId="14512" xr:uid="{B0D21C18-0703-4DCA-80E6-4116958CAD0D}"/>
    <cellStyle name="Normal 3 3 14" xfId="8715" xr:uid="{E693D8E7-8483-4ECA-AF71-0C9FF43148CA}"/>
    <cellStyle name="Normal 3 3 14 2" xfId="17518" xr:uid="{69B9301E-335E-4EE9-B794-566E7F4E5CD7}"/>
    <cellStyle name="Normal 3 3 15" xfId="10984" xr:uid="{4B74681B-7A90-40FF-9E1D-AB0EE1D247F1}"/>
    <cellStyle name="Normal 3 3 16" xfId="11339" xr:uid="{04F03C98-81B8-4892-BDEB-156C8F92CD3A}"/>
    <cellStyle name="Normal 3 3 17" xfId="19478" xr:uid="{B01DF3C5-994E-4423-B375-E0F014E6E1A9}"/>
    <cellStyle name="Normal 3 3 2" xfId="731" xr:uid="{8B796EA0-D31C-4040-9A80-A76BB61007A1}"/>
    <cellStyle name="Normal 3 3 2 10" xfId="11343" xr:uid="{2D3D4A4F-7C9E-435F-BC86-9D557BD96DF0}"/>
    <cellStyle name="Normal 3 3 2 11" xfId="1263" xr:uid="{AB54F360-E26A-49C4-B697-98B41E81C676}"/>
    <cellStyle name="Normal 3 3 2 12" xfId="19971" xr:uid="{DDA68B49-660F-419C-9AE2-1893C523F3F9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10258" xr:uid="{EABE042D-69FF-4F61-A695-F51A9EDB536B}"/>
    <cellStyle name="Normal 3 3 2 2 2 2 2 2" xfId="19974" xr:uid="{40EA086F-0C14-4BEF-8F73-3F3111B4E66F}"/>
    <cellStyle name="Normal 3 3 2 2 2 2 3" xfId="16511" xr:uid="{2E85E825-E566-408A-BEF5-113FC55BC9D4}"/>
    <cellStyle name="Normal 3 3 2 2 2 2 4" xfId="7708" xr:uid="{0A0CD3C1-C6EE-46BA-8A8B-D8C0CE20F563}"/>
    <cellStyle name="Normal 3 3 2 2 2 2 5" xfId="19973" xr:uid="{CC17F4B0-CD59-4209-9256-33B1FD8D9EFD}"/>
    <cellStyle name="Normal 3 3 2 2 2 3" xfId="10528" xr:uid="{71B0C1C9-70C0-4C70-8281-B738D1F7189F}"/>
    <cellStyle name="Normal 3 3 2 2 2 3 2" xfId="19975" xr:uid="{CF16B786-5115-4573-8470-024527D3C579}"/>
    <cellStyle name="Normal 3 3 2 2 2 4" xfId="11503" xr:uid="{AD8B7BB7-CFED-48E0-9957-507AA65E2C1A}"/>
    <cellStyle name="Normal 3 3 2 2 2 5" xfId="1874" xr:uid="{BA052E58-C3ED-4130-B54A-F2AF57E3014F}"/>
    <cellStyle name="Normal 3 3 2 2 2 6" xfId="19972" xr:uid="{9EB7E964-F5EF-455A-B0CB-4FD0DB19692D}"/>
    <cellStyle name="Normal 3 3 2 2 3" xfId="735" xr:uid="{99132380-225D-4978-8A2F-5CDBFB1D5107}"/>
    <cellStyle name="Normal 3 3 2 2 3 2" xfId="10733" xr:uid="{265AD172-B351-4106-8283-0925BB2B2CFD}"/>
    <cellStyle name="Normal 3 3 2 2 3 3" xfId="14986" xr:uid="{7180F57E-0DBA-4A92-A7C9-12C89175B82D}"/>
    <cellStyle name="Normal 3 3 2 2 3 4" xfId="6182" xr:uid="{6734B916-77E2-44FD-ADDE-13A0372B1440}"/>
    <cellStyle name="Normal 3 3 2 2 4" xfId="9200" xr:uid="{636963BC-B5C0-4A4D-82F7-6853C9D941C2}"/>
    <cellStyle name="Normal 3 3 2 2 4 2" xfId="18003" xr:uid="{2F1F7875-97DB-4CF8-8141-30D895416758}"/>
    <cellStyle name="Normal 3 3 2 2 5" xfId="10221" xr:uid="{99C09AD7-8FF0-426D-8A9E-3FE61F5470EC}"/>
    <cellStyle name="Normal 3 3 2 2 5 2" xfId="10697" xr:uid="{866EFD82-5E90-46C2-B786-C32633C9D944}"/>
    <cellStyle name="Normal 3 3 2 2 6" xfId="11429" xr:uid="{AAD734A6-AC16-4988-8541-432ED8B5778B}"/>
    <cellStyle name="Normal 3 3 2 2 7" xfId="1348" xr:uid="{9F4C362F-A7F6-4316-B46C-1E2FB2A78F0C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2 2 2" xfId="16807" xr:uid="{4DDB7366-1844-4CA5-A3BD-7109A08D81CD}"/>
    <cellStyle name="Normal 3 3 2 3 2 2 3" xfId="8004" xr:uid="{6A3C4A61-D426-4F7D-A4DD-66B4563C3D2C}"/>
    <cellStyle name="Normal 3 3 2 3 2 3" xfId="11283" xr:uid="{75040BEE-91BE-416C-B191-A8FA57C65248}"/>
    <cellStyle name="Normal 3 3 2 3 2 4" xfId="13788" xr:uid="{22335D21-62EA-4B21-B5E2-DFF58B58CAA7}"/>
    <cellStyle name="Normal 3 3 2 3 2 5" xfId="4983" xr:uid="{DFF37EFE-C534-4515-B271-02D53E8A2700}"/>
    <cellStyle name="Normal 3 3 2 3 2 6" xfId="19977" xr:uid="{424903B2-58DF-4F0C-833C-672DBF9E5CDB}"/>
    <cellStyle name="Normal 3 3 2 3 3" xfId="739" xr:uid="{811CDBBF-BBAD-43BB-8D0D-6A39A10E299A}"/>
    <cellStyle name="Normal 3 3 2 3 3 2" xfId="740" xr:uid="{0C52F58A-AE55-4D13-AEED-5B82D81A7EF5}"/>
    <cellStyle name="Normal 3 3 2 3 3 2 2" xfId="15282" xr:uid="{2069B837-4E22-4359-809E-4FA630621A14}"/>
    <cellStyle name="Normal 3 3 2 3 3 3" xfId="6478" xr:uid="{222FC413-E048-4BA2-881F-1056C276E277}"/>
    <cellStyle name="Normal 3 3 2 3 4" xfId="9496" xr:uid="{2860033F-CD4C-4CE4-992F-4E1467FC9CE9}"/>
    <cellStyle name="Normal 3 3 2 3 4 2" xfId="18299" xr:uid="{070D1E70-6971-4482-A7F4-94FD148EBA83}"/>
    <cellStyle name="Normal 3 3 2 3 5" xfId="10993" xr:uid="{CA5DC80D-7D1B-491C-B9E7-99AE83364DB9}"/>
    <cellStyle name="Normal 3 3 2 3 6" xfId="11502" xr:uid="{FDA3A9F8-FE31-4944-B8E3-4F5DAD3EB02A}"/>
    <cellStyle name="Normal 3 3 2 3 7" xfId="1873" xr:uid="{FFB1C700-5D46-46A6-8250-140B5CB05B53}"/>
    <cellStyle name="Normal 3 3 2 3 8" xfId="19976" xr:uid="{74F4B9D8-412F-4EDC-8B2B-325104B4E54E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2 2 2" xfId="17105" xr:uid="{39047D93-6899-402D-897F-C479525823FE}"/>
    <cellStyle name="Normal 3 3 2 4 2 2 3" xfId="8302" xr:uid="{2F9E5AE6-7193-480B-A147-F24ADD00D1EF}"/>
    <cellStyle name="Normal 3 3 2 4 2 3" xfId="14086" xr:uid="{7A6310C0-2496-4B4A-951C-97C8CA678053}"/>
    <cellStyle name="Normal 3 3 2 4 2 4" xfId="5281" xr:uid="{81E091A9-AF23-4269-8E68-7DB9040B7559}"/>
    <cellStyle name="Normal 3 3 2 4 3" xfId="6776" xr:uid="{99DAC76F-C743-43A1-9390-ADCCE9628E1E}"/>
    <cellStyle name="Normal 3 3 2 4 3 2" xfId="15580" xr:uid="{01C2FFC5-7585-4B99-8507-FE62F6B56E0C}"/>
    <cellStyle name="Normal 3 3 2 4 4" xfId="9794" xr:uid="{F6DB0EF5-0E0E-4F58-A21C-0FC990717743}"/>
    <cellStyle name="Normal 3 3 2 4 4 2" xfId="18597" xr:uid="{8E224050-D916-4C19-B532-86EA5B177C00}"/>
    <cellStyle name="Normal 3 3 2 4 5" xfId="10353" xr:uid="{DC349BE5-40C4-46F3-8AA9-F3FB19F55BE6}"/>
    <cellStyle name="Normal 3 3 2 4 5 2" xfId="11271" xr:uid="{761CF98D-0EB7-423F-9364-28E4D4C91FED}"/>
    <cellStyle name="Normal 3 3 2 4 6" xfId="12566" xr:uid="{60D4989D-439B-4986-88F7-6DE023856863}"/>
    <cellStyle name="Normal 3 3 2 4 7" xfId="3758" xr:uid="{7E93F3E8-C7E0-4EA2-BA14-91E0C54D6E98}"/>
    <cellStyle name="Normal 3 3 2 4 8" xfId="19978" xr:uid="{241BA563-2CA3-4079-AEF5-0124E959BFB3}"/>
    <cellStyle name="Normal 3 3 2 5" xfId="744" xr:uid="{BC9AE9C6-F1D1-41AF-934D-90F54514E75F}"/>
    <cellStyle name="Normal 3 3 2 5 2" xfId="5591" xr:uid="{F9FA378E-EBA4-42F4-A9B6-F13CE3FC589A}"/>
    <cellStyle name="Normal 3 3 2 5 2 2" xfId="8612" xr:uid="{20981114-35FE-4B0A-AE50-87B500646AE7}"/>
    <cellStyle name="Normal 3 3 2 5 2 2 2" xfId="17415" xr:uid="{491665AC-7D84-40AF-9F5B-C8667B6EEAFF}"/>
    <cellStyle name="Normal 3 3 2 5 2 3" xfId="14396" xr:uid="{99B5944E-F1AA-4040-B072-04C421C60721}"/>
    <cellStyle name="Normal 3 3 2 5 3" xfId="7086" xr:uid="{3B67F68B-DADB-44C1-A0D0-C6B8264F6EA7}"/>
    <cellStyle name="Normal 3 3 2 5 3 2" xfId="15890" xr:uid="{E6F133EE-5BD9-4FB8-8E78-2E9B43FF6C10}"/>
    <cellStyle name="Normal 3 3 2 5 4" xfId="10104" xr:uid="{F861F3BD-A319-4FB1-87D6-DA46A8057648}"/>
    <cellStyle name="Normal 3 3 2 5 4 2" xfId="18907" xr:uid="{8FE0F7FF-12F7-4558-AAED-7778D1DF8D82}"/>
    <cellStyle name="Normal 3 3 2 5 5" xfId="12875" xr:uid="{93E84C13-B522-4C72-A815-FF30FE4ED85A}"/>
    <cellStyle name="Normal 3 3 2 5 6" xfId="4068" xr:uid="{EECD480E-FCC3-41E1-B91A-A59BA8BFF1E3}"/>
    <cellStyle name="Normal 3 3 2 5 7" xfId="19979" xr:uid="{A03EDAE6-0D19-49F0-A108-144742662AAF}"/>
    <cellStyle name="Normal 3 3 2 6" xfId="4395" xr:uid="{2B218632-13AB-4A3B-B8BD-C25D1E5928CF}"/>
    <cellStyle name="Normal 3 3 2 6 2" xfId="7413" xr:uid="{82F6DDD6-2F29-4D66-9910-5D669FBB05C8}"/>
    <cellStyle name="Normal 3 3 2 6 2 2" xfId="16216" xr:uid="{832D6C25-DD61-48AF-8A4F-A71ADE6B4FC6}"/>
    <cellStyle name="Normal 3 3 2 6 3" xfId="13201" xr:uid="{A9112576-3ECB-4F71-B085-990198E982CE}"/>
    <cellStyle name="Normal 3 3 2 7" xfId="5886" xr:uid="{EE5C75B0-7CAF-4B22-A0AB-58AE852BE553}"/>
    <cellStyle name="Normal 3 3 2 7 2" xfId="14690" xr:uid="{DD21B56E-E71D-42F8-AA0B-8B60E72272D4}"/>
    <cellStyle name="Normal 3 3 2 8" xfId="8905" xr:uid="{9EC4D081-38FC-4A34-B7FC-D242BE4A2752}"/>
    <cellStyle name="Normal 3 3 2 8 2" xfId="17708" xr:uid="{3A6C6C72-B261-4125-BFFB-D8218595F950}"/>
    <cellStyle name="Normal 3 3 2 9" xfId="10933" xr:uid="{6FCD1BF6-EFE3-412D-979A-CE1045073EF5}"/>
    <cellStyle name="Normal 3 3 3" xfId="745" xr:uid="{70567938-895E-43D1-82D8-CA26C0FB98D1}"/>
    <cellStyle name="Normal 3 3 3 10" xfId="11346" xr:uid="{C86A654F-A0C0-4B69-BFBF-E582E2B162C9}"/>
    <cellStyle name="Normal 3 3 3 11" xfId="1294" xr:uid="{29DF0E83-84EF-46D5-A524-36155DB8BC3F}"/>
    <cellStyle name="Normal 3 3 3 12" xfId="19980" xr:uid="{39DACE2F-EB23-44BC-B897-C3A8FF2B2E1C}"/>
    <cellStyle name="Normal 3 3 3 2" xfId="746" xr:uid="{B7975BF6-CBBC-4829-90C0-E6EC2206F6EA}"/>
    <cellStyle name="Normal 3 3 3 2 2" xfId="747" xr:uid="{F3106653-2062-41FC-B67D-3692ACC6A86A}"/>
    <cellStyle name="Normal 3 3 3 2 2 2" xfId="7721" xr:uid="{D3143CB2-2BBC-44A1-9FA1-985557648885}"/>
    <cellStyle name="Normal 3 3 3 2 2 2 2" xfId="11066" xr:uid="{D2D65673-08CA-4287-95DE-16AB59D4EB56}"/>
    <cellStyle name="Normal 3 3 3 2 2 2 3" xfId="16524" xr:uid="{0D85DEBC-7BA7-4E3C-B97C-9C98E582BED0}"/>
    <cellStyle name="Normal 3 3 3 2 2 3" xfId="10639" xr:uid="{D402CAA6-9287-4ECC-9869-970688946F7D}"/>
    <cellStyle name="Normal 3 3 3 2 2 4" xfId="11505" xr:uid="{6FB4FDBE-DDCA-4B4A-B4DE-EA10F8CBF446}"/>
    <cellStyle name="Normal 3 3 3 2 2 5" xfId="1876" xr:uid="{32A2A3A5-DB70-4999-A5AD-55C820C5A0C8}"/>
    <cellStyle name="Normal 3 3 3 2 2 6" xfId="19982" xr:uid="{A2AC2ECE-E3A9-4A44-82CD-E1A94459906E}"/>
    <cellStyle name="Normal 3 3 3 2 3" xfId="6195" xr:uid="{1F5175AA-4641-4512-BBAC-227B31867F83}"/>
    <cellStyle name="Normal 3 3 3 2 3 2" xfId="10787" xr:uid="{16E8B7A9-D290-402B-95EC-9DC33025F23E}"/>
    <cellStyle name="Normal 3 3 3 2 3 3" xfId="14999" xr:uid="{69EAF8EC-E327-4E58-BF82-508B2666CA82}"/>
    <cellStyle name="Normal 3 3 3 2 4" xfId="9213" xr:uid="{F452FB50-C5AE-4EA1-B390-29BD0BB9609B}"/>
    <cellStyle name="Normal 3 3 3 2 4 2" xfId="18016" xr:uid="{D0F88A7C-EC3D-4815-AA9D-5AEC1A75C320}"/>
    <cellStyle name="Normal 3 3 3 2 5" xfId="10735" xr:uid="{0A8326DD-1D18-496F-BBEA-0FA645C2CAF0}"/>
    <cellStyle name="Normal 3 3 3 2 6" xfId="11433" xr:uid="{437EF414-B38B-413D-9D82-EA746472E811}"/>
    <cellStyle name="Normal 3 3 3 2 7" xfId="1374" xr:uid="{EF52D850-0B42-40A6-91C0-503C064976A6}"/>
    <cellStyle name="Normal 3 3 3 2 8" xfId="19981" xr:uid="{0A9E8593-5985-4B91-8E41-C92A3738F77B}"/>
    <cellStyle name="Normal 3 3 3 3" xfId="748" xr:uid="{E0A389F1-B2CE-4A04-8A55-422F8B7CC18C}"/>
    <cellStyle name="Normal 3 3 3 3 2" xfId="4996" xr:uid="{40544B01-13F7-4037-811E-32A876A6F316}"/>
    <cellStyle name="Normal 3 3 3 3 2 2" xfId="8017" xr:uid="{E83DCCCF-2D05-4B4B-9FD0-2223B7C26A50}"/>
    <cellStyle name="Normal 3 3 3 3 2 2 2" xfId="16820" xr:uid="{3CBB94D0-7817-44C4-B56D-5C6D465893FC}"/>
    <cellStyle name="Normal 3 3 3 3 2 3" xfId="10737" xr:uid="{6CA40422-1B59-44A4-A881-8968EFF6322C}"/>
    <cellStyle name="Normal 3 3 3 3 2 4" xfId="13801" xr:uid="{75BA1034-9477-4B58-B020-FC682A2E6D04}"/>
    <cellStyle name="Normal 3 3 3 3 3" xfId="6491" xr:uid="{EAF9BE08-8249-4237-A91C-F77BD6546753}"/>
    <cellStyle name="Normal 3 3 3 3 3 2" xfId="15295" xr:uid="{D36B7A90-62AC-485A-8977-C6BBA9439992}"/>
    <cellStyle name="Normal 3 3 3 3 4" xfId="9509" xr:uid="{14D47608-E747-477E-9E9C-160E9215C5A4}"/>
    <cellStyle name="Normal 3 3 3 3 4 2" xfId="18312" xr:uid="{7B963E96-EBBC-49CC-98E4-2CF47B4D302A}"/>
    <cellStyle name="Normal 3 3 3 3 5" xfId="10981" xr:uid="{BDC61B61-FE3A-4E9C-A4C3-BEF5AC576B36}"/>
    <cellStyle name="Normal 3 3 3 3 6" xfId="11504" xr:uid="{E9857962-BACD-430D-91E5-08BA74B19BED}"/>
    <cellStyle name="Normal 3 3 3 3 7" xfId="1875" xr:uid="{C8F18C13-6C76-461A-A845-4F4E77D96195}"/>
    <cellStyle name="Normal 3 3 3 3 8" xfId="19983" xr:uid="{96C72719-D7CD-4CA3-9383-4CA746975183}"/>
    <cellStyle name="Normal 3 3 3 4" xfId="3776" xr:uid="{E67EC389-E37A-46E3-9CF0-840CFABAF8FE}"/>
    <cellStyle name="Normal 3 3 3 4 2" xfId="5299" xr:uid="{22444B3C-E503-44DB-A22A-3AC3B26DB83F}"/>
    <cellStyle name="Normal 3 3 3 4 2 2" xfId="8320" xr:uid="{646DFFC5-F53A-40CF-8708-DA62A0E47182}"/>
    <cellStyle name="Normal 3 3 3 4 2 2 2" xfId="17123" xr:uid="{9E528E40-79DB-4BF0-A88C-58B615E046A5}"/>
    <cellStyle name="Normal 3 3 3 4 2 3" xfId="14104" xr:uid="{7213D10E-999D-44AE-9273-0D9C0C6A3D05}"/>
    <cellStyle name="Normal 3 3 3 4 3" xfId="6794" xr:uid="{67FFCEED-5B3C-40F5-B563-9111B9CC7FF4}"/>
    <cellStyle name="Normal 3 3 3 4 3 2" xfId="15598" xr:uid="{F2839904-B17D-4298-BEA8-AA52A1FBD1EB}"/>
    <cellStyle name="Normal 3 3 3 4 4" xfId="9812" xr:uid="{1B3FD618-F9FA-4958-8636-2C959882B1B9}"/>
    <cellStyle name="Normal 3 3 3 4 4 2" xfId="18615" xr:uid="{BB66C285-798F-4C61-8742-BA812BC0AA60}"/>
    <cellStyle name="Normal 3 3 3 4 5" xfId="11072" xr:uid="{90BF32E1-B6EC-495B-BD3C-6FB4B7683D40}"/>
    <cellStyle name="Normal 3 3 3 4 6" xfId="12584" xr:uid="{E898B471-0362-498C-A34D-1C2553DCAC04}"/>
    <cellStyle name="Normal 3 3 3 5" xfId="4081" xr:uid="{AADE7B16-9184-4493-960C-62938CC98A42}"/>
    <cellStyle name="Normal 3 3 3 5 2" xfId="5604" xr:uid="{0BFD6FDF-9342-468C-B4C9-69AC478DD63C}"/>
    <cellStyle name="Normal 3 3 3 5 2 2" xfId="8625" xr:uid="{13BC1652-962D-4E01-A265-949545B8A921}"/>
    <cellStyle name="Normal 3 3 3 5 2 2 2" xfId="17428" xr:uid="{713253DD-427F-4F2B-A165-3BA33133226A}"/>
    <cellStyle name="Normal 3 3 3 5 2 3" xfId="14409" xr:uid="{55690C27-3CA2-44BB-B787-D934CB87D807}"/>
    <cellStyle name="Normal 3 3 3 5 3" xfId="7099" xr:uid="{D65D82BB-ADBD-494C-8712-AB405BA6E68A}"/>
    <cellStyle name="Normal 3 3 3 5 3 2" xfId="15903" xr:uid="{74420EFE-38B8-41E9-A284-4DEDF4FEE5FA}"/>
    <cellStyle name="Normal 3 3 3 5 4" xfId="10117" xr:uid="{8E6DC0CA-DD99-4040-8094-03700C9C7F4B}"/>
    <cellStyle name="Normal 3 3 3 5 4 2" xfId="18920" xr:uid="{54BCBAC3-B735-4585-B3E4-95EBCF08DDC2}"/>
    <cellStyle name="Normal 3 3 3 5 5" xfId="12888" xr:uid="{B632580B-C5CC-4708-9106-42D019233DC7}"/>
    <cellStyle name="Normal 3 3 3 6" xfId="4408" xr:uid="{C854496C-BADB-43ED-81B8-419429394348}"/>
    <cellStyle name="Normal 3 3 3 6 2" xfId="7426" xr:uid="{627FC304-760E-4AA4-B13C-2D863505BFC6}"/>
    <cellStyle name="Normal 3 3 3 6 2 2" xfId="16229" xr:uid="{27100BB4-C364-4D08-95A1-B386FF50E413}"/>
    <cellStyle name="Normal 3 3 3 6 3" xfId="13214" xr:uid="{E94CA60E-77A2-4887-84DD-7D5C3CB62DCF}"/>
    <cellStyle name="Normal 3 3 3 7" xfId="5899" xr:uid="{BE9341DA-B844-4397-A54D-DF51E1AF54C4}"/>
    <cellStyle name="Normal 3 3 3 7 2" xfId="14703" xr:uid="{E09C28D5-AB31-4812-AB86-49BBE26EAA70}"/>
    <cellStyle name="Normal 3 3 3 8" xfId="8918" xr:uid="{57A1CB39-B2C9-403A-A5A7-6E2530DE114A}"/>
    <cellStyle name="Normal 3 3 3 8 2" xfId="17721" xr:uid="{7D4E7C27-7521-485F-A705-078A7896BBB7}"/>
    <cellStyle name="Normal 3 3 3 9" xfId="10683" xr:uid="{DB443CC7-6E1B-4ED6-80E1-3206CEA0209D}"/>
    <cellStyle name="Normal 3 3 4" xfId="749" xr:uid="{F3CFEC7C-A9EC-498E-858B-CB957273D25F}"/>
    <cellStyle name="Normal 3 3 4 10" xfId="1325" xr:uid="{925F137C-D155-4133-A1CE-4BAB819162B4}"/>
    <cellStyle name="Normal 3 3 4 2" xfId="750" xr:uid="{49B7977A-73DF-4D3A-A4B7-3A613ABAACD2}"/>
    <cellStyle name="Normal 3 3 4 2 2" xfId="751" xr:uid="{6E61920D-904E-4092-83B0-BB7F99939FC9}"/>
    <cellStyle name="Normal 3 3 4 2 2 2" xfId="7736" xr:uid="{5DF8210E-2E84-482E-B594-75949087AAF7}"/>
    <cellStyle name="Normal 3 3 4 2 2 2 2" xfId="16539" xr:uid="{CC07946D-78F5-4B63-AE4B-FF963C5A142A}"/>
    <cellStyle name="Normal 3 3 4 2 2 3" xfId="13521" xr:uid="{F8AAA927-4D19-47F7-BF5A-54B3A794B22D}"/>
    <cellStyle name="Normal 3 3 4 2 2 4" xfId="4716" xr:uid="{580C5779-0210-4232-ACB8-5DEC3AE23A32}"/>
    <cellStyle name="Normal 3 3 4 2 3" xfId="6210" xr:uid="{11242066-A3B7-4C89-85FD-98299EA5D526}"/>
    <cellStyle name="Normal 3 3 4 2 3 2" xfId="15014" xr:uid="{FE68646F-D44E-4B53-A12B-BE255049C560}"/>
    <cellStyle name="Normal 3 3 4 2 4" xfId="9228" xr:uid="{BCAE85BC-5411-4D35-8551-D6EBE67828CB}"/>
    <cellStyle name="Normal 3 3 4 2 4 2" xfId="18031" xr:uid="{C53BBE8A-33F2-46F2-B5B6-2DC894CA5521}"/>
    <cellStyle name="Normal 3 3 4 2 5" xfId="12006" xr:uid="{19177D8C-A0F4-4C7F-B489-F26E8DA9B343}"/>
    <cellStyle name="Normal 3 3 4 2 6" xfId="3193" xr:uid="{A65EC71C-709E-44C9-B37A-811EB28BECEB}"/>
    <cellStyle name="Normal 3 3 4 3" xfId="752" xr:uid="{D5DF03D1-0235-4214-A608-8DCD337182B7}"/>
    <cellStyle name="Normal 3 3 4 3 2" xfId="5011" xr:uid="{CBAB4379-7773-4FE2-A552-FC3B819A4C4F}"/>
    <cellStyle name="Normal 3 3 4 3 2 2" xfId="8032" xr:uid="{EBF1E816-DCFB-4DF8-A276-C71CB8CC3541}"/>
    <cellStyle name="Normal 3 3 4 3 2 2 2" xfId="16835" xr:uid="{C945C2BA-EF24-4265-82E2-C282327C8F44}"/>
    <cellStyle name="Normal 3 3 4 3 2 3" xfId="13816" xr:uid="{FF852BB4-5C23-4ECD-91EF-7A7B269EC4DF}"/>
    <cellStyle name="Normal 3 3 4 3 3" xfId="6506" xr:uid="{55EE1110-1F6D-4FC8-99A2-F683A8E66D3B}"/>
    <cellStyle name="Normal 3 3 4 3 3 2" xfId="15310" xr:uid="{96A0A58B-3984-455B-B800-2A5034EEF330}"/>
    <cellStyle name="Normal 3 3 4 3 4" xfId="9524" xr:uid="{53ED4627-DF0B-4FD2-9AFD-34B16E415930}"/>
    <cellStyle name="Normal 3 3 4 3 4 2" xfId="18327" xr:uid="{C4E90F7C-D339-402D-813C-AAABCEFBC241}"/>
    <cellStyle name="Normal 3 3 4 3 5" xfId="12297" xr:uid="{7BE1E9ED-2CB9-4516-B88D-71E859EEA672}"/>
    <cellStyle name="Normal 3 3 4 3 6" xfId="3489" xr:uid="{34E154E3-A0BB-4A49-9D7D-8B389F75D5C1}"/>
    <cellStyle name="Normal 3 3 4 4" xfId="3791" xr:uid="{D8EEFA65-167F-451A-B409-F0DDFD60A5C2}"/>
    <cellStyle name="Normal 3 3 4 4 2" xfId="5314" xr:uid="{7E4A79F7-42CA-4A87-828D-7B6D1427C9B4}"/>
    <cellStyle name="Normal 3 3 4 4 2 2" xfId="8335" xr:uid="{4D2415F1-31A3-4065-9B4C-27007CE22E7E}"/>
    <cellStyle name="Normal 3 3 4 4 2 2 2" xfId="17138" xr:uid="{DD80863E-88E4-46A1-9A8A-65F8B48E09CE}"/>
    <cellStyle name="Normal 3 3 4 4 2 3" xfId="14119" xr:uid="{C66B8D94-5F54-4159-80AB-AC2BAFEB6D59}"/>
    <cellStyle name="Normal 3 3 4 4 3" xfId="6809" xr:uid="{43A1FFF6-7527-4FCD-8F0C-DC8276135915}"/>
    <cellStyle name="Normal 3 3 4 4 3 2" xfId="15613" xr:uid="{4209FF8A-4E39-493A-8B4B-4BA6E6CEF091}"/>
    <cellStyle name="Normal 3 3 4 4 4" xfId="9827" xr:uid="{EBEC0E23-05E4-42D0-BCF2-4987B00421FA}"/>
    <cellStyle name="Normal 3 3 4 4 4 2" xfId="18630" xr:uid="{A73FFF53-C0E8-4906-A230-B144A1EB5677}"/>
    <cellStyle name="Normal 3 3 4 4 5" xfId="12599" xr:uid="{8CFED2A7-AFEA-44D2-8311-F4EC3C0C8667}"/>
    <cellStyle name="Normal 3 3 4 5" xfId="4096" xr:uid="{974C979F-71F7-420E-B4CC-BA65F694B435}"/>
    <cellStyle name="Normal 3 3 4 5 2" xfId="5619" xr:uid="{BFD47747-E5FD-4886-921F-89A572E2C3A3}"/>
    <cellStyle name="Normal 3 3 4 5 2 2" xfId="8640" xr:uid="{A0B8931E-3DF4-48E4-AEA1-C18B200604C8}"/>
    <cellStyle name="Normal 3 3 4 5 2 2 2" xfId="17443" xr:uid="{642FBA79-A1E6-4DDF-B604-70109C4FB02D}"/>
    <cellStyle name="Normal 3 3 4 5 2 3" xfId="14424" xr:uid="{2E77D79E-3B69-48BA-AD22-448992F22C50}"/>
    <cellStyle name="Normal 3 3 4 5 3" xfId="7114" xr:uid="{79540DEE-0CD8-4A81-BBBF-938151D3AFB4}"/>
    <cellStyle name="Normal 3 3 4 5 3 2" xfId="15918" xr:uid="{9A45D6EC-3B21-4EE7-84E8-8B4E03F16EF9}"/>
    <cellStyle name="Normal 3 3 4 5 4" xfId="10132" xr:uid="{6E88A9B8-757C-4A1F-86D9-A7A525A998DF}"/>
    <cellStyle name="Normal 3 3 4 5 4 2" xfId="18935" xr:uid="{0B2237A2-D1EC-4B3E-A0B0-83E2086DF97E}"/>
    <cellStyle name="Normal 3 3 4 5 5" xfId="12903" xr:uid="{14F65F79-9BAA-4A77-BFC3-13ED6EFA8A4D}"/>
    <cellStyle name="Normal 3 3 4 6" xfId="4423" xr:uid="{B14B878E-47B6-4E7B-B21A-D87E4AE3D52A}"/>
    <cellStyle name="Normal 3 3 4 6 2" xfId="7441" xr:uid="{C24D99BF-3D97-40B1-B8C4-9903B07B359E}"/>
    <cellStyle name="Normal 3 3 4 6 2 2" xfId="16244" xr:uid="{32922E1F-C7BE-4750-A165-A77BA2018987}"/>
    <cellStyle name="Normal 3 3 4 6 3" xfId="13229" xr:uid="{E3C824CA-E34E-4CC1-9767-B26072C8D169}"/>
    <cellStyle name="Normal 3 3 4 7" xfId="5914" xr:uid="{C4AD6CF6-E7CF-48A3-9A8C-3492E8472B48}"/>
    <cellStyle name="Normal 3 3 4 7 2" xfId="14718" xr:uid="{4B50E39B-08AD-4D83-858E-AE02AE3E4992}"/>
    <cellStyle name="Normal 3 3 4 8" xfId="8933" xr:uid="{0B3DDA18-7667-43B2-AD74-763CCE6E8F91}"/>
    <cellStyle name="Normal 3 3 4 8 2" xfId="17736" xr:uid="{B2ED8BCD-6C09-4D7C-B370-E19D064E10D5}"/>
    <cellStyle name="Normal 3 3 4 9" xfId="2745" xr:uid="{12CF890D-3429-420D-BB81-DF408538103B}"/>
    <cellStyle name="Normal 3 3 4 9 2" xfId="11725" xr:uid="{240B88B7-5FC0-4235-B781-6B9147DAD436}"/>
    <cellStyle name="Normal 3 3 5" xfId="753" xr:uid="{CD2A1D45-8D9F-47EB-9B20-6260142E6567}"/>
    <cellStyle name="Normal 3 3 5 10" xfId="11501" xr:uid="{67D4BF3F-3498-45AA-8D0E-3CDAADC8B9B7}"/>
    <cellStyle name="Normal 3 3 5 11" xfId="1872" xr:uid="{9A718E33-7F5B-47E3-B4B7-4D658AAE80F7}"/>
    <cellStyle name="Normal 3 3 5 2" xfId="754" xr:uid="{75422C6A-AF01-43B3-ACE9-C08C9C248AE8}"/>
    <cellStyle name="Normal 3 3 5 2 2" xfId="755" xr:uid="{3C2BD6DE-C7A2-4EAA-ABF1-CBFC450A9A70}"/>
    <cellStyle name="Normal 3 3 5 2 2 2" xfId="7769" xr:uid="{CB311351-6386-4050-B7BB-428349B96BBA}"/>
    <cellStyle name="Normal 3 3 5 2 2 2 2" xfId="16572" xr:uid="{571341B5-9E82-4659-8682-695DCF05CC44}"/>
    <cellStyle name="Normal 3 3 5 2 2 3" xfId="13554" xr:uid="{82DE32EB-40F2-4314-933B-1BFCDC6565B0}"/>
    <cellStyle name="Normal 3 3 5 2 2 4" xfId="4749" xr:uid="{39A83613-C372-45B0-A5DC-48A590C286A1}"/>
    <cellStyle name="Normal 3 3 5 2 3" xfId="6243" xr:uid="{AB681BDC-D07F-48A5-A288-F65FB1A52A40}"/>
    <cellStyle name="Normal 3 3 5 2 3 2" xfId="15047" xr:uid="{B914E556-762D-408B-A32E-997C7E77D05B}"/>
    <cellStyle name="Normal 3 3 5 2 4" xfId="9261" xr:uid="{7D1A7728-A8A2-4D76-8104-8ACD4C8E13BF}"/>
    <cellStyle name="Normal 3 3 5 2 4 2" xfId="18064" xr:uid="{56DE58DA-77E5-496F-87D0-109BC827605B}"/>
    <cellStyle name="Normal 3 3 5 2 5" xfId="10869" xr:uid="{43086127-07EE-4E7C-B9D5-9F77923C774F}"/>
    <cellStyle name="Normal 3 3 5 2 6" xfId="12037" xr:uid="{9CCD65EE-0BE4-4667-B247-7FF8464E559E}"/>
    <cellStyle name="Normal 3 3 5 2 7" xfId="3227" xr:uid="{9086669A-82A5-4E6D-98DD-91E1C9C84ECB}"/>
    <cellStyle name="Normal 3 3 5 3" xfId="756" xr:uid="{FDAFEE01-4373-4099-A938-6E0E18D57027}"/>
    <cellStyle name="Normal 3 3 5 3 2" xfId="5044" xr:uid="{6E669E81-5980-42AA-8756-FC3116F6C3F0}"/>
    <cellStyle name="Normal 3 3 5 3 2 2" xfId="8065" xr:uid="{A135101D-AC19-424A-ABAD-2431342FE3F3}"/>
    <cellStyle name="Normal 3 3 5 3 2 2 2" xfId="16868" xr:uid="{3B840FC0-B29F-4913-9766-2665275BA13F}"/>
    <cellStyle name="Normal 3 3 5 3 2 3" xfId="13849" xr:uid="{F535F2BC-2390-442F-AC6D-26DE7AE2FB33}"/>
    <cellStyle name="Normal 3 3 5 3 3" xfId="6539" xr:uid="{0353EACE-6E13-469A-8918-CD8A3326DA93}"/>
    <cellStyle name="Normal 3 3 5 3 3 2" xfId="15343" xr:uid="{7ECCC152-1AD0-4705-A5AB-1E9381B2E8A1}"/>
    <cellStyle name="Normal 3 3 5 3 4" xfId="9557" xr:uid="{5013F89C-5C0B-4774-9542-12E60E2CF0BC}"/>
    <cellStyle name="Normal 3 3 5 3 4 2" xfId="18360" xr:uid="{8C4D1B51-4AD9-4E14-A1EF-34A799BD0913}"/>
    <cellStyle name="Normal 3 3 5 3 5" xfId="12330" xr:uid="{A0860065-7B2D-45F4-9D50-A0D3843E1FF5}"/>
    <cellStyle name="Normal 3 3 5 3 6" xfId="3522" xr:uid="{595A6162-BB17-4A3D-87A3-42707316A7FD}"/>
    <cellStyle name="Normal 3 3 5 4" xfId="3824" xr:uid="{FA22A592-DE6A-4ADE-A91C-0CD8B2EACB5C}"/>
    <cellStyle name="Normal 3 3 5 4 2" xfId="5347" xr:uid="{7034D0A2-4E4A-4570-87DC-6DB3415DC530}"/>
    <cellStyle name="Normal 3 3 5 4 2 2" xfId="8368" xr:uid="{2230005C-84FD-462F-9771-1151256631BA}"/>
    <cellStyle name="Normal 3 3 5 4 2 2 2" xfId="17171" xr:uid="{40D7681D-54EE-46AC-B92E-0EBC03F40ADD}"/>
    <cellStyle name="Normal 3 3 5 4 2 3" xfId="14152" xr:uid="{C3134866-8EE6-4EF0-9F59-CD4C309B1E95}"/>
    <cellStyle name="Normal 3 3 5 4 3" xfId="6842" xr:uid="{CC423F97-F1DE-478E-ABB6-5CB992F4336E}"/>
    <cellStyle name="Normal 3 3 5 4 3 2" xfId="15646" xr:uid="{661DAC6F-410B-456E-84CF-79E8130DEB19}"/>
    <cellStyle name="Normal 3 3 5 4 4" xfId="9860" xr:uid="{59CBD3EF-EB88-4D00-94D4-FB23C9327139}"/>
    <cellStyle name="Normal 3 3 5 4 4 2" xfId="18663" xr:uid="{50865AB5-1046-4D45-A2D8-F5B21178697B}"/>
    <cellStyle name="Normal 3 3 5 4 5" xfId="12632" xr:uid="{33E28B9E-832F-4C93-AEFF-4717A49B6968}"/>
    <cellStyle name="Normal 3 3 5 5" xfId="4129" xr:uid="{3DAC959F-BA68-4003-9EBD-9C0DDDE4A3D5}"/>
    <cellStyle name="Normal 3 3 5 5 2" xfId="5652" xr:uid="{E7B4B9C6-4783-463F-A93D-C76876EA9C12}"/>
    <cellStyle name="Normal 3 3 5 5 2 2" xfId="8673" xr:uid="{E3693828-6DB7-4908-96AD-33820E1D40C3}"/>
    <cellStyle name="Normal 3 3 5 5 2 2 2" xfId="17476" xr:uid="{DA874E56-63CA-4CD0-AB2F-40B0B6B0A7E6}"/>
    <cellStyle name="Normal 3 3 5 5 2 3" xfId="14457" xr:uid="{DA7CD7AB-1A7A-4290-9C37-CFA1BB61A8AA}"/>
    <cellStyle name="Normal 3 3 5 5 3" xfId="7147" xr:uid="{DBE18CF9-BC85-45D4-B436-C8EF157D5612}"/>
    <cellStyle name="Normal 3 3 5 5 3 2" xfId="15951" xr:uid="{21B9B7C3-C38A-4A96-8F64-4F917552ECC5}"/>
    <cellStyle name="Normal 3 3 5 5 4" xfId="10165" xr:uid="{C0DE0CC7-1B65-4CAB-B282-677FC84C4F74}"/>
    <cellStyle name="Normal 3 3 5 5 4 2" xfId="18968" xr:uid="{AA14A37D-3AEC-4F25-89BF-F029B137847E}"/>
    <cellStyle name="Normal 3 3 5 5 5" xfId="12936" xr:uid="{1B9B2315-1376-416E-962A-37BCFD5210E1}"/>
    <cellStyle name="Normal 3 3 5 6" xfId="4456" xr:uid="{A5F3107A-BCA9-4B62-9394-35922064A194}"/>
    <cellStyle name="Normal 3 3 5 6 2" xfId="7474" xr:uid="{B77E57F5-F516-40BD-8F57-7960EF011D87}"/>
    <cellStyle name="Normal 3 3 5 6 2 2" xfId="16277" xr:uid="{07541D86-B2E2-4C2A-BD8B-489D578FC671}"/>
    <cellStyle name="Normal 3 3 5 6 3" xfId="13262" xr:uid="{01B516B2-DE9B-4BAC-8967-9EF239803D0A}"/>
    <cellStyle name="Normal 3 3 5 7" xfId="5947" xr:uid="{7251947B-DC65-4C0C-B45D-551790CF6E83}"/>
    <cellStyle name="Normal 3 3 5 7 2" xfId="14751" xr:uid="{73BFC6AF-A268-426C-B453-3CC8FD287DFB}"/>
    <cellStyle name="Normal 3 3 5 8" xfId="8966" xr:uid="{8C8F0B96-A472-44C3-8C46-5B74266610A8}"/>
    <cellStyle name="Normal 3 3 5 8 2" xfId="17769" xr:uid="{16A5D059-58D8-44E5-A819-42C54C529EE9}"/>
    <cellStyle name="Normal 3 3 5 9" xfId="10751" xr:uid="{6C362D03-203D-4ABB-A35E-ACE56E144F59}"/>
    <cellStyle name="Normal 3 3 6" xfId="757" xr:uid="{2D3F8685-6A12-44A6-94E5-8A4BAD1834AC}"/>
    <cellStyle name="Normal 3 3 6 10" xfId="11769" xr:uid="{680B17EB-4748-4A85-94B1-80F3DCFF6B3A}"/>
    <cellStyle name="Normal 3 3 6 11" xfId="2792" xr:uid="{2DA4C89E-4F50-4678-8CD5-DFAD4893D462}"/>
    <cellStyle name="Normal 3 3 6 2" xfId="3243" xr:uid="{72221B89-B341-4311-B7F6-614B222C5913}"/>
    <cellStyle name="Normal 3 3 6 2 2" xfId="4765" xr:uid="{AF4F60D4-00A8-4404-8C5D-0A31C455BA21}"/>
    <cellStyle name="Normal 3 3 6 2 2 2" xfId="7785" xr:uid="{435D166D-2C78-45E6-ADCA-53EB70F9EDE8}"/>
    <cellStyle name="Normal 3 3 6 2 2 2 2" xfId="16588" xr:uid="{5A0987E5-6207-4C36-960E-2856E18BEC57}"/>
    <cellStyle name="Normal 3 3 6 2 2 3" xfId="13570" xr:uid="{8867191D-B1B1-4143-9AB7-72DFCA292324}"/>
    <cellStyle name="Normal 3 3 6 2 3" xfId="6259" xr:uid="{99E0EFB4-84F5-41C2-B77E-27090F07F0CF}"/>
    <cellStyle name="Normal 3 3 6 2 3 2" xfId="15063" xr:uid="{12A98CBC-0D1F-414E-91EE-486AD40778FE}"/>
    <cellStyle name="Normal 3 3 6 2 4" xfId="9277" xr:uid="{29B4A539-BD74-4543-9F8E-44AC50AECD06}"/>
    <cellStyle name="Normal 3 3 6 2 4 2" xfId="18080" xr:uid="{7469246F-6FE0-4100-91B0-8F123303F7AE}"/>
    <cellStyle name="Normal 3 3 6 2 5" xfId="12053" xr:uid="{2997340B-D274-4BA1-9042-BEF65E871AE0}"/>
    <cellStyle name="Normal 3 3 6 3" xfId="3538" xr:uid="{5F344797-2A3D-4F36-8AC5-0CC96B669BF9}"/>
    <cellStyle name="Normal 3 3 6 3 2" xfId="5060" xr:uid="{C76329AF-7D02-40FB-955F-5AE96930B1AD}"/>
    <cellStyle name="Normal 3 3 6 3 2 2" xfId="8081" xr:uid="{7148F7DE-4E00-42CF-A723-5428F984DCDD}"/>
    <cellStyle name="Normal 3 3 6 3 2 2 2" xfId="16884" xr:uid="{0D4FFCC5-859C-4D54-AF0E-B5AC0CA305A8}"/>
    <cellStyle name="Normal 3 3 6 3 2 3" xfId="13865" xr:uid="{76CBCF00-BB56-4C0C-9CAF-7DF6F573D029}"/>
    <cellStyle name="Normal 3 3 6 3 3" xfId="6555" xr:uid="{247D9F53-2560-4C07-AC69-C307A2B0C45F}"/>
    <cellStyle name="Normal 3 3 6 3 3 2" xfId="15359" xr:uid="{B5B8E2F0-0CC3-4EBF-90B5-FF49D62BE4E5}"/>
    <cellStyle name="Normal 3 3 6 3 4" xfId="9573" xr:uid="{72B43822-D80F-4133-AE93-38105A7B5CBB}"/>
    <cellStyle name="Normal 3 3 6 3 4 2" xfId="18376" xr:uid="{D380D2BD-6F87-40E2-927B-3727DE576056}"/>
    <cellStyle name="Normal 3 3 6 3 5" xfId="12346" xr:uid="{9FEF248D-7CA1-4751-AEF9-D2015C1C2D88}"/>
    <cellStyle name="Normal 3 3 6 4" xfId="3840" xr:uid="{4830F876-05EA-4837-B9AF-6ECDD120DBE3}"/>
    <cellStyle name="Normal 3 3 6 4 2" xfId="5363" xr:uid="{46E2E61A-6EAD-44F5-A64F-66658A5842B8}"/>
    <cellStyle name="Normal 3 3 6 4 2 2" xfId="8384" xr:uid="{2F36B0E4-8464-4782-8A11-087A5E464886}"/>
    <cellStyle name="Normal 3 3 6 4 2 2 2" xfId="17187" xr:uid="{FCC5C950-4770-40ED-BCE0-5182E6182280}"/>
    <cellStyle name="Normal 3 3 6 4 2 3" xfId="14168" xr:uid="{B4242F26-8024-4E88-B91E-F0F876CC45F2}"/>
    <cellStyle name="Normal 3 3 6 4 3" xfId="6858" xr:uid="{8F855499-EFBD-4224-B324-475D0D57D744}"/>
    <cellStyle name="Normal 3 3 6 4 3 2" xfId="15662" xr:uid="{0E51D929-F15E-4A81-8202-1A1A33C3BA29}"/>
    <cellStyle name="Normal 3 3 6 4 4" xfId="9876" xr:uid="{16A89585-7145-4C18-9AA3-72476117E6DD}"/>
    <cellStyle name="Normal 3 3 6 4 4 2" xfId="18679" xr:uid="{246F7789-1346-426D-9B16-AF001ECF7475}"/>
    <cellStyle name="Normal 3 3 6 4 5" xfId="12648" xr:uid="{B6C43C09-9CAE-49DB-BC69-EE9633D1CC37}"/>
    <cellStyle name="Normal 3 3 6 5" xfId="4145" xr:uid="{D853CA4B-FA87-4B54-819E-F0535B5A62A3}"/>
    <cellStyle name="Normal 3 3 6 5 2" xfId="5668" xr:uid="{82594002-72F0-441D-A954-111D80BCD84A}"/>
    <cellStyle name="Normal 3 3 6 5 2 2" xfId="8689" xr:uid="{62830B8F-FD35-43C2-B3A3-86B7039735BA}"/>
    <cellStyle name="Normal 3 3 6 5 2 2 2" xfId="17492" xr:uid="{9A61BB84-5E55-461A-892B-2ECA8D290DB7}"/>
    <cellStyle name="Normal 3 3 6 5 2 3" xfId="14473" xr:uid="{826C0D10-B157-4AA2-BAEC-E88FE13EC4EE}"/>
    <cellStyle name="Normal 3 3 6 5 3" xfId="7163" xr:uid="{65371E91-FFA8-49BD-A4C9-D9968206CA81}"/>
    <cellStyle name="Normal 3 3 6 5 3 2" xfId="15967" xr:uid="{F2A8AFAD-D9D6-4543-A757-EAC8F2546FCB}"/>
    <cellStyle name="Normal 3 3 6 5 4" xfId="10181" xr:uid="{B8D5D954-889E-4978-B171-7672C6CBE66A}"/>
    <cellStyle name="Normal 3 3 6 5 4 2" xfId="18984" xr:uid="{4E27D6DB-7410-444F-A60E-A7398FA3EA1B}"/>
    <cellStyle name="Normal 3 3 6 5 5" xfId="12952" xr:uid="{E8A91AF5-2C37-438F-B2AE-8823E329D1A6}"/>
    <cellStyle name="Normal 3 3 6 6" xfId="4472" xr:uid="{CF1A8090-F9A4-4541-B4ED-15A7DB7DB1BD}"/>
    <cellStyle name="Normal 3 3 6 6 2" xfId="7490" xr:uid="{6802A87B-2C82-4C32-A5AD-1835F7E466CE}"/>
    <cellStyle name="Normal 3 3 6 6 2 2" xfId="16293" xr:uid="{83F5503B-9B0E-451C-91DE-1E42E02D74EC}"/>
    <cellStyle name="Normal 3 3 6 6 3" xfId="13278" xr:uid="{E55F6335-AEDF-4B37-87B0-5DC0E75E9D8A}"/>
    <cellStyle name="Normal 3 3 6 7" xfId="5963" xr:uid="{D65DC55A-0D22-4592-A79A-2F2767A2E661}"/>
    <cellStyle name="Normal 3 3 6 7 2" xfId="14767" xr:uid="{CB88088B-0E8C-4B55-9F57-34EFABE4B4B8}"/>
    <cellStyle name="Normal 3 3 6 8" xfId="8982" xr:uid="{F11FDEDE-A62C-4EAD-BC55-6AFEE592C8B3}"/>
    <cellStyle name="Normal 3 3 6 8 2" xfId="17785" xr:uid="{223C5B51-A33C-402E-83D5-E50CAAF27D66}"/>
    <cellStyle name="Normal 3 3 6 9" xfId="10480" xr:uid="{024C0064-BFDA-46D0-BEBA-068D0D37E86D}"/>
    <cellStyle name="Normal 3 3 6 9 2" xfId="10951" xr:uid="{B8CF64AB-50BB-4BFC-A515-91A83F9FD122}"/>
    <cellStyle name="Normal 3 3 7" xfId="2852" xr:uid="{EBB6FB18-23F0-45B6-B754-9EFF06C84426}"/>
    <cellStyle name="Normal 3 3 7 2" xfId="4498" xr:uid="{5004516C-3F35-4FE4-B195-D413168D2495}"/>
    <cellStyle name="Normal 3 3 7 2 2" xfId="7516" xr:uid="{CD08F6F9-15A9-4341-BFAC-348CBFC7E16C}"/>
    <cellStyle name="Normal 3 3 7 2 2 2" xfId="16319" xr:uid="{CF5C44F6-0753-4171-BE4A-727C253242AB}"/>
    <cellStyle name="Normal 3 3 7 2 3" xfId="13303" xr:uid="{C5BF1040-A384-4A66-9566-8357FA44552D}"/>
    <cellStyle name="Normal 3 3 7 3" xfId="5990" xr:uid="{7D419939-8AE4-41FE-AE08-FFBEA9E9CBF4}"/>
    <cellStyle name="Normal 3 3 7 3 2" xfId="14794" xr:uid="{2CED2118-A085-454A-8FB9-79B15FE5A35E}"/>
    <cellStyle name="Normal 3 3 7 4" xfId="9008" xr:uid="{0E376F8A-E7B9-4EAE-A4A0-A334CAB3EC6B}"/>
    <cellStyle name="Normal 3 3 7 4 2" xfId="17811" xr:uid="{C6C462E0-10BC-4C57-860A-FDCBD610481F}"/>
    <cellStyle name="Normal 3 3 7 5" xfId="10748" xr:uid="{D2C439DA-AC8A-4F81-B822-8028A305C101}"/>
    <cellStyle name="Normal 3 3 7 6" xfId="11793" xr:uid="{69E411B8-B353-4279-8D49-116A2441F729}"/>
    <cellStyle name="Normal 3 3 8" xfId="3273" xr:uid="{CE9ED6E8-B455-44D2-8D03-0D8DEE658634}"/>
    <cellStyle name="Normal 3 3 8 2" xfId="4793" xr:uid="{06F1266A-795B-4B8D-8031-5D4F723B26C7}"/>
    <cellStyle name="Normal 3 3 8 2 2" xfId="7814" xr:uid="{A724DFE8-D49E-4310-8A77-06347F2AF74F}"/>
    <cellStyle name="Normal 3 3 8 2 2 2" xfId="16617" xr:uid="{2ABA086D-71EB-4F5B-B89E-D7103AD6E907}"/>
    <cellStyle name="Normal 3 3 8 2 3" xfId="13598" xr:uid="{EB3120E8-3FAA-4FFE-99E5-13DBB0311EF3}"/>
    <cellStyle name="Normal 3 3 8 3" xfId="6288" xr:uid="{7FE147BF-6C5F-47F2-B06A-4620292FF861}"/>
    <cellStyle name="Normal 3 3 8 3 2" xfId="15092" xr:uid="{745D0A41-8B64-4877-8019-C97862DBF39D}"/>
    <cellStyle name="Normal 3 3 8 4" xfId="9306" xr:uid="{0A092828-9FA7-41C3-8156-E40FC51EA034}"/>
    <cellStyle name="Normal 3 3 8 4 2" xfId="18109" xr:uid="{ED6F8CF0-CACD-4858-B456-E18A23232834}"/>
    <cellStyle name="Normal 3 3 8 5" xfId="12081" xr:uid="{4835974C-C838-4A28-9E4C-CE550053F055}"/>
    <cellStyle name="Normal 3 3 9" xfId="3566" xr:uid="{3AD6EA8D-0EEA-4988-A439-FDBAB1328F82}"/>
    <cellStyle name="Normal 3 3 9 2" xfId="5089" xr:uid="{561F7C82-253D-4455-98D2-0751D78DDAED}"/>
    <cellStyle name="Normal 3 3 9 2 2" xfId="8110" xr:uid="{9E559B48-E7BD-4C91-908E-E6B748D68052}"/>
    <cellStyle name="Normal 3 3 9 2 2 2" xfId="16913" xr:uid="{2C5D4A2A-36E5-4335-988A-53E4304AB912}"/>
    <cellStyle name="Normal 3 3 9 2 3" xfId="13894" xr:uid="{0061669D-58A5-408C-A091-17C421041F56}"/>
    <cellStyle name="Normal 3 3 9 3" xfId="6584" xr:uid="{D86DA59A-B5F2-49BA-B5FE-30E4ABBDD0F1}"/>
    <cellStyle name="Normal 3 3 9 3 2" xfId="15388" xr:uid="{1564204F-3622-4CF4-9D21-DC5045D804EB}"/>
    <cellStyle name="Normal 3 3 9 4" xfId="9602" xr:uid="{4EDE3BDA-836B-40C1-99A3-F83A1607C8A4}"/>
    <cellStyle name="Normal 3 3 9 4 2" xfId="18405" xr:uid="{2AD967D2-61F8-4A65-8AA6-88D17D564739}"/>
    <cellStyle name="Normal 3 3 9 5" xfId="12374" xr:uid="{8A80CBAE-C343-42CC-AC49-BFABF615EC82}"/>
    <cellStyle name="Normal 3 4" xfId="758" xr:uid="{8478CEBB-C527-4835-8861-136094387669}"/>
    <cellStyle name="Normal 3 4 10" xfId="19394" xr:uid="{3B760B63-4066-4DEB-90E4-3A4045EBAB94}"/>
    <cellStyle name="Normal 3 4 11" xfId="1192" xr:uid="{9330FBBB-81BC-4051-B3BA-5DD4CAFD13BD}"/>
    <cellStyle name="Normal 3 4 12" xfId="19984" xr:uid="{13251A5D-1DB4-4447-9E8E-B28A2F7C196F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2 3" xfId="11000" xr:uid="{578DBFF9-4B6F-4D8F-83B1-5E7AC143A78A}"/>
    <cellStyle name="Normal 3 4 2 2 3" xfId="763" xr:uid="{42322AA4-5E52-4611-8FE7-BA12B908C600}"/>
    <cellStyle name="Normal 3 4 2 2 3 2" xfId="10825" xr:uid="{6BFE9EEF-42CB-4E73-931B-471529842FF4}"/>
    <cellStyle name="Normal 3 4 2 2 4" xfId="11507" xr:uid="{8EC2215E-07BC-4B91-9E1E-0CE9E32930C2}"/>
    <cellStyle name="Normal 3 4 2 2 5" xfId="1878" xr:uid="{DEEC74A7-CC30-4AA3-AD94-FA0E41F1251A}"/>
    <cellStyle name="Normal 3 4 2 2 6" xfId="19986" xr:uid="{803DD9D0-9FA5-41A5-87AB-1FF7CCC6AAC4}"/>
    <cellStyle name="Normal 3 4 2 3" xfId="764" xr:uid="{660FF2EF-D82E-4895-99AE-FF6D2CB3C0AA}"/>
    <cellStyle name="Normal 3 4 2 3 2" xfId="765" xr:uid="{A5AF76C7-711D-40D7-821C-CCA6F6A1C607}"/>
    <cellStyle name="Normal 3 4 2 3 2 2" xfId="10991" xr:uid="{CADEC57E-ED6B-4552-B7E9-B7BE85FE6ECC}"/>
    <cellStyle name="Normal 3 4 2 3 3" xfId="10927" xr:uid="{4ED7F92B-6BBC-40A0-A541-507A51C833FC}"/>
    <cellStyle name="Normal 3 4 2 3 4" xfId="2841" xr:uid="{27BFADC7-E6B5-4E86-A707-305451B9EA8B}"/>
    <cellStyle name="Normal 3 4 2 4" xfId="766" xr:uid="{21734E5E-ACD1-4837-8EE5-4C6599962D16}"/>
    <cellStyle name="Normal 3 4 2 4 2" xfId="10625" xr:uid="{E9A93399-B3D8-40ED-BE13-C6814AA2878C}"/>
    <cellStyle name="Normal 3 4 2 5" xfId="11430" xr:uid="{1E1E43C2-3DBF-4526-8901-9246EE790566}"/>
    <cellStyle name="Normal 3 4 2 6" xfId="1265" xr:uid="{69B771B2-8795-4401-8B6C-18B106389506}"/>
    <cellStyle name="Normal 3 4 2 7" xfId="19985" xr:uid="{51F0E170-A975-40FD-A7AF-1EA058C212D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2 3" xfId="10568" xr:uid="{87C2D7F1-4136-4A9B-BA16-3E6432AF3ED2}"/>
    <cellStyle name="Normal 3 4 3 3" xfId="770" xr:uid="{1D74C723-9142-4C17-AD07-8440935E0D39}"/>
    <cellStyle name="Normal 3 4 3 4" xfId="1328" xr:uid="{E3F7A5DA-06AC-4870-B1F0-5780D07DB352}"/>
    <cellStyle name="Normal 3 4 3 5" xfId="19987" xr:uid="{E44487CA-7973-46E9-A505-0C43313F6A9D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2 3" xfId="11264" xr:uid="{E4FCE6DD-DF67-4B17-8FB9-29BEA94E3F39}"/>
    <cellStyle name="Normal 3 4 4 3" xfId="774" xr:uid="{4D377FCB-335F-47FC-B783-D92C7AECE9D1}"/>
    <cellStyle name="Normal 3 4 4 3 2" xfId="10844" xr:uid="{5E4BDD4D-8186-426B-A74E-1D48FA3D061E}"/>
    <cellStyle name="Normal 3 4 4 4" xfId="11506" xr:uid="{707362F0-9113-4706-964A-CC34E49C79D6}"/>
    <cellStyle name="Normal 3 4 4 5" xfId="1877" xr:uid="{86EF94BF-4A38-4B3A-9135-842DD962EA70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2 2 2" xfId="11035" xr:uid="{0AC3B22E-F8E4-4790-A123-AC911217C305}"/>
    <cellStyle name="Normal 3 4 5 2 3" xfId="10485" xr:uid="{C414ED06-A913-48D4-AC69-66ECD2ADBC45}"/>
    <cellStyle name="Normal 3 4 5 3" xfId="778" xr:uid="{7477BD7B-946F-4FFB-9C3A-BAA6883FFB21}"/>
    <cellStyle name="Normal 3 4 5 3 2" xfId="10605" xr:uid="{0A43B26A-D428-41A9-84BD-415269D455D4}"/>
    <cellStyle name="Normal 3 4 5 4" xfId="2319" xr:uid="{69A35F0B-2FE9-4F86-9CD1-6B10D2328A4C}"/>
    <cellStyle name="Normal 3 4 6" xfId="10430" xr:uid="{78108246-3F5F-4726-9130-FE54C6B135E1}"/>
    <cellStyle name="Normal 3 4 6 2" xfId="10893" xr:uid="{1666B4C9-2935-443B-B038-14BF32910E71}"/>
    <cellStyle name="Normal 3 4 7" xfId="10843" xr:uid="{6F56EC8E-73BC-4056-A366-EDD1AFC508B9}"/>
    <cellStyle name="Normal 3 4 8" xfId="11341" xr:uid="{21F717C9-0E45-4A8D-A1A2-5790D65C1B85}"/>
    <cellStyle name="Normal 3 4 9" xfId="11058" xr:uid="{9D72CDF0-90A2-4E51-85FC-C6CA68450BBC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2 2" xfId="11114" xr:uid="{8DC6C9C2-D775-45C0-9699-38B850460DC2}"/>
    <cellStyle name="Normal 3 5 2 2 3" xfId="10856" xr:uid="{1617F9D7-92DA-4D06-A917-58955DB6E4CC}"/>
    <cellStyle name="Normal 3 5 2 2 4" xfId="11509" xr:uid="{553647C5-0D51-4A12-A12C-FD3060E4E27F}"/>
    <cellStyle name="Normal 3 5 2 2 5" xfId="1880" xr:uid="{12DC42E8-CDD3-4BE8-AA8A-5C26DCC5C981}"/>
    <cellStyle name="Normal 3 5 2 2 6" xfId="19990" xr:uid="{9AC58CD6-D4E0-4D2F-87E2-8F88636B821C}"/>
    <cellStyle name="Normal 3 5 2 3" xfId="783" xr:uid="{9506690E-BFF2-4C62-8F25-63A279217D71}"/>
    <cellStyle name="Normal 3 5 2 3 2" xfId="11126" xr:uid="{A40B5D7C-E5FB-4348-B81A-DF6DAD8D4682}"/>
    <cellStyle name="Normal 3 5 2 4" xfId="10975" xr:uid="{2163AEA7-3CE4-4BAE-9D60-DFE5BE897F1C}"/>
    <cellStyle name="Normal 3 5 2 5" xfId="11431" xr:uid="{3BFAE726-F18D-453A-9961-DF35D22355F0}"/>
    <cellStyle name="Normal 3 5 2 6" xfId="1292" xr:uid="{D318241F-1B10-4B9B-98BB-DB22F75FAECA}"/>
    <cellStyle name="Normal 3 5 2 7" xfId="19989" xr:uid="{474EAE45-1862-44DF-A800-4F35D65FD07A}"/>
    <cellStyle name="Normal 3 5 3" xfId="784" xr:uid="{DA816FA3-E839-4B6A-B2EC-ECB0B9779924}"/>
    <cellStyle name="Normal 3 5 3 2" xfId="785" xr:uid="{C5FE0C4E-1A6C-415B-93DB-94CCFF1156BA}"/>
    <cellStyle name="Normal 3 5 3 2 2" xfId="14777" xr:uid="{D5B3C420-7E62-4818-9D92-03CA4BB0CFC8}"/>
    <cellStyle name="Normal 3 5 3 2 3" xfId="5973" xr:uid="{0854FB46-7C51-4BF8-AF5E-7DF823EC7C4D}"/>
    <cellStyle name="Normal 3 5 3 3" xfId="1341" xr:uid="{108DA9EF-808A-4973-A249-5B5456C844F4}"/>
    <cellStyle name="Normal 3 5 3 4" xfId="19991" xr:uid="{ADCF83AC-42F0-4394-8144-CE984D444321}"/>
    <cellStyle name="Normal 3 5 4" xfId="786" xr:uid="{6B9ACA1D-FB21-4FA6-8650-B15ED748739D}"/>
    <cellStyle name="Normal 3 5 4 2" xfId="10920" xr:uid="{3C06E9C5-9387-45E7-8B65-AE71B1C7F902}"/>
    <cellStyle name="Normal 3 5 4 3" xfId="11113" xr:uid="{A24BE2E7-3897-41BA-B7FE-521B5486960E}"/>
    <cellStyle name="Normal 3 5 4 4" xfId="11508" xr:uid="{F8FABD2A-A1F0-438B-9B22-EC85DA2F2081}"/>
    <cellStyle name="Normal 3 5 4 5" xfId="1879" xr:uid="{CBB41497-6565-47B0-B9AD-4BADCFEA5E44}"/>
    <cellStyle name="Normal 3 5 5" xfId="10624" xr:uid="{DD745A94-07BF-40EF-B664-FEED6BF02427}"/>
    <cellStyle name="Normal 3 5 6" xfId="11010" xr:uid="{DBED5892-A8A6-47D4-9B11-1490108FA10C}"/>
    <cellStyle name="Normal 3 5 7" xfId="11344" xr:uid="{BE726C66-F805-4402-8D59-0592018E89BF}"/>
    <cellStyle name="Normal 3 5 8" xfId="1248" xr:uid="{4DC346F5-D86B-45A9-87F6-1B5E6FDAEFC9}"/>
    <cellStyle name="Normal 3 5 9" xfId="19988" xr:uid="{191B6CF2-0D27-4835-A86B-F97CA4954AA1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2 2 2" xfId="10815" xr:uid="{FB72C824-137E-41E1-9A7B-A49EB3E113C2}"/>
    <cellStyle name="Normal 3 6 2 2 3" xfId="16600" xr:uid="{A895D39C-B2CE-4FDD-8961-8DEA2BDA1F20}"/>
    <cellStyle name="Normal 3 6 2 2 4" xfId="7797" xr:uid="{10443743-E0BD-4263-A168-8B4A7D867D34}"/>
    <cellStyle name="Normal 3 6 2 3" xfId="11015" xr:uid="{A6221120-BB33-4DD4-AA87-27247ED695E3}"/>
    <cellStyle name="Normal 3 6 2 4" xfId="11510" xr:uid="{1DE00BA4-E07F-4936-AAB0-1EAB1EEB1790}"/>
    <cellStyle name="Normal 3 6 2 5" xfId="1881" xr:uid="{30840435-3FEF-4F75-85B8-6776C6D081BC}"/>
    <cellStyle name="Normal 3 6 3" xfId="790" xr:uid="{F83CC2CB-798D-4A73-B173-294A9801445C}"/>
    <cellStyle name="Normal 3 6 3 2" xfId="10354" xr:uid="{6A2EEB72-B41E-4984-9204-3DE8A8875A11}"/>
    <cellStyle name="Normal 3 6 3 2 2" xfId="10821" xr:uid="{A05637A5-1578-4232-A6A6-5A6A777F6400}"/>
    <cellStyle name="Normal 3 6 3 3" xfId="15075" xr:uid="{DF3FFDAA-758D-4ABE-B928-1F4E491BB54C}"/>
    <cellStyle name="Normal 3 6 3 4" xfId="6271" xr:uid="{0C2BD8F4-0D8F-41B1-AF38-9229B135F4AA}"/>
    <cellStyle name="Normal 3 6 4" xfId="9289" xr:uid="{95336225-5757-44B3-9334-112412DD30E0}"/>
    <cellStyle name="Normal 3 6 4 2" xfId="18092" xr:uid="{944D0DDD-41CF-4FBE-9EE4-B5EAE1D1D3A6}"/>
    <cellStyle name="Normal 3 6 5" xfId="10708" xr:uid="{03D450A4-D710-47C2-B4FA-768320F6CAE4}"/>
    <cellStyle name="Normal 3 6 6" xfId="11377" xr:uid="{2814305D-DCD0-4E28-9678-74F4F3B8F1E5}"/>
    <cellStyle name="Normal 3 6 7" xfId="1307" xr:uid="{952432EA-E2EB-47CC-88B3-13EF4F7E1AD2}"/>
    <cellStyle name="Normal 3 7" xfId="791" xr:uid="{40FB0793-A32A-4B42-980F-F09705F0E00B}"/>
    <cellStyle name="Normal 3 7 2" xfId="5069" xr:uid="{467A50F9-B98F-4895-B0A7-8F1F8A87E2CA}"/>
    <cellStyle name="Normal 3 7 2 2" xfId="8090" xr:uid="{19A865EC-759A-4031-8CE8-ABC2E4714EBA}"/>
    <cellStyle name="Normal 3 7 2 2 2" xfId="16893" xr:uid="{B89ABF99-7A44-473E-8625-0B8DE01FBC56}"/>
    <cellStyle name="Normal 3 7 2 2 3" xfId="19994" xr:uid="{D8F3A189-5B9C-4E2A-9EE4-557952018175}"/>
    <cellStyle name="Normal 3 7 2 3" xfId="10710" xr:uid="{ACEAED8F-1282-47BA-8C2A-727E89A006D4}"/>
    <cellStyle name="Normal 3 7 2 4" xfId="13874" xr:uid="{13F473B1-7AE3-445B-93F6-2F6BC98D3FB7}"/>
    <cellStyle name="Normal 3 7 2 5" xfId="19993" xr:uid="{1B1A28CE-2C63-48FC-8ADF-E128DB264AD6}"/>
    <cellStyle name="Normal 3 7 3" xfId="6564" xr:uid="{A69AA272-C2D7-4A82-9CB1-E629FE6082D5}"/>
    <cellStyle name="Normal 3 7 3 2" xfId="15368" xr:uid="{BF471B79-1CC2-4390-B808-3CD0A6209FC6}"/>
    <cellStyle name="Normal 3 7 3 3" xfId="19995" xr:uid="{89808483-2D54-41EE-A671-91975B87DBA0}"/>
    <cellStyle name="Normal 3 7 4" xfId="9582" xr:uid="{B3C969FF-B081-429C-81A8-FF19778350D8}"/>
    <cellStyle name="Normal 3 7 4 2" xfId="18385" xr:uid="{EF46145F-ABDF-4517-A78B-273D919292C1}"/>
    <cellStyle name="Normal 3 7 5" xfId="11301" xr:uid="{347C686A-B48D-4EA2-8C13-39DEC338E1F6}"/>
    <cellStyle name="Normal 3 7 6" xfId="11495" xr:uid="{2210CB06-6D71-40BA-A890-BBFF24A2D848}"/>
    <cellStyle name="Normal 3 7 7" xfId="1866" xr:uid="{F5937183-4B24-4358-A3CF-871B00DEC743}"/>
    <cellStyle name="Normal 3 7 8" xfId="19992" xr:uid="{D8C7F030-E69E-417D-935E-1B6E15AAB70C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2 2" xfId="17208" xr:uid="{B4C0F562-CA0E-4D6F-9B00-75E0743AED39}"/>
    <cellStyle name="Normal 3 8 2 2 3" xfId="8405" xr:uid="{4893FCC0-BA48-44CE-A248-49FEB117C603}"/>
    <cellStyle name="Normal 3 8 2 3" xfId="10660" xr:uid="{89696CCB-4321-4E6A-A891-9B1BAF179295}"/>
    <cellStyle name="Normal 3 8 2 4" xfId="14189" xr:uid="{A438B752-3CBE-4352-9DB8-A03ABD7600E7}"/>
    <cellStyle name="Normal 3 8 2 5" xfId="5384" xr:uid="{03CFE4B4-2A82-4C51-9076-2A3972AD222A}"/>
    <cellStyle name="Normal 3 8 2 6" xfId="19997" xr:uid="{EFC283B1-0B1D-4AD9-9763-3F59C3BBDC93}"/>
    <cellStyle name="Normal 3 8 3" xfId="795" xr:uid="{D42A0CB4-E4FC-48F2-B9BB-1E3BEC1D3835}"/>
    <cellStyle name="Normal 3 8 3 2" xfId="15683" xr:uid="{1C8E4F5C-8BD5-4314-90FC-C1DC52F9D04F}"/>
    <cellStyle name="Normal 3 8 3 3" xfId="6879" xr:uid="{93F4201F-CC11-401A-8227-24649007C9F3}"/>
    <cellStyle name="Normal 3 8 4" xfId="9897" xr:uid="{068C788D-AA0F-4096-9304-F4A65FD6163F}"/>
    <cellStyle name="Normal 3 8 4 2" xfId="18700" xr:uid="{99F35C63-28D1-44D3-B34F-19BBFBAF781C}"/>
    <cellStyle name="Normal 3 8 5" xfId="11236" xr:uid="{EFBF3599-53C5-4591-A99B-A0EDA4A7962A}"/>
    <cellStyle name="Normal 3 8 6" xfId="11313" xr:uid="{19AD57CB-3149-4AF1-82A3-76D0D56E89A5}"/>
    <cellStyle name="Normal 3 8 7" xfId="2071" xr:uid="{09428976-2799-4103-B4BB-F95B9A935396}"/>
    <cellStyle name="Normal 3 8 8" xfId="19996" xr:uid="{2FAE3D54-7185-469A-9D3F-169F3994A61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2 2 2" xfId="16009" xr:uid="{B3C8CDBE-0A81-4231-AB97-2C9BC298F47E}"/>
    <cellStyle name="Normal 3 9 2 3" xfId="7206" xr:uid="{F8C23D52-3B00-4C02-A153-548C85DA2AEC}"/>
    <cellStyle name="Normal 3 9 3" xfId="799" xr:uid="{BAD45978-21FA-4362-B342-065B858DFB74}"/>
    <cellStyle name="Normal 3 9 3 2" xfId="10921" xr:uid="{9E2075C5-C3F8-42B4-BA39-E429F36CB4E6}"/>
    <cellStyle name="Normal 3 9 4" xfId="12994" xr:uid="{C7BB0789-1D28-4A9A-B4A1-512FA0BBF012}"/>
    <cellStyle name="Normal 3 9 5" xfId="10785" xr:uid="{99E3C5B3-71C4-4D21-AC2C-EEE17EAD6951}"/>
    <cellStyle name="Normal 3 9 6" xfId="4188" xr:uid="{BD36F793-5907-48A1-A222-60D207642997}"/>
    <cellStyle name="Normal 3 9 7" xfId="19998" xr:uid="{956B6E76-88F5-4BF2-8E59-4C93358DF803}"/>
    <cellStyle name="Normal 30" xfId="1073" xr:uid="{066861D0-F993-4EDC-959E-1F2E420212AA}"/>
    <cellStyle name="Normal 30 10" xfId="8736" xr:uid="{BBC09CAB-1E8D-4C8D-AE3E-B428BBBBE4F7}"/>
    <cellStyle name="Normal 30 10 2" xfId="17539" xr:uid="{E7BB83C0-763D-4282-B3A9-F62DE1DF3522}"/>
    <cellStyle name="Normal 30 11" xfId="10831" xr:uid="{B289E71D-B499-4FD5-949A-47AB3561A89C}"/>
    <cellStyle name="Normal 30 12" xfId="11378" xr:uid="{069C2F96-F15F-40F4-9C19-AE412271D015}"/>
    <cellStyle name="Normal 30 2" xfId="1882" xr:uid="{784CB11B-8FE2-4A9D-9AEE-5AA2791DD696}"/>
    <cellStyle name="Normal 30 2 2" xfId="2958" xr:uid="{9953896F-63AF-4F48-9F2C-3034C867E370}"/>
    <cellStyle name="Normal 30 2 2 2" xfId="11248" xr:uid="{61D7089A-4D01-4130-AEC9-38F0ED756230}"/>
    <cellStyle name="Normal 30 2 2 3" xfId="10809" xr:uid="{CA865862-B115-47B2-8D2E-E0207C53C438}"/>
    <cellStyle name="Normal 30 2 3" xfId="2432" xr:uid="{F63C36E6-0228-4744-8492-9BADA9A7D555}"/>
    <cellStyle name="Normal 30 2 4" xfId="10692" xr:uid="{E9A8995C-BC1D-4088-9862-D978A3CB8942}"/>
    <cellStyle name="Normal 30 2 5" xfId="11511" xr:uid="{89A62D7F-D3A1-4495-B433-BCED7CB9615C}"/>
    <cellStyle name="Normal 30 2 6" xfId="19455" xr:uid="{2A414970-D7FB-4748-BA37-B9804B6C4503}"/>
    <cellStyle name="Normal 30 3" xfId="2587" xr:uid="{86BBF40D-BC17-4DFA-A9ED-3C1B1EA7A989}"/>
    <cellStyle name="Normal 30 3 10" xfId="11691" xr:uid="{0C1488F6-9CCD-4BCE-B889-4DE7C59477D5}"/>
    <cellStyle name="Normal 30 3 2" xfId="3113" xr:uid="{CCB03D34-C51D-4F0A-94AF-A9E636620568}"/>
    <cellStyle name="Normal 30 3 2 2" xfId="4681" xr:uid="{404150C0-7944-46AC-99DE-B9964FE65172}"/>
    <cellStyle name="Normal 30 3 2 2 2" xfId="7699" xr:uid="{4FF2FDC3-EF73-4319-AF78-B689DA66D05E}"/>
    <cellStyle name="Normal 30 3 2 2 2 2" xfId="16502" xr:uid="{C799642D-03B2-4E8F-82BE-22EF4DC41047}"/>
    <cellStyle name="Normal 30 3 2 2 3" xfId="13486" xr:uid="{FA23DB29-8CF4-4AF0-B49E-D131AF03C52C}"/>
    <cellStyle name="Normal 30 3 2 3" xfId="6173" xr:uid="{9B4BB245-B5AA-4C58-ACEE-7B176CF4FD38}"/>
    <cellStyle name="Normal 30 3 2 3 2" xfId="14977" xr:uid="{63088E8D-5E15-4219-8671-8733F1625BC1}"/>
    <cellStyle name="Normal 30 3 2 4" xfId="9191" xr:uid="{5BFC5D55-1F17-422D-BBE5-07E01F0D39BB}"/>
    <cellStyle name="Normal 30 3 2 4 2" xfId="17994" xr:uid="{8A006694-F427-4C0E-82E3-9568C5E00C0F}"/>
    <cellStyle name="Normal 30 3 2 5" xfId="11972" xr:uid="{10389CEF-CF96-4658-B352-A5E201E1E54F}"/>
    <cellStyle name="Normal 30 3 3" xfId="3454" xr:uid="{BA1689B9-FAF5-47C4-A59D-779D244C0452}"/>
    <cellStyle name="Normal 30 3 3 2" xfId="4974" xr:uid="{EBC5C350-7EF6-4E63-BD6D-5AD1E22C65D0}"/>
    <cellStyle name="Normal 30 3 3 2 2" xfId="7995" xr:uid="{36A88BE0-B587-4ABE-BDCD-F26460CA1E7C}"/>
    <cellStyle name="Normal 30 3 3 2 2 2" xfId="16798" xr:uid="{4CAA8F74-9742-4FBF-918F-BC10E672B8FE}"/>
    <cellStyle name="Normal 30 3 3 2 3" xfId="13779" xr:uid="{42EEA2B9-E045-49BD-80B5-BB18C3BB7CE1}"/>
    <cellStyle name="Normal 30 3 3 3" xfId="6469" xr:uid="{5B673FCB-5DBB-4D83-818C-04CA05E38CEF}"/>
    <cellStyle name="Normal 30 3 3 3 2" xfId="15273" xr:uid="{C6DBEC17-4369-4743-8C5B-53B31FDF5FDC}"/>
    <cellStyle name="Normal 30 3 3 4" xfId="9487" xr:uid="{A10501CC-039D-44CD-809D-1E496035BFE0}"/>
    <cellStyle name="Normal 30 3 3 4 2" xfId="18290" xr:uid="{692CD16A-564B-4EDC-8A7F-A61457E4A93D}"/>
    <cellStyle name="Normal 30 3 3 5" xfId="12262" xr:uid="{BF668AE6-4C08-4052-BFF7-93CF16E43DA7}"/>
    <cellStyle name="Normal 30 3 4" xfId="3749" xr:uid="{C0C0A447-4006-4791-99A9-5204871CEC98}"/>
    <cellStyle name="Normal 30 3 4 2" xfId="5272" xr:uid="{C978F47F-046D-48EC-9BDD-158F04C49B11}"/>
    <cellStyle name="Normal 30 3 4 2 2" xfId="8293" xr:uid="{0B2DE974-AB5B-4943-9C44-0A5C49353330}"/>
    <cellStyle name="Normal 30 3 4 2 2 2" xfId="17096" xr:uid="{9D4F6BD6-CF5E-4B5A-A249-2332E02F3174}"/>
    <cellStyle name="Normal 30 3 4 2 3" xfId="14077" xr:uid="{084DAE5D-528B-4191-8E19-78B7237F2A75}"/>
    <cellStyle name="Normal 30 3 4 3" xfId="6767" xr:uid="{0F77661E-EB68-42ED-9DB4-F7E02FF18753}"/>
    <cellStyle name="Normal 30 3 4 3 2" xfId="15571" xr:uid="{6F2A3592-CF74-4CEA-BFF3-E71FCBC39A36}"/>
    <cellStyle name="Normal 30 3 4 4" xfId="9785" xr:uid="{04E10704-F078-4B9A-90D4-A23F07591AB9}"/>
    <cellStyle name="Normal 30 3 4 4 2" xfId="18588" xr:uid="{8EA2D6C8-FA13-4D87-9CBC-59CA2CFC3776}"/>
    <cellStyle name="Normal 30 3 4 5" xfId="12557" xr:uid="{9A2B6544-D794-470B-A914-1E0CDEEF94C8}"/>
    <cellStyle name="Normal 30 3 5" xfId="4059" xr:uid="{CBB63BE1-BA77-4228-A166-47ABDD5B40C2}"/>
    <cellStyle name="Normal 30 3 5 2" xfId="5582" xr:uid="{12F87CD1-BF3B-4A3E-933E-4339008FF49D}"/>
    <cellStyle name="Normal 30 3 5 2 2" xfId="8603" xr:uid="{FD0794C1-B102-4634-A3BD-3901F31B0CB4}"/>
    <cellStyle name="Normal 30 3 5 2 2 2" xfId="17406" xr:uid="{11EB4FF6-0AD0-4676-8F1E-B306B3C20CE6}"/>
    <cellStyle name="Normal 30 3 5 2 3" xfId="14387" xr:uid="{B0CB106B-6C34-4D12-B543-E897C4252075}"/>
    <cellStyle name="Normal 30 3 5 3" xfId="7077" xr:uid="{CB19FAE5-829C-4760-96F7-344C4C606E7C}"/>
    <cellStyle name="Normal 30 3 5 3 2" xfId="15881" xr:uid="{7D2CADD4-9270-4331-AAC8-4ADE861886AE}"/>
    <cellStyle name="Normal 30 3 5 4" xfId="10095" xr:uid="{2FCCAD22-E2E2-4C4E-88D2-E4C8A60B0B7A}"/>
    <cellStyle name="Normal 30 3 5 4 2" xfId="18898" xr:uid="{74E2C221-33DD-41B9-B06D-D84F150A4EBD}"/>
    <cellStyle name="Normal 30 3 5 5" xfId="12866" xr:uid="{92D5B527-CB57-46F6-8132-3D376F59AA82}"/>
    <cellStyle name="Normal 30 3 6" xfId="4386" xr:uid="{B4655728-3B4E-4C0D-BEED-E8D18BE6F3A1}"/>
    <cellStyle name="Normal 30 3 6 2" xfId="7404" xr:uid="{1B384AAE-41C0-44FD-91B0-75DC98FE4C50}"/>
    <cellStyle name="Normal 30 3 6 2 2" xfId="16207" xr:uid="{3BE1DD24-5C7E-4780-A18F-ED1D1EDB97E4}"/>
    <cellStyle name="Normal 30 3 6 3" xfId="13192" xr:uid="{B2373507-35E6-483E-82B4-D46CDFE81FBC}"/>
    <cellStyle name="Normal 30 3 7" xfId="5877" xr:uid="{7F4E63A2-0373-4EC2-AFD2-162F1729921B}"/>
    <cellStyle name="Normal 30 3 7 2" xfId="14681" xr:uid="{73348203-872D-4770-8A76-70029983D085}"/>
    <cellStyle name="Normal 30 3 8" xfId="8896" xr:uid="{72891445-3116-4181-946B-D31FFDB02257}"/>
    <cellStyle name="Normal 30 3 8 2" xfId="17699" xr:uid="{B6FBD7E8-0137-4980-B46E-64CB9FA808A3}"/>
    <cellStyle name="Normal 30 3 9" xfId="11253" xr:uid="{AE2922FD-2008-43ED-88BB-FBC6C5D44BDF}"/>
    <cellStyle name="Normal 30 4" xfId="2874" xr:uid="{4A61D7D9-D3D9-4680-A082-FD447B7B94C4}"/>
    <cellStyle name="Normal 30 4 2" xfId="4519" xr:uid="{DF5C9BC8-CBD4-4273-AC25-D91FF8EF036E}"/>
    <cellStyle name="Normal 30 4 2 2" xfId="7537" xr:uid="{41CA42F3-673A-4B50-933E-7EC479159330}"/>
    <cellStyle name="Normal 30 4 2 2 2" xfId="16340" xr:uid="{38F11F3F-EC75-46BB-AB3B-2565C43FEA69}"/>
    <cellStyle name="Normal 30 4 2 3" xfId="13324" xr:uid="{EAEC9945-5C00-45A9-BE18-DAF0A9A5AA10}"/>
    <cellStyle name="Normal 30 4 3" xfId="6011" xr:uid="{83A79352-06CC-401C-98D6-942ED4E7FF7E}"/>
    <cellStyle name="Normal 30 4 3 2" xfId="14815" xr:uid="{CC5845D0-35D2-46CA-AC6E-3E05272BA82F}"/>
    <cellStyle name="Normal 30 4 4" xfId="9029" xr:uid="{EE9E7F68-83A7-4C38-B326-26C3C849FF1B}"/>
    <cellStyle name="Normal 30 4 4 2" xfId="17832" xr:uid="{0F8A285F-9F1E-4DE5-9A4A-5BED2CB07920}"/>
    <cellStyle name="Normal 30 4 5" xfId="11813" xr:uid="{6C9BF105-F557-4827-9817-823396642B98}"/>
    <cellStyle name="Normal 30 5" xfId="3294" xr:uid="{8CECF7DC-F226-42A2-A82F-2BD0CCB7674D}"/>
    <cellStyle name="Normal 30 5 2" xfId="4814" xr:uid="{958B2732-93AE-4A4C-B3AA-1B8B7FBF7797}"/>
    <cellStyle name="Normal 30 5 2 2" xfId="7835" xr:uid="{1813AF6C-E123-44EE-9B9E-9F1F8B7A4164}"/>
    <cellStyle name="Normal 30 5 2 2 2" xfId="16638" xr:uid="{D10A482A-65A3-402D-AD5C-5A8EBF8FAB17}"/>
    <cellStyle name="Normal 30 5 2 3" xfId="13619" xr:uid="{EF05D89B-805D-430F-90B2-3B7C26B187DA}"/>
    <cellStyle name="Normal 30 5 3" xfId="6309" xr:uid="{36C69E88-BFDB-4B6B-8777-E88BD8D4CAF1}"/>
    <cellStyle name="Normal 30 5 3 2" xfId="15113" xr:uid="{23D05A29-69CF-4218-8432-C4C156447B01}"/>
    <cellStyle name="Normal 30 5 4" xfId="9327" xr:uid="{24BFB6EE-D850-4BD7-A752-79ECB7DFDFED}"/>
    <cellStyle name="Normal 30 5 4 2" xfId="18130" xr:uid="{CEA1DCB7-6CCD-4ACE-B4EE-F4D3DEA55E54}"/>
    <cellStyle name="Normal 30 5 5" xfId="12102" xr:uid="{C707E8B3-E427-4546-B89C-4408BD8B2001}"/>
    <cellStyle name="Normal 30 6" xfId="3587" xr:uid="{4772D081-357B-44B2-BBEC-8A8C5A527987}"/>
    <cellStyle name="Normal 30 6 2" xfId="5110" xr:uid="{FF2F885F-5B40-454E-A281-B5136998DCF8}"/>
    <cellStyle name="Normal 30 6 2 2" xfId="8131" xr:uid="{057C4398-F1CB-41E3-A710-AA2A32442133}"/>
    <cellStyle name="Normal 30 6 2 2 2" xfId="16934" xr:uid="{542FCC47-1DFE-478F-94D9-F2C2427471C1}"/>
    <cellStyle name="Normal 30 6 2 3" xfId="13915" xr:uid="{F022EA83-BB75-4930-85E4-778FD5041E31}"/>
    <cellStyle name="Normal 30 6 3" xfId="6605" xr:uid="{39D31AC3-0C1D-4893-9568-56B3C422EE19}"/>
    <cellStyle name="Normal 30 6 3 2" xfId="15409" xr:uid="{6F8E9589-BB38-45C7-B7C7-FCA495930034}"/>
    <cellStyle name="Normal 30 6 4" xfId="9623" xr:uid="{8CC99C18-1DAB-46BA-8E07-4E7DB1FF73E4}"/>
    <cellStyle name="Normal 30 6 4 2" xfId="18426" xr:uid="{A370A70A-677A-4A01-9EF4-310077FC1EC4}"/>
    <cellStyle name="Normal 30 6 5" xfId="12395" xr:uid="{F38A27DD-FE44-4AC3-9B11-33755275D178}"/>
    <cellStyle name="Normal 30 7" xfId="3899" xr:uid="{76BFF874-A42B-4E0A-9F59-11DCB15A67F7}"/>
    <cellStyle name="Normal 30 7 2" xfId="5422" xr:uid="{D5F7AD22-7852-4D82-B5A6-E37690FDDBD9}"/>
    <cellStyle name="Normal 30 7 2 2" xfId="8443" xr:uid="{A1F36CE7-9594-41D4-81D9-49A2F5F258E2}"/>
    <cellStyle name="Normal 30 7 2 2 2" xfId="17246" xr:uid="{0F1268D1-8BB6-417A-B0A9-4B9C7E574DF4}"/>
    <cellStyle name="Normal 30 7 2 3" xfId="14227" xr:uid="{9CBEA017-3537-4643-B339-1739EDFE562E}"/>
    <cellStyle name="Normal 30 7 3" xfId="6917" xr:uid="{E3E80C4B-5C97-4BEB-973F-FA9C8D2B1354}"/>
    <cellStyle name="Normal 30 7 3 2" xfId="15721" xr:uid="{8801E845-36A5-4F13-96C7-E0297449444B}"/>
    <cellStyle name="Normal 30 7 4" xfId="9935" xr:uid="{EB27ACE5-82CA-49D9-9CC4-D8EA2B86443C}"/>
    <cellStyle name="Normal 30 7 4 2" xfId="18738" xr:uid="{0F0674DD-111C-402D-8BF0-FD07BB055F8D}"/>
    <cellStyle name="Normal 30 7 5" xfId="12706" xr:uid="{4891C0FC-1169-41F6-9C33-ABE65F34F71D}"/>
    <cellStyle name="Normal 30 8" xfId="4226" xr:uid="{25C96515-E55F-48C3-BCDC-1F345B9EA3E1}"/>
    <cellStyle name="Normal 30 8 2" xfId="7244" xr:uid="{CCC34484-947A-4AA8-AE47-2B0A80F5DD02}"/>
    <cellStyle name="Normal 30 8 2 2" xfId="16047" xr:uid="{1CCCFC12-CA17-41FC-A52F-965ADE3F9811}"/>
    <cellStyle name="Normal 30 8 3" xfId="13032" xr:uid="{B5D4CC61-85C4-417C-B0EE-CC0D163AC3D2}"/>
    <cellStyle name="Normal 30 9" xfId="5729" xr:uid="{FE4EC346-DF94-425D-AD08-CEF8AD48AE6F}"/>
    <cellStyle name="Normal 30 9 2" xfId="14533" xr:uid="{273D2263-DD20-4D11-A8DE-9CF29225A84F}"/>
    <cellStyle name="Normal 300" xfId="19163" xr:uid="{9DF2C4F6-C1F7-4398-B184-966965093411}"/>
    <cellStyle name="Normal 301" xfId="19140" xr:uid="{72EED5D4-29C9-457E-8073-C212D7CA8157}"/>
    <cellStyle name="Normal 302" xfId="19103" xr:uid="{86E3C95D-128C-4E75-B32A-618BE3252CD0}"/>
    <cellStyle name="Normal 303" xfId="19131" xr:uid="{1101FEFE-FB2D-498F-A260-E9F015D3BBAF}"/>
    <cellStyle name="Normal 304" xfId="19061" xr:uid="{E6424CAF-EF0A-4D47-B6C0-1B3E3E84A726}"/>
    <cellStyle name="Normal 305" xfId="19198" xr:uid="{75AF0B5F-2AA9-49BD-B2BD-99329BE5A97B}"/>
    <cellStyle name="Normal 306" xfId="19111" xr:uid="{9E233066-825A-4F9D-998F-6160AD604EEA}"/>
    <cellStyle name="Normal 307" xfId="19117" xr:uid="{15BCEB23-18C6-45F3-A44E-B389CAECB5EB}"/>
    <cellStyle name="Normal 308" xfId="19067" xr:uid="{E212B01C-107C-49B9-9DE7-D21C7EC1CC9D}"/>
    <cellStyle name="Normal 309" xfId="19209" xr:uid="{639D6446-4172-4D10-BF9A-B324A53E8156}"/>
    <cellStyle name="Normal 31" xfId="1074" xr:uid="{9C97F50B-B2E9-4513-B607-88102124E8CF}"/>
    <cellStyle name="Normal 31 10" xfId="8737" xr:uid="{096AC600-12A1-440E-B411-041B7EA77CEC}"/>
    <cellStyle name="Normal 31 10 2" xfId="17540" xr:uid="{A85C67D7-CA40-4C4B-9E7B-D03F25E470BB}"/>
    <cellStyle name="Normal 31 11" xfId="10728" xr:uid="{551C23EC-B34D-488F-A075-7FB415144A35}"/>
    <cellStyle name="Normal 31 12" xfId="11379" xr:uid="{8FB653C8-C217-4E16-8507-D6CD99C27102}"/>
    <cellStyle name="Normal 31 2" xfId="1883" xr:uid="{8C538B58-6302-48D5-81EF-812DFC66C0DC}"/>
    <cellStyle name="Normal 31 2 2" xfId="2959" xr:uid="{C76DE154-4559-429A-873B-BA503FB31133}"/>
    <cellStyle name="Normal 31 2 2 2" xfId="10592" xr:uid="{576FDDDA-F5AF-4DD4-A75D-A4F8F12626C1}"/>
    <cellStyle name="Normal 31 2 2 3" xfId="11279" xr:uid="{0BD37402-B077-47B4-8E88-D5BB42282509}"/>
    <cellStyle name="Normal 31 2 3" xfId="2433" xr:uid="{1268E1AA-FB40-4AA7-AC44-B3CEF8AFC191}"/>
    <cellStyle name="Normal 31 2 4" xfId="10654" xr:uid="{4FB04E4B-AB6C-4E78-8CA0-8B21024B8CF4}"/>
    <cellStyle name="Normal 31 2 5" xfId="11512" xr:uid="{BBB69E70-A6EC-4145-9235-9E0E777FDF6C}"/>
    <cellStyle name="Normal 31 2 6" xfId="19452" xr:uid="{EC628300-2B09-4D3E-942C-4DC4CEF95B12}"/>
    <cellStyle name="Normal 31 3" xfId="2575" xr:uid="{811C760A-26CB-4E7C-A982-0B834AC03510}"/>
    <cellStyle name="Normal 31 3 10" xfId="11681" xr:uid="{63DAE636-7A10-4747-A803-CAD636132E9A}"/>
    <cellStyle name="Normal 31 3 2" xfId="3100" xr:uid="{4D02C187-51CC-48E3-AAB9-0110B44E1EF5}"/>
    <cellStyle name="Normal 31 3 2 2" xfId="4669" xr:uid="{BB5F8576-18D4-4F47-AFE3-8741141E9040}"/>
    <cellStyle name="Normal 31 3 2 2 2" xfId="7687" xr:uid="{3D9E77A0-636B-4BEC-BEBE-196A05E4C0B9}"/>
    <cellStyle name="Normal 31 3 2 2 2 2" xfId="16490" xr:uid="{DA9B3D3D-70AE-4CDC-B92A-9FEC2AA8E892}"/>
    <cellStyle name="Normal 31 3 2 2 3" xfId="13474" xr:uid="{84FD62F8-133D-4D02-8C25-55C86C76153B}"/>
    <cellStyle name="Normal 31 3 2 3" xfId="6161" xr:uid="{7F7D27C7-51F5-4EC3-8946-849224A3A3AB}"/>
    <cellStyle name="Normal 31 3 2 3 2" xfId="14965" xr:uid="{764904DF-B4DF-42CE-A7A4-D2538907F792}"/>
    <cellStyle name="Normal 31 3 2 4" xfId="9179" xr:uid="{F9B0D63C-C517-4A3E-A37B-F1C51386CC9E}"/>
    <cellStyle name="Normal 31 3 2 4 2" xfId="17982" xr:uid="{AB90ED74-2E1B-49B6-92FF-11ADD546E817}"/>
    <cellStyle name="Normal 31 3 2 5" xfId="11961" xr:uid="{C6DF4BAE-8575-4285-BD96-40C616C27ED4}"/>
    <cellStyle name="Normal 31 3 3" xfId="3442" xr:uid="{109CD318-939C-45E8-8F80-1982E3AE32CD}"/>
    <cellStyle name="Normal 31 3 3 2" xfId="4962" xr:uid="{E4AFB184-B42A-4740-A802-2B00B5E81463}"/>
    <cellStyle name="Normal 31 3 3 2 2" xfId="7983" xr:uid="{D8FB9DC1-E084-45EF-89A2-D57055DCC3FE}"/>
    <cellStyle name="Normal 31 3 3 2 2 2" xfId="16786" xr:uid="{244738FE-B275-41F4-BB52-619904581899}"/>
    <cellStyle name="Normal 31 3 3 2 3" xfId="13767" xr:uid="{C0131CCA-BB73-4550-A19C-5510B8E12559}"/>
    <cellStyle name="Normal 31 3 3 3" xfId="6457" xr:uid="{6738AF4C-DF5A-4B47-8BBE-E5883BCE3B43}"/>
    <cellStyle name="Normal 31 3 3 3 2" xfId="15261" xr:uid="{6E685436-0EDA-4CAF-AB95-1A5296BF8BD9}"/>
    <cellStyle name="Normal 31 3 3 4" xfId="9475" xr:uid="{0F9EBFEF-B062-4E28-94EB-B0478D361EBD}"/>
    <cellStyle name="Normal 31 3 3 4 2" xfId="18278" xr:uid="{5B298162-0896-4D67-B422-735C4D0D7DE2}"/>
    <cellStyle name="Normal 31 3 3 5" xfId="12250" xr:uid="{65AA998C-43D4-4895-9F43-923AC5A353A5}"/>
    <cellStyle name="Normal 31 3 4" xfId="3737" xr:uid="{8B2FD864-0CAF-4548-8B23-880D333A2019}"/>
    <cellStyle name="Normal 31 3 4 2" xfId="5260" xr:uid="{F3C56D91-4436-4D4F-B96E-FD38B64DB059}"/>
    <cellStyle name="Normal 31 3 4 2 2" xfId="8281" xr:uid="{7E486982-D6F5-4523-8032-A7BF3FABAEAE}"/>
    <cellStyle name="Normal 31 3 4 2 2 2" xfId="17084" xr:uid="{78640B00-B07F-4E3A-947C-6E0A4135EF44}"/>
    <cellStyle name="Normal 31 3 4 2 3" xfId="14065" xr:uid="{B635FCAC-59C4-428C-9963-C2ACCFDC721D}"/>
    <cellStyle name="Normal 31 3 4 3" xfId="6755" xr:uid="{88EB7342-525D-40E1-9604-07016590CFC9}"/>
    <cellStyle name="Normal 31 3 4 3 2" xfId="15559" xr:uid="{9B5040F9-3F33-4F69-AF4C-BC5E74E8A5B4}"/>
    <cellStyle name="Normal 31 3 4 4" xfId="9773" xr:uid="{1338D7E8-D498-4089-9A73-BDFF7D3B18C6}"/>
    <cellStyle name="Normal 31 3 4 4 2" xfId="18576" xr:uid="{B9F83378-AA6C-4DB1-B0E2-5594AA57E720}"/>
    <cellStyle name="Normal 31 3 4 5" xfId="12545" xr:uid="{EAB29C4F-C85E-44D2-B0C8-0786217AA2F1}"/>
    <cellStyle name="Normal 31 3 5" xfId="4047" xr:uid="{CF578DBE-B578-49BA-BF10-5E9FD8380046}"/>
    <cellStyle name="Normal 31 3 5 2" xfId="5570" xr:uid="{CA4FDBE9-AC00-42B4-B4E1-027DBDA782B4}"/>
    <cellStyle name="Normal 31 3 5 2 2" xfId="8591" xr:uid="{054C6E1B-8D1B-42B0-B30A-9954CB46EA92}"/>
    <cellStyle name="Normal 31 3 5 2 2 2" xfId="17394" xr:uid="{B9359B27-D282-4990-B2A1-919B3D5DEEB7}"/>
    <cellStyle name="Normal 31 3 5 2 3" xfId="14375" xr:uid="{666DC700-AED5-40F6-9270-C24AC72CD943}"/>
    <cellStyle name="Normal 31 3 5 3" xfId="7065" xr:uid="{40881BAC-BFF5-48C4-BE13-E1DBB48E98B5}"/>
    <cellStyle name="Normal 31 3 5 3 2" xfId="15869" xr:uid="{B5F1B53D-6ACF-456C-BBB2-E398CD9D182E}"/>
    <cellStyle name="Normal 31 3 5 4" xfId="10083" xr:uid="{DC2C4394-A4DF-4FBC-BDC9-124499C460A9}"/>
    <cellStyle name="Normal 31 3 5 4 2" xfId="18886" xr:uid="{8827E270-593B-491B-BCD5-A9BBFBA6ECD5}"/>
    <cellStyle name="Normal 31 3 5 5" xfId="12854" xr:uid="{773F8EC5-9D38-4522-8C8C-405C264381A5}"/>
    <cellStyle name="Normal 31 3 6" xfId="4374" xr:uid="{E83F1F63-A486-4ED2-A2E2-A86D58AE9010}"/>
    <cellStyle name="Normal 31 3 6 2" xfId="7392" xr:uid="{2F686318-9A46-432F-B6A6-D3555C7C0B1B}"/>
    <cellStyle name="Normal 31 3 6 2 2" xfId="16195" xr:uid="{F925B6AD-C831-4F1C-9C08-176560E529F8}"/>
    <cellStyle name="Normal 31 3 6 3" xfId="13180" xr:uid="{378EC248-5797-4EFF-8DB8-3ED001B8157C}"/>
    <cellStyle name="Normal 31 3 7" xfId="5865" xr:uid="{51DBD4F1-C278-4E6C-B2CE-56C0C1B9472F}"/>
    <cellStyle name="Normal 31 3 7 2" xfId="14669" xr:uid="{60C74719-4778-4317-A07E-79FA93DF9E4B}"/>
    <cellStyle name="Normal 31 3 8" xfId="8884" xr:uid="{73572DD3-63A7-4684-B53C-4AF0CC86EAB1}"/>
    <cellStyle name="Normal 31 3 8 2" xfId="17687" xr:uid="{225ABC24-5341-4A6E-8036-15B896044869}"/>
    <cellStyle name="Normal 31 3 9" xfId="10999" xr:uid="{EC50D739-46AF-4370-BBED-31E80FD2113F}"/>
    <cellStyle name="Normal 31 4" xfId="2875" xr:uid="{883DC08E-4F47-44CA-B45D-237EF4960CAF}"/>
    <cellStyle name="Normal 31 4 2" xfId="4520" xr:uid="{4592A382-3237-46B2-829F-8DD7F7A23C58}"/>
    <cellStyle name="Normal 31 4 2 2" xfId="7538" xr:uid="{56ECC926-1A58-4B84-9CAA-FAD5A5682FE2}"/>
    <cellStyle name="Normal 31 4 2 2 2" xfId="16341" xr:uid="{7B6047BF-0914-4641-83ED-2FC5CEFE441C}"/>
    <cellStyle name="Normal 31 4 2 3" xfId="13325" xr:uid="{9F29A6B0-3725-4152-BCBA-7464A7B3A3C3}"/>
    <cellStyle name="Normal 31 4 3" xfId="6012" xr:uid="{5B10496C-C8D7-49AC-B14B-85AEEFA5A956}"/>
    <cellStyle name="Normal 31 4 3 2" xfId="14816" xr:uid="{E50F97E7-914F-4DB7-B85F-A2E204B7EED4}"/>
    <cellStyle name="Normal 31 4 4" xfId="9030" xr:uid="{87EA7C5B-BC41-4602-947E-CF8325774DFA}"/>
    <cellStyle name="Normal 31 4 4 2" xfId="17833" xr:uid="{FFB22B66-2DD2-405A-AE32-6C1D7356C193}"/>
    <cellStyle name="Normal 31 4 5" xfId="11814" xr:uid="{1B07EEC2-D0A2-432C-9B01-D5CD7AB0E107}"/>
    <cellStyle name="Normal 31 5" xfId="3295" xr:uid="{D102C610-5221-40A8-AF17-7802F910B053}"/>
    <cellStyle name="Normal 31 5 2" xfId="4815" xr:uid="{868123B4-B31E-4733-949D-CFAB814EA364}"/>
    <cellStyle name="Normal 31 5 2 2" xfId="7836" xr:uid="{2920FCC6-E75A-405E-9BCE-E48A4C60FBD6}"/>
    <cellStyle name="Normal 31 5 2 2 2" xfId="16639" xr:uid="{92068485-62A9-4ECA-9F3B-8CB0C6D37C31}"/>
    <cellStyle name="Normal 31 5 2 3" xfId="13620" xr:uid="{659824B1-3060-4D86-86F3-EFBF00A8BC11}"/>
    <cellStyle name="Normal 31 5 3" xfId="6310" xr:uid="{BD7D84B3-7E4E-45E3-A9F6-B278C12F87C5}"/>
    <cellStyle name="Normal 31 5 3 2" xfId="15114" xr:uid="{43599D75-6D1B-41FB-B08A-0A621AD36BC3}"/>
    <cellStyle name="Normal 31 5 4" xfId="9328" xr:uid="{8B51048D-15BE-473D-B137-CD2C5177BFB6}"/>
    <cellStyle name="Normal 31 5 4 2" xfId="18131" xr:uid="{D1BA3D4B-E0F7-4EC7-8A66-12DACBB2CA32}"/>
    <cellStyle name="Normal 31 5 5" xfId="12103" xr:uid="{92671130-6295-414B-B645-73335EF09389}"/>
    <cellStyle name="Normal 31 6" xfId="3588" xr:uid="{522D4122-E0DF-42E4-BE48-C018FC4E34CE}"/>
    <cellStyle name="Normal 31 6 2" xfId="5111" xr:uid="{09C23621-AA0B-4E32-A695-71B6F17D554C}"/>
    <cellStyle name="Normal 31 6 2 2" xfId="8132" xr:uid="{0C907727-5BB7-406B-8E31-E292DCC1A30C}"/>
    <cellStyle name="Normal 31 6 2 2 2" xfId="16935" xr:uid="{A464EEF9-7D4C-49F3-BE0A-3A6FF1317768}"/>
    <cellStyle name="Normal 31 6 2 3" xfId="13916" xr:uid="{94F06840-8664-4593-8CBA-12D562DCBD3A}"/>
    <cellStyle name="Normal 31 6 3" xfId="6606" xr:uid="{EC743240-B36D-45F0-A731-C7CF414BFD15}"/>
    <cellStyle name="Normal 31 6 3 2" xfId="15410" xr:uid="{407F71EF-0196-4B9B-9870-82E4187F7BA2}"/>
    <cellStyle name="Normal 31 6 4" xfId="9624" xr:uid="{755AFFAE-F291-47AF-BA12-B760D7448037}"/>
    <cellStyle name="Normal 31 6 4 2" xfId="18427" xr:uid="{10E5786E-9758-4417-93EB-9DBC9DD2D6E1}"/>
    <cellStyle name="Normal 31 6 5" xfId="12396" xr:uid="{F4696E8A-EDEE-4835-9BD8-362D7F20F0F7}"/>
    <cellStyle name="Normal 31 7" xfId="3900" xr:uid="{E01297C5-592F-4307-A328-CB59103782F3}"/>
    <cellStyle name="Normal 31 7 2" xfId="5423" xr:uid="{D082D06A-2438-4BC7-8D9D-AF4F62E1602C}"/>
    <cellStyle name="Normal 31 7 2 2" xfId="8444" xr:uid="{0AAFDE08-918C-4995-B269-80523AC9BFA4}"/>
    <cellStyle name="Normal 31 7 2 2 2" xfId="17247" xr:uid="{AC45D9A4-3C52-447F-97CD-D12D462C66F7}"/>
    <cellStyle name="Normal 31 7 2 3" xfId="14228" xr:uid="{7082016F-4326-4352-8F93-53409D0C5171}"/>
    <cellStyle name="Normal 31 7 3" xfId="6918" xr:uid="{D3D92231-7DDB-4804-8C4C-F0B0E6F56C87}"/>
    <cellStyle name="Normal 31 7 3 2" xfId="15722" xr:uid="{F814A531-CAEB-44D0-A1D1-5119892B96C4}"/>
    <cellStyle name="Normal 31 7 4" xfId="9936" xr:uid="{73A7322D-02E0-4EB0-B1D3-8427D16D059C}"/>
    <cellStyle name="Normal 31 7 4 2" xfId="18739" xr:uid="{1300ECE2-7B76-45EE-923F-5DE27C84CF27}"/>
    <cellStyle name="Normal 31 7 5" xfId="12707" xr:uid="{F80922FC-27A7-49D5-BF07-FB53FBD8D967}"/>
    <cellStyle name="Normal 31 8" xfId="4227" xr:uid="{49D267FA-7A76-4DA1-91C7-63070D01E635}"/>
    <cellStyle name="Normal 31 8 2" xfId="7245" xr:uid="{B9F5F6B2-4E9E-4AC4-96D4-C0605E4C7801}"/>
    <cellStyle name="Normal 31 8 2 2" xfId="16048" xr:uid="{6AE24508-368B-4B17-8CEA-85CD6029AF8D}"/>
    <cellStyle name="Normal 31 8 3" xfId="13033" xr:uid="{D0E10A0B-0835-4833-88F0-6AF655F800FE}"/>
    <cellStyle name="Normal 31 9" xfId="5730" xr:uid="{29BE2EAA-BB97-49B9-84C9-9C81CD3C14A4}"/>
    <cellStyle name="Normal 31 9 2" xfId="14534" xr:uid="{39B30A65-D6FF-41F3-ACEB-465223D8E7C8}"/>
    <cellStyle name="Normal 310" xfId="19208" xr:uid="{489A9FF5-2924-4575-802B-5B598D620565}"/>
    <cellStyle name="Normal 311" xfId="19203" xr:uid="{7CD45298-681F-4606-929A-716D012E66AD}"/>
    <cellStyle name="Normal 312" xfId="19233" xr:uid="{B1E18505-F29C-43D2-AFC8-905B50DD0E91}"/>
    <cellStyle name="Normal 313" xfId="19237" xr:uid="{94B2F04C-7CCD-4270-897D-46CFE3990413}"/>
    <cellStyle name="Normal 314" xfId="19241" xr:uid="{6DCFE4C2-48C3-4783-9B4E-217D31886CC7}"/>
    <cellStyle name="Normal 315" xfId="19245" xr:uid="{01883064-840B-453C-8557-A2DD42C886C1}"/>
    <cellStyle name="Normal 316" xfId="19249" xr:uid="{AFE0AE4F-E808-42C7-A371-50EF9107E06E}"/>
    <cellStyle name="Normal 317" xfId="19253" xr:uid="{076B61C7-FD5A-45C5-AC0F-5E955B2D0DA6}"/>
    <cellStyle name="Normal 318" xfId="19257" xr:uid="{8C011ADA-C1B5-4654-A480-135339EB2707}"/>
    <cellStyle name="Normal 319" xfId="19261" xr:uid="{A0A9CCEB-A73A-4DD0-AC9F-0E635C1A62AB}"/>
    <cellStyle name="Normal 32" xfId="1075" xr:uid="{8C177677-AE18-4FBE-836C-932D15795A45}"/>
    <cellStyle name="Normal 32 2" xfId="1884" xr:uid="{79BBD878-AB1B-442E-8930-B6ABD9CC8C41}"/>
    <cellStyle name="Normal 32 2 2" xfId="2876" xr:uid="{7CE3ACF1-ED78-4709-B98D-054000F2289E}"/>
    <cellStyle name="Normal 32 2 2 2" xfId="10885" xr:uid="{B43E9F40-DA75-4714-A1FB-4D7D6E69B3B3}"/>
    <cellStyle name="Normal 32 2 2 3" xfId="10698" xr:uid="{814C98BC-D548-4FF8-9899-7CAC3114515E}"/>
    <cellStyle name="Normal 32 2 3" xfId="10988" xr:uid="{846C4408-6D78-4A38-8829-C7B0CEA0F0C5}"/>
    <cellStyle name="Normal 32 2 4" xfId="11513" xr:uid="{AA494712-065C-4751-8787-187514612A86}"/>
    <cellStyle name="Normal 32 2 5" xfId="19460" xr:uid="{869B8944-0E2F-443F-A055-87525F6A4A66}"/>
    <cellStyle name="Normal 32 3" xfId="2335" xr:uid="{69467CA3-ECA1-4DCD-9F09-728C016DE99A}"/>
    <cellStyle name="Normal 32 3 2" xfId="11181" xr:uid="{5C7C6D07-700E-4901-9167-F541E2695454}"/>
    <cellStyle name="Normal 32 3 3" xfId="11277" xr:uid="{807EF19F-03FE-420E-AB3B-A6E8BF34C24F}"/>
    <cellStyle name="Normal 32 4" xfId="10631" xr:uid="{86E2E4E7-BB6E-4C42-A180-82C453006EB0}"/>
    <cellStyle name="Normal 32 5" xfId="11380" xr:uid="{70950208-8E02-449E-A285-974A20BC41E2}"/>
    <cellStyle name="Normal 320" xfId="19265" xr:uid="{EC50A18E-2D08-4457-9A23-052D21519776}"/>
    <cellStyle name="Normal 321" xfId="19269" xr:uid="{1D9CC72B-A9AC-4A49-A8C6-BA159591882A}"/>
    <cellStyle name="Normal 322" xfId="19273" xr:uid="{13EE4DCD-4048-4125-9EE9-A3786C9E9E10}"/>
    <cellStyle name="Normal 323" xfId="19277" xr:uid="{B5A7635E-D1D2-46A4-8168-9B21E5DE717D}"/>
    <cellStyle name="Normal 324" xfId="19281" xr:uid="{59A6EFCC-95FE-4AA2-8217-A9640E4ABA68}"/>
    <cellStyle name="Normal 325" xfId="19285" xr:uid="{15D218D7-008B-4199-A475-835E4C2AE503}"/>
    <cellStyle name="Normal 326" xfId="19289" xr:uid="{8489DDA8-CEC8-43E4-B8DE-1EA4675C5FAF}"/>
    <cellStyle name="Normal 327" xfId="19293" xr:uid="{08F1B00F-557C-41EC-BB3E-421D70BA9DEC}"/>
    <cellStyle name="Normal 328" xfId="19295" xr:uid="{595520E1-4CD8-49E1-99A1-256ECBF20C14}"/>
    <cellStyle name="Normal 329" xfId="19214" xr:uid="{72809325-C9C6-4F8F-812E-427004937C27}"/>
    <cellStyle name="Normal 33" xfId="1076" xr:uid="{B5D79D1B-D914-4A86-81F2-FF4B75BC2707}"/>
    <cellStyle name="Normal 33 2" xfId="1885" xr:uid="{7A301AE4-14E0-46D7-9CEC-8656F0EFF1A0}"/>
    <cellStyle name="Normal 33 2 2" xfId="2960" xr:uid="{16F69C9C-A924-4D0B-9D2F-683545334B59}"/>
    <cellStyle name="Normal 33 2 2 2" xfId="11192" xr:uid="{98327FBF-0F6A-405B-ABEA-BB4014D3C239}"/>
    <cellStyle name="Normal 33 2 2 3" xfId="10873" xr:uid="{ADAE205C-243C-4ADC-9B1B-A035791A434E}"/>
    <cellStyle name="Normal 33 2 3" xfId="10941" xr:uid="{9585C6B8-DB45-4712-BBC4-BE5E244F75A4}"/>
    <cellStyle name="Normal 33 2 4" xfId="11514" xr:uid="{E338A0A4-7D6D-4404-B398-B63D9E10FFD1}"/>
    <cellStyle name="Normal 33 2 5" xfId="19465" xr:uid="{CBD2F609-4C03-4EC2-8DA8-4F7A65DEF524}"/>
    <cellStyle name="Normal 33 3" xfId="2434" xr:uid="{36C60DB1-2C33-4B6C-A965-5C9B1EB01678}"/>
    <cellStyle name="Normal 33 3 2" xfId="11128" xr:uid="{7DD66C57-C25C-4527-85E4-EF9BE3D7802B}"/>
    <cellStyle name="Normal 33 3 3" xfId="10767" xr:uid="{26AFD788-09D5-4243-AEAA-9BA99C3D24E5}"/>
    <cellStyle name="Normal 33 4" xfId="11199" xr:uid="{F9B9791A-A3D8-4A0E-A774-BBFAC339E8D1}"/>
    <cellStyle name="Normal 33 5" xfId="11381" xr:uid="{2B8CCD7E-1B1E-49A6-B738-D6F68A5E99D0}"/>
    <cellStyle name="Normal 330" xfId="19304" xr:uid="{3E26DD99-8DF7-4112-B53A-1913252F9725}"/>
    <cellStyle name="Normal 331" xfId="19308" xr:uid="{7485AB0C-A47C-4943-B37D-8440407C32BF}"/>
    <cellStyle name="Normal 332" xfId="19312" xr:uid="{A774B3B7-999D-4F46-96B7-1E29C7323A0D}"/>
    <cellStyle name="Normal 333" xfId="19316" xr:uid="{7CEB514E-B745-4406-BD01-76D0AFC0EA4A}"/>
    <cellStyle name="Normal 334" xfId="19320" xr:uid="{A7BFC9DA-BCAA-4B94-8BBB-45FFBB0942CC}"/>
    <cellStyle name="Normal 335" xfId="19323" xr:uid="{6CFEFBE0-D746-4AF7-AE01-0708CBF33A82}"/>
    <cellStyle name="Normal 336" xfId="19327" xr:uid="{8EE69625-27E3-47CB-80C0-BAD43CBD08D7}"/>
    <cellStyle name="Normal 337" xfId="19331" xr:uid="{01A63F7F-626F-4F26-B8BB-BE061ACAD843}"/>
    <cellStyle name="Normal 338" xfId="19333" xr:uid="{BCEA24D8-2D78-497D-8273-B853CBECBEE8}"/>
    <cellStyle name="Normal 339" xfId="19213" xr:uid="{1E0F8B6B-27F2-48CB-93F7-31777E5F3268}"/>
    <cellStyle name="Normal 34" xfId="1077" xr:uid="{30A3E5F6-F1AE-40A2-80B7-A166F7A319B7}"/>
    <cellStyle name="Normal 34 2" xfId="1886" xr:uid="{C83A1100-0F48-430F-BA70-DEFA7EF33D56}"/>
    <cellStyle name="Normal 34 2 2" xfId="2961" xr:uid="{A1E7B56D-5FA2-43E5-B587-6C4F1BE779C4}"/>
    <cellStyle name="Normal 34 2 2 2" xfId="10604" xr:uid="{6126BF7D-E70D-4CC5-9D2F-B03303FFDE1C}"/>
    <cellStyle name="Normal 34 2 2 3" xfId="10730" xr:uid="{157CF9E9-58E8-44C8-9BDF-C88BAD5CE0B7}"/>
    <cellStyle name="Normal 34 2 3" xfId="10713" xr:uid="{BCC5C2B5-5C92-4B3D-8473-415A57A70B0B}"/>
    <cellStyle name="Normal 34 2 4" xfId="11515" xr:uid="{C5F29A44-3D5B-4418-A59A-2E64AC6DBB16}"/>
    <cellStyle name="Normal 34 3" xfId="2435" xr:uid="{02E03280-24A2-44BA-9D07-46BFC8C72CDA}"/>
    <cellStyle name="Normal 34 3 2" xfId="10832" xr:uid="{69A66064-9929-4F7D-848C-1ADC0A2D92E7}"/>
    <cellStyle name="Normal 34 3 3" xfId="10662" xr:uid="{C59D6619-9FD3-453B-A5F0-65B53A512EFC}"/>
    <cellStyle name="Normal 34 4" xfId="11080" xr:uid="{25623A75-32AF-4DA2-8509-F946A0DD0455}"/>
    <cellStyle name="Normal 34 5" xfId="11382" xr:uid="{83AC6429-7185-4BD4-BA0B-433C66D9784C}"/>
    <cellStyle name="Normal 340" xfId="19326" xr:uid="{14173809-5C48-4C59-B426-421ED40D68F4}"/>
    <cellStyle name="Normal 341" xfId="19219" xr:uid="{B4E5E46E-3FBE-4891-8C22-5014C643863A}"/>
    <cellStyle name="Normal 342" xfId="19345" xr:uid="{6805F6E9-E9D1-48F6-A8B3-81D39E2DB7EC}"/>
    <cellStyle name="Normal 343" xfId="19337" xr:uid="{D1098128-14BA-42AF-9592-87FDF87FEF60}"/>
    <cellStyle name="Normal 344" xfId="19334" xr:uid="{0AFACA05-5398-44DF-97CE-10EA829530FA}"/>
    <cellStyle name="Normal 345" xfId="19351" xr:uid="{731A9A70-0CF2-4F3F-A193-85CD3699C86E}"/>
    <cellStyle name="Normal 346" xfId="19342" xr:uid="{B1712B08-F87A-4E87-8549-44D729E1C975}"/>
    <cellStyle name="Normal 347" xfId="19303" xr:uid="{49585025-C473-4EE4-8125-018A9A16E8B1}"/>
    <cellStyle name="Normal 348" xfId="19363" xr:uid="{F711BA03-A5D3-4209-A747-F0562FBDFCF1}"/>
    <cellStyle name="Normal 349" xfId="19366" xr:uid="{1F4D3EBB-DEDE-458B-BD22-F2A6906F24F7}"/>
    <cellStyle name="Normal 35" xfId="1078" xr:uid="{8B719BB9-7B6A-49AE-93EA-E351A049E643}"/>
    <cellStyle name="Normal 35 2" xfId="1887" xr:uid="{1E0F32F7-8590-4F52-AEC2-6885AA25A2C0}"/>
    <cellStyle name="Normal 35 2 2" xfId="2962" xr:uid="{0EB2B780-4C4B-4853-92CB-403D84A79E1A}"/>
    <cellStyle name="Normal 35 2 2 2" xfId="10615" xr:uid="{B01AB2E7-F750-4325-BAC9-75BDABD0A8A8}"/>
    <cellStyle name="Normal 35 2 2 3" xfId="10835" xr:uid="{208F66DA-D42A-496B-89FA-C74A182CB53A}"/>
    <cellStyle name="Normal 35 2 3" xfId="11196" xr:uid="{BF26F894-D524-44FC-B1A9-43DDE31332C4}"/>
    <cellStyle name="Normal 35 2 4" xfId="11516" xr:uid="{743FED34-7000-4DC6-B92D-6E86C83D00F9}"/>
    <cellStyle name="Normal 35 3" xfId="2436" xr:uid="{BBD53A50-363F-47AD-BCD9-6B249DC49766}"/>
    <cellStyle name="Normal 35 3 2" xfId="10672" xr:uid="{BC3177B5-D5F2-4DFE-9D48-CDDE7AF56E8C}"/>
    <cellStyle name="Normal 35 3 3" xfId="10866" xr:uid="{87529DC8-8A42-4141-86A6-F7B58413288B}"/>
    <cellStyle name="Normal 35 4" xfId="10883" xr:uid="{C88FBBC7-AFA8-49BD-8EF6-2EDF57A68C1F}"/>
    <cellStyle name="Normal 35 5" xfId="11383" xr:uid="{B1FF67A3-E8CB-42DD-BAE7-9018494833D3}"/>
    <cellStyle name="Normal 350" xfId="19369" xr:uid="{873F0370-DA06-44B1-AAF2-AEF8481B1ADB}"/>
    <cellStyle name="Normal 351" xfId="19371" xr:uid="{35527769-8B36-40DA-A52D-3AB1F7CC84D7}"/>
    <cellStyle name="Normal 352" xfId="19466" xr:uid="{0A7BACA1-243E-4B52-BD6D-A7A26B4E2B2E}"/>
    <cellStyle name="Normal 353" xfId="19477" xr:uid="{1BF8A17A-BEF5-40EF-9A43-38FEA1C66DED}"/>
    <cellStyle name="Normal 354" xfId="19485" xr:uid="{83984325-B996-403A-889D-5FA9E5E05FFD}"/>
    <cellStyle name="Normal 355" xfId="19483" xr:uid="{94ECC63A-1AEC-4801-B5E6-561C25319181}"/>
    <cellStyle name="Normal 356" xfId="1026" xr:uid="{3DEAC21B-B165-4607-B99E-BDED88B340C6}"/>
    <cellStyle name="Normal 357" xfId="1029" xr:uid="{2ECD36FD-D5B6-4F6B-9FD0-BFB60185148D}"/>
    <cellStyle name="Normal 358" xfId="19492" xr:uid="{FBF6CD32-2C25-4330-9D3D-EA3F260062F1}"/>
    <cellStyle name="Normal 359" xfId="19501" xr:uid="{041714BE-9EEB-4773-A11F-88189FBBC3BC}"/>
    <cellStyle name="Normal 36" xfId="1079" xr:uid="{E2E6E6C3-A752-48F6-8F6F-E4867A808F36}"/>
    <cellStyle name="Normal 36 2" xfId="1888" xr:uid="{29E0DCF7-61EA-455B-A060-20A9FCB7D29D}"/>
    <cellStyle name="Normal 36 2 2" xfId="2963" xr:uid="{E6915890-5958-4264-ACBC-97DF6DDA05D6}"/>
    <cellStyle name="Normal 36 2 2 2" xfId="10859" xr:uid="{C2012CA2-2074-40C1-8526-26150917F4A6}"/>
    <cellStyle name="Normal 36 2 2 3" xfId="11056" xr:uid="{BADC6B31-830D-4686-967F-D90B839301D4}"/>
    <cellStyle name="Normal 36 2 3" xfId="11146" xr:uid="{A7B4A9D2-A2D2-4F8C-8958-578822DCFBF1}"/>
    <cellStyle name="Normal 36 2 4" xfId="11517" xr:uid="{559BACBA-B84A-49B1-934A-4F8B18FF1726}"/>
    <cellStyle name="Normal 36 3" xfId="2437" xr:uid="{29E6B546-99B7-4EB9-8C91-EE485041D763}"/>
    <cellStyle name="Normal 36 3 2" xfId="11230" xr:uid="{210A7FCB-E1D8-4422-BC74-191C61EB919C}"/>
    <cellStyle name="Normal 36 3 3" xfId="11204" xr:uid="{8EF80548-9A7F-4EE4-AF82-87B2F4A5AA0A}"/>
    <cellStyle name="Normal 36 4" xfId="11303" xr:uid="{9A210C1B-9DC9-4023-BF19-17D6EBA35ACF}"/>
    <cellStyle name="Normal 36 5" xfId="11384" xr:uid="{52013E7A-E017-45E3-9BDA-5833F641BE56}"/>
    <cellStyle name="Normal 360" xfId="19516" xr:uid="{0713E748-9E40-4226-A358-DB3EC031764A}"/>
    <cellStyle name="Normal 361" xfId="19523" xr:uid="{D05820C2-79FC-437B-8D4F-EE935A95F3DB}"/>
    <cellStyle name="Normal 362" xfId="19498" xr:uid="{83AD4609-ED3A-4A77-853E-886C84AE5C31}"/>
    <cellStyle name="Normal 363" xfId="19512" xr:uid="{D3ADB8CA-CC50-4B65-87DF-372787E5D142}"/>
    <cellStyle name="Normal 364" xfId="19513" xr:uid="{3AF4017F-7E05-437E-A86B-A9CD08667C18}"/>
    <cellStyle name="Normal 365" xfId="19502" xr:uid="{ADE2AF76-55F8-4065-AA15-27D1758BDD8B}"/>
    <cellStyle name="Normal 366" xfId="19533" xr:uid="{5208CFED-0007-4EC6-81AB-B45807650A01}"/>
    <cellStyle name="Normal 367" xfId="19515" xr:uid="{C04303A3-76EF-4F31-B11F-9A9ECABD0F6C}"/>
    <cellStyle name="Normal 368" xfId="19500" xr:uid="{9D144EE7-453F-4E3A-A9C0-FEEABD2DE3FB}"/>
    <cellStyle name="Normal 369" xfId="19509" xr:uid="{7CA8FEC4-623C-4F52-B267-33FB37E2C2CC}"/>
    <cellStyle name="Normal 37" xfId="1080" xr:uid="{D74C9FA3-5271-4212-AB37-EE449CEC6F9E}"/>
    <cellStyle name="Normal 37 2" xfId="1889" xr:uid="{1CFDB781-B1C9-4E6D-9EF0-7B59DDB30B20}"/>
    <cellStyle name="Normal 37 2 2" xfId="2964" xr:uid="{B11A25F8-3014-47A4-B77D-A1810C31907D}"/>
    <cellStyle name="Normal 37 2 2 2" xfId="11278" xr:uid="{ED2539AB-AB19-4904-BD61-01BEFD230426}"/>
    <cellStyle name="Normal 37 2 2 3" xfId="11274" xr:uid="{7F896543-5A3D-4B0A-9794-8C727C61326B}"/>
    <cellStyle name="Normal 37 2 3" xfId="11255" xr:uid="{393FB0F5-A73F-41DC-863F-237A9BC3F707}"/>
    <cellStyle name="Normal 37 2 4" xfId="11518" xr:uid="{9046EDAA-660B-4139-B209-6F4C4A9DCF99}"/>
    <cellStyle name="Normal 37 3" xfId="2438" xr:uid="{8B8E1F4B-FD35-4ADD-9A96-2D9EC9C03C23}"/>
    <cellStyle name="Normal 37 3 2" xfId="11049" xr:uid="{AC966AC1-7B59-48C4-91DE-A7D03662C16E}"/>
    <cellStyle name="Normal 37 3 3" xfId="11299" xr:uid="{4167C24D-B52B-41C8-89AA-A56B6DC8A46D}"/>
    <cellStyle name="Normal 37 4" xfId="10768" xr:uid="{C4ABB7D3-0C9E-4D86-8C94-34654C091699}"/>
    <cellStyle name="Normal 37 5" xfId="11385" xr:uid="{810420C1-A7BC-467E-ABA9-7E7E1E42880D}"/>
    <cellStyle name="Normal 370" xfId="19490" xr:uid="{5C62ED06-43C6-45F1-BB50-74B5B1A14A7E}"/>
    <cellStyle name="Normal 371" xfId="19493" xr:uid="{F6C9A48D-0B04-4205-9945-81396B697D3E}"/>
    <cellStyle name="Normal 372" xfId="19503" xr:uid="{FBCCAAF1-ACAC-4A48-B476-D603ECD29F60}"/>
    <cellStyle name="Normal 373" xfId="20153" xr:uid="{F6A21C96-753E-4490-B8D1-A3E945606DE1}"/>
    <cellStyle name="Normal 374" xfId="20149" xr:uid="{2C77E0E4-89DD-429C-BB93-7C8EFA301498}"/>
    <cellStyle name="Normal 375" xfId="20154" xr:uid="{358375A5-17B4-43DF-A6B3-E2EA58696BF4}"/>
    <cellStyle name="Normal 38" xfId="1081" xr:uid="{A11CF5B8-C356-4F3D-9F0F-095B346BC0F9}"/>
    <cellStyle name="Normal 38 2" xfId="1890" xr:uid="{338722C7-F962-4E5E-838D-94F33515E1D1}"/>
    <cellStyle name="Normal 38 2 2" xfId="2965" xr:uid="{D3BD093D-BB59-45D7-AD5D-804D40BBD22C}"/>
    <cellStyle name="Normal 38 2 2 2" xfId="10747" xr:uid="{07B507D4-92E1-4680-8718-F58B7C46021A}"/>
    <cellStyle name="Normal 38 2 2 3" xfId="10740" xr:uid="{AEA17E3B-3DC3-442C-B1C4-1533282304C4}"/>
    <cellStyle name="Normal 38 2 3" xfId="11280" xr:uid="{72F4EEE8-CBD1-4B4E-9BAC-898E3C895B6F}"/>
    <cellStyle name="Normal 38 2 4" xfId="11519" xr:uid="{54E95AFA-3665-494B-AF8F-C97805BA36AD}"/>
    <cellStyle name="Normal 38 3" xfId="2439" xr:uid="{A3F066EF-ACFB-42CF-AAD0-319CF8BD5875}"/>
    <cellStyle name="Normal 38 3 2" xfId="11102" xr:uid="{D33344AA-43D8-4699-BD25-857337C5B016}"/>
    <cellStyle name="Normal 38 3 3" xfId="11294" xr:uid="{4ADBF9F8-8EB8-4975-A4EE-EC88C510A620}"/>
    <cellStyle name="Normal 38 4" xfId="11240" xr:uid="{7F4C73D4-3E41-4BD5-955B-AFEB01F0F7D2}"/>
    <cellStyle name="Normal 38 5" xfId="11386" xr:uid="{AA2A9908-E875-4605-A756-86F167B10DEF}"/>
    <cellStyle name="Normal 39" xfId="1082" xr:uid="{8FECEEEB-8317-416C-BE8E-A37B2504FA00}"/>
    <cellStyle name="Normal 39 2" xfId="1891" xr:uid="{28660596-3936-400B-9882-405D2369904A}"/>
    <cellStyle name="Normal 39 2 2" xfId="2966" xr:uid="{09EB3FE2-BF1D-4937-AF47-B8853B7824F9}"/>
    <cellStyle name="Normal 39 2 2 2" xfId="10784" xr:uid="{17B24B7A-1472-4968-852F-2F6A6CD5D205}"/>
    <cellStyle name="Normal 39 2 2 3" xfId="11132" xr:uid="{EABC4A59-FD61-4A3E-9685-6102B7B1E12B}"/>
    <cellStyle name="Normal 39 2 3" xfId="10705" xr:uid="{FA003843-412E-4059-B3D1-676B6C0AF94B}"/>
    <cellStyle name="Normal 39 2 4" xfId="11520" xr:uid="{32F4FAF2-8B49-4FB5-B46D-41B6922DEEAC}"/>
    <cellStyle name="Normal 39 3" xfId="2440" xr:uid="{94D127C4-DCE1-4289-B525-BE48D1222FAA}"/>
    <cellStyle name="Normal 39 3 2" xfId="10734" xr:uid="{C4614DA8-05D9-44F7-A6B4-B2BF9F1C0E62}"/>
    <cellStyle name="Normal 39 3 3" xfId="11145" xr:uid="{12881B41-518D-406E-96E4-77051EA2544F}"/>
    <cellStyle name="Normal 39 4" xfId="10888" xr:uid="{7F914D1A-E6B7-44F3-9F04-C1A4F04B63BD}"/>
    <cellStyle name="Normal 39 5" xfId="11387" xr:uid="{975E8ED9-7191-4BA6-A014-AB478C7D0AFA}"/>
    <cellStyle name="Normal 4" xfId="800" xr:uid="{13042FC4-9BD5-4C20-A973-2AEC839823D4}"/>
    <cellStyle name="Normal 4 10" xfId="10409" xr:uid="{87012A22-BF17-4781-B3BF-6D9DBB5F1835}"/>
    <cellStyle name="Normal 4 10 2" xfId="10515" xr:uid="{D353AC82-861A-4BC5-9FB5-DECBDE5AB08A}"/>
    <cellStyle name="Normal 4 10 2 2" xfId="10554" xr:uid="{9D2CC7B0-3082-4C20-B641-F36FD5FD44B2}"/>
    <cellStyle name="Normal 4 10 2 3" xfId="10532" xr:uid="{F5361F4B-7EAE-4AAA-A641-EBEF6E1FB786}"/>
    <cellStyle name="Normal 4 10 3" xfId="10529" xr:uid="{B274D809-E901-4066-894A-65FBCC187B16}"/>
    <cellStyle name="Normal 4 11" xfId="1083" xr:uid="{DE654B10-BE1E-4D96-B43C-7FD1D515CD57}"/>
    <cellStyle name="Normal 4 12" xfId="19999" xr:uid="{FF672357-1E68-45BE-A7DF-62BBDB0B4C4F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10" xfId="2548" xr:uid="{830C01C2-0E6E-4243-86D7-E0AAB0B0FDA6}"/>
    <cellStyle name="Normal 4 2 2 2 11" xfId="20002" xr:uid="{8B7D02CD-6D2C-4B35-8253-14A22135EEE3}"/>
    <cellStyle name="Normal 4 2 2 2 2" xfId="3073" xr:uid="{D18F570D-01F4-441B-B79B-904C750BDD51}"/>
    <cellStyle name="Normal 4 2 2 2 2 2" xfId="4642" xr:uid="{782A9CE5-68E7-41E0-9BC6-B2A04B829B41}"/>
    <cellStyle name="Normal 4 2 2 2 2 2 2" xfId="7660" xr:uid="{96916135-200A-44B4-A83A-10AD8F0134EA}"/>
    <cellStyle name="Normal 4 2 2 2 2 2 2 2" xfId="16463" xr:uid="{4314D4A4-FEF4-45D8-B076-A3CE0F70D94C}"/>
    <cellStyle name="Normal 4 2 2 2 2 2 3" xfId="13447" xr:uid="{E1F8BC68-4A62-4128-9BB9-D6A8B454C37F}"/>
    <cellStyle name="Normal 4 2 2 2 2 3" xfId="6134" xr:uid="{158344D2-9C2C-4287-BC48-01BD0A064877}"/>
    <cellStyle name="Normal 4 2 2 2 2 3 2" xfId="14938" xr:uid="{31F191F0-AC1C-4D3F-B511-01A78997AEE6}"/>
    <cellStyle name="Normal 4 2 2 2 2 4" xfId="9152" xr:uid="{348DF923-C138-4B4F-9B6E-5429572760AD}"/>
    <cellStyle name="Normal 4 2 2 2 2 4 2" xfId="17955" xr:uid="{64FA0584-8219-428D-80BB-3738752A625D}"/>
    <cellStyle name="Normal 4 2 2 2 2 5" xfId="11934" xr:uid="{1A45AF63-C4E9-4FA3-82DF-674823724334}"/>
    <cellStyle name="Normal 4 2 2 2 2 6" xfId="20003" xr:uid="{BEE96510-1441-42C6-9125-8B6A7EB52840}"/>
    <cellStyle name="Normal 4 2 2 2 3" xfId="3415" xr:uid="{1422FB72-930C-48A9-97C1-FFD2689BB603}"/>
    <cellStyle name="Normal 4 2 2 2 3 2" xfId="4935" xr:uid="{8410C876-D6E6-40B9-A78C-FD85228BEF8A}"/>
    <cellStyle name="Normal 4 2 2 2 3 2 2" xfId="7956" xr:uid="{AB252A11-4E0C-4E34-8C8A-8A0BD515BE2E}"/>
    <cellStyle name="Normal 4 2 2 2 3 2 2 2" xfId="16759" xr:uid="{1420A985-1CD8-4886-ABF0-2D19645D635B}"/>
    <cellStyle name="Normal 4 2 2 2 3 2 3" xfId="13740" xr:uid="{608D592A-2A68-4172-AC25-4D426FDEC58D}"/>
    <cellStyle name="Normal 4 2 2 2 3 3" xfId="6430" xr:uid="{127D62D0-1AB6-4D60-BE70-A0ACAE145D40}"/>
    <cellStyle name="Normal 4 2 2 2 3 3 2" xfId="15234" xr:uid="{2F6A85A6-BD7C-49F9-A846-0C3DF400CE74}"/>
    <cellStyle name="Normal 4 2 2 2 3 4" xfId="9448" xr:uid="{2CDF3CE9-77AA-4EA7-ABF5-F319EB224AD1}"/>
    <cellStyle name="Normal 4 2 2 2 3 4 2" xfId="18251" xr:uid="{D75B54E8-3B15-4A77-AE92-D7A912C7C48D}"/>
    <cellStyle name="Normal 4 2 2 2 3 5" xfId="12223" xr:uid="{B725C84F-5B21-4404-B780-DC0915445060}"/>
    <cellStyle name="Normal 4 2 2 2 4" xfId="3710" xr:uid="{A16F8CFE-E8BF-4564-A289-BE95C3C78075}"/>
    <cellStyle name="Normal 4 2 2 2 4 2" xfId="5233" xr:uid="{BF16DC31-B4AC-4DBE-91FD-AD9E953CAC6A}"/>
    <cellStyle name="Normal 4 2 2 2 4 2 2" xfId="8254" xr:uid="{088EB7D2-54BB-477D-9710-E991DBD28644}"/>
    <cellStyle name="Normal 4 2 2 2 4 2 2 2" xfId="17057" xr:uid="{EDC16A66-D78A-49E8-8F52-11EA4A8661C6}"/>
    <cellStyle name="Normal 4 2 2 2 4 2 3" xfId="14038" xr:uid="{720FDC77-B0AA-457E-B9BA-41313C5786D7}"/>
    <cellStyle name="Normal 4 2 2 2 4 3" xfId="6728" xr:uid="{73CF2010-AA6E-497E-81F0-5466FB23A947}"/>
    <cellStyle name="Normal 4 2 2 2 4 3 2" xfId="15532" xr:uid="{A469DC7F-3C3F-4A61-A5E0-EF1BEA4A7D96}"/>
    <cellStyle name="Normal 4 2 2 2 4 4" xfId="9746" xr:uid="{3B06E4CD-4240-464D-A150-8A109C9F55D5}"/>
    <cellStyle name="Normal 4 2 2 2 4 4 2" xfId="18549" xr:uid="{B521E3E8-23C8-4C8B-9893-AD5216B86DD4}"/>
    <cellStyle name="Normal 4 2 2 2 4 5" xfId="12518" xr:uid="{26A01EED-14A6-4F19-B46F-143BB839AF6B}"/>
    <cellStyle name="Normal 4 2 2 2 5" xfId="4020" xr:uid="{1F34E636-C3FB-4B61-8B23-4C7E9877CFD4}"/>
    <cellStyle name="Normal 4 2 2 2 5 2" xfId="5543" xr:uid="{D8F85EA8-DB81-4884-9C0D-7B729726747F}"/>
    <cellStyle name="Normal 4 2 2 2 5 2 2" xfId="8564" xr:uid="{97FCEA3C-F6E8-4B9F-AA50-E5C88B54FBAD}"/>
    <cellStyle name="Normal 4 2 2 2 5 2 2 2" xfId="17367" xr:uid="{91A8C23D-839D-4851-AC29-242573FEC526}"/>
    <cellStyle name="Normal 4 2 2 2 5 2 3" xfId="14348" xr:uid="{33D9099B-5265-4CC1-A41C-51A40BB8C6BA}"/>
    <cellStyle name="Normal 4 2 2 2 5 3" xfId="7038" xr:uid="{E6D065CA-6FF6-4A85-818D-94F1C6DA4061}"/>
    <cellStyle name="Normal 4 2 2 2 5 3 2" xfId="15842" xr:uid="{089A9B4E-A8D2-41E9-A8BF-FE3E5E2D2401}"/>
    <cellStyle name="Normal 4 2 2 2 5 4" xfId="10056" xr:uid="{D2BD1628-B74F-4D5C-9E0E-D015F53438BA}"/>
    <cellStyle name="Normal 4 2 2 2 5 4 2" xfId="18859" xr:uid="{0DE01370-DE9C-40C1-883C-DB7480D6D3A3}"/>
    <cellStyle name="Normal 4 2 2 2 5 5" xfId="12827" xr:uid="{79D6B071-83EF-418F-98A2-EF130A5AA118}"/>
    <cellStyle name="Normal 4 2 2 2 6" xfId="4347" xr:uid="{A8A579B8-29F5-4586-8B62-F285318DD9CA}"/>
    <cellStyle name="Normal 4 2 2 2 6 2" xfId="7365" xr:uid="{880E4EC7-0A15-4CDF-8389-C11DAD387D6A}"/>
    <cellStyle name="Normal 4 2 2 2 6 2 2" xfId="16168" xr:uid="{4384A187-9AA0-4689-92CC-E26CA26F44BF}"/>
    <cellStyle name="Normal 4 2 2 2 6 3" xfId="13153" xr:uid="{DDBA232E-C587-4DBF-9B27-CDC5F5E54DC6}"/>
    <cellStyle name="Normal 4 2 2 2 7" xfId="5838" xr:uid="{921E1F04-DC47-49F2-B10F-01725A72C725}"/>
    <cellStyle name="Normal 4 2 2 2 7 2" xfId="14642" xr:uid="{6B4AACE6-00BF-4A04-830A-A855353D2D22}"/>
    <cellStyle name="Normal 4 2 2 2 8" xfId="8857" xr:uid="{E327160C-B94D-4365-AE6F-95EF46F8C83C}"/>
    <cellStyle name="Normal 4 2 2 2 8 2" xfId="17660" xr:uid="{7566F6CD-17DB-4334-9AE2-8044F2585A37}"/>
    <cellStyle name="Normal 4 2 2 2 9" xfId="11669" xr:uid="{D1A336FA-C445-4317-A96F-E54FF0ED53F1}"/>
    <cellStyle name="Normal 4 2 2 3" xfId="2827" xr:uid="{CC6061E0-E966-4B8C-B999-F522C05FD6FB}"/>
    <cellStyle name="Normal 4 2 2 3 2" xfId="10262" xr:uid="{62B11ACD-B40A-470A-8353-FA2D1F6E10C5}"/>
    <cellStyle name="Normal 4 2 2 3 3" xfId="20004" xr:uid="{0F7DEBE8-8E49-41F8-B012-3E800108B760}"/>
    <cellStyle name="Normal 4 2 2 4" xfId="19398" xr:uid="{6B2E0540-B2E6-4FED-81FE-CF5F53CADDDD}"/>
    <cellStyle name="Normal 4 2 2 5" xfId="2310" xr:uid="{0EE00F32-E094-4CA8-B3B0-A92361164146}"/>
    <cellStyle name="Normal 4 2 2 6" xfId="20001" xr:uid="{0080967B-2A01-4C92-A3A1-E1441A5E19C0}"/>
    <cellStyle name="Normal 4 2 3" xfId="804" xr:uid="{44DA1297-8985-42EB-9508-12DB949A0957}"/>
    <cellStyle name="Normal 4 2 3 10" xfId="2441" xr:uid="{1F491C32-331E-4B5B-BF00-2FD7494D5CD6}"/>
    <cellStyle name="Normal 4 2 3 11" xfId="20005" xr:uid="{3D4FCF8C-0335-41F2-8B71-743E1267134C}"/>
    <cellStyle name="Normal 4 2 3 2" xfId="805" xr:uid="{8358CA1C-6788-482E-AA10-22104055CD20}"/>
    <cellStyle name="Normal 4 2 3 2 2" xfId="4573" xr:uid="{1B20A9A5-8F12-4995-A8A3-7E2DD6C1212D}"/>
    <cellStyle name="Normal 4 2 3 2 2 2" xfId="7591" xr:uid="{BBE1F6DF-06AD-45FF-87B0-97D60499B34B}"/>
    <cellStyle name="Normal 4 2 3 2 2 2 2" xfId="16394" xr:uid="{CA0ED252-B3C3-4706-8041-CEE75D5E274D}"/>
    <cellStyle name="Normal 4 2 3 2 2 3" xfId="13378" xr:uid="{9F1FB8B7-1A21-4429-A15F-F2050C1F6C32}"/>
    <cellStyle name="Normal 4 2 3 2 3" xfId="6065" xr:uid="{51797AF7-87D1-4FF9-AB4D-22B8E0E74199}"/>
    <cellStyle name="Normal 4 2 3 2 3 2" xfId="14869" xr:uid="{77A44544-9665-4F3F-B754-CD06D5D74F7B}"/>
    <cellStyle name="Normal 4 2 3 2 4" xfId="9083" xr:uid="{080BC143-F2D4-4444-9D27-0254BDDE580F}"/>
    <cellStyle name="Normal 4 2 3 2 4 2" xfId="17886" xr:uid="{169CCD35-5CB8-47AC-9311-EA3B4940327F}"/>
    <cellStyle name="Normal 4 2 3 2 5" xfId="11867" xr:uid="{A5040B5E-3BEA-43D5-BFF8-7599FE350C1C}"/>
    <cellStyle name="Normal 4 2 3 2 6" xfId="2967" xr:uid="{734E3A0E-17A2-472C-8F65-E264CA5FD55B}"/>
    <cellStyle name="Normal 4 2 3 2 7" xfId="20006" xr:uid="{F31B59BF-2CEE-4608-A76D-D3099F632074}"/>
    <cellStyle name="Normal 4 2 3 3" xfId="3346" xr:uid="{52B1E027-6FD3-44D9-9BF2-949E4C7E1F79}"/>
    <cellStyle name="Normal 4 2 3 3 2" xfId="4866" xr:uid="{62BAF9E4-A85D-4804-8865-772C9A51D891}"/>
    <cellStyle name="Normal 4 2 3 3 2 2" xfId="7887" xr:uid="{E0C46CDA-3BA7-4FFB-9723-03992FFC36B9}"/>
    <cellStyle name="Normal 4 2 3 3 2 2 2" xfId="16690" xr:uid="{C0712EBF-68DF-4C1E-A234-75A2190DCF50}"/>
    <cellStyle name="Normal 4 2 3 3 2 3" xfId="13671" xr:uid="{A9C9E924-E6F2-4452-8707-79E88CFB141B}"/>
    <cellStyle name="Normal 4 2 3 3 3" xfId="6361" xr:uid="{0CF44DF6-AEA4-4D75-8BFA-ABBFBD88B04C}"/>
    <cellStyle name="Normal 4 2 3 3 3 2" xfId="15165" xr:uid="{7C9A84BE-501C-495E-B20B-D14FAED2BB13}"/>
    <cellStyle name="Normal 4 2 3 3 4" xfId="9379" xr:uid="{7B086FD7-7630-48B0-8429-00C24B764A14}"/>
    <cellStyle name="Normal 4 2 3 3 4 2" xfId="18182" xr:uid="{F796C8BB-E589-4B8F-A7F3-0906F3F03756}"/>
    <cellStyle name="Normal 4 2 3 3 5" xfId="12154" xr:uid="{6753C294-BD4A-4CE9-879F-C9062334708F}"/>
    <cellStyle name="Normal 4 2 3 4" xfId="3640" xr:uid="{2C3987E7-133C-4E63-9E00-F8572C78C0C6}"/>
    <cellStyle name="Normal 4 2 3 4 2" xfId="5163" xr:uid="{E3778777-48E3-4CD8-BE39-B10139D58D72}"/>
    <cellStyle name="Normal 4 2 3 4 2 2" xfId="8184" xr:uid="{53320FEC-35CA-4286-89B8-94FFDDF9594F}"/>
    <cellStyle name="Normal 4 2 3 4 2 2 2" xfId="16987" xr:uid="{991E9AA0-9514-45E0-AF74-D2AE270DECAC}"/>
    <cellStyle name="Normal 4 2 3 4 2 3" xfId="13968" xr:uid="{D92D3DD9-0FF7-4F8C-83BB-1299366F055A}"/>
    <cellStyle name="Normal 4 2 3 4 3" xfId="6658" xr:uid="{969F21B7-5E5F-4506-9E70-E8FD287B3F6F}"/>
    <cellStyle name="Normal 4 2 3 4 3 2" xfId="15462" xr:uid="{67DDBCB3-819E-441B-8323-AF1B2E2A60B7}"/>
    <cellStyle name="Normal 4 2 3 4 4" xfId="9676" xr:uid="{5C20E16A-D5EC-4E6E-AE96-BFD3E72D5CC3}"/>
    <cellStyle name="Normal 4 2 3 4 4 2" xfId="18479" xr:uid="{1B8EA361-4997-4591-B807-E403927E1FC5}"/>
    <cellStyle name="Normal 4 2 3 4 5" xfId="12448" xr:uid="{AE2DDD56-1663-4D9A-B6BC-4161BB33BFA6}"/>
    <cellStyle name="Normal 4 2 3 5" xfId="3951" xr:uid="{5EB912C8-44F5-4543-9E9C-BB12B0E6BB04}"/>
    <cellStyle name="Normal 4 2 3 5 2" xfId="5474" xr:uid="{A6CE5680-243A-4F71-A669-1A21CC569A88}"/>
    <cellStyle name="Normal 4 2 3 5 2 2" xfId="8495" xr:uid="{0B79CB9A-8DA8-47CF-B139-79D6A7AB32D5}"/>
    <cellStyle name="Normal 4 2 3 5 2 2 2" xfId="17298" xr:uid="{2147A35E-E2C7-4DCA-A7F9-62DA28B2A831}"/>
    <cellStyle name="Normal 4 2 3 5 2 3" xfId="14279" xr:uid="{68DB38BE-A223-4BFE-B84A-400EB9DEFB90}"/>
    <cellStyle name="Normal 4 2 3 5 3" xfId="6969" xr:uid="{BCCB0FD5-9C4E-4F83-A5FD-B6A802202E78}"/>
    <cellStyle name="Normal 4 2 3 5 3 2" xfId="15773" xr:uid="{74C8F9B5-3D02-4CFE-A2BF-41DCCDA855CE}"/>
    <cellStyle name="Normal 4 2 3 5 4" xfId="9987" xr:uid="{A6C753AA-5D24-406A-AE84-A3ACD86B96F7}"/>
    <cellStyle name="Normal 4 2 3 5 4 2" xfId="18790" xr:uid="{252158DE-DA7A-4E42-96EA-4164C58EEF9C}"/>
    <cellStyle name="Normal 4 2 3 5 5" xfId="12758" xr:uid="{E6262D61-F167-4002-B31F-2D0A0C897511}"/>
    <cellStyle name="Normal 4 2 3 6" xfId="4278" xr:uid="{53D4F5E1-76D4-4DEB-B7B2-7EE3D48C31A7}"/>
    <cellStyle name="Normal 4 2 3 6 2" xfId="7296" xr:uid="{949FC011-1A68-4EFD-A7E1-DA55C1D19839}"/>
    <cellStyle name="Normal 4 2 3 6 2 2" xfId="16099" xr:uid="{275F1E1D-07B6-49DA-8CBE-6746F8C2FAC8}"/>
    <cellStyle name="Normal 4 2 3 6 3" xfId="13084" xr:uid="{C02F17CC-6EBB-481C-8088-A246E7384A9B}"/>
    <cellStyle name="Normal 4 2 3 7" xfId="5769" xr:uid="{A776C7F6-8EFD-4515-9C38-8D1240F6D154}"/>
    <cellStyle name="Normal 4 2 3 7 2" xfId="14573" xr:uid="{E98407B8-61B4-43FB-90C0-00290D65907D}"/>
    <cellStyle name="Normal 4 2 3 8" xfId="8788" xr:uid="{731EDF25-983F-4D8B-ACB1-64E81E9B57D5}"/>
    <cellStyle name="Normal 4 2 3 8 2" xfId="17591" xr:uid="{A81EFD02-110F-4757-A9D0-B775387661CC}"/>
    <cellStyle name="Normal 4 2 3 9" xfId="11602" xr:uid="{0A8A9689-F2F0-4AEE-B988-E6EE6301E8AD}"/>
    <cellStyle name="Normal 4 2 4" xfId="806" xr:uid="{A9FD5343-5700-4B48-B61A-BBBEDC2C4343}"/>
    <cellStyle name="Normal 4 2 4 2" xfId="10254" xr:uid="{F335920C-F1C2-4FD9-8BD1-C27093D62714}"/>
    <cellStyle name="Normal 4 2 4 3" xfId="2844" xr:uid="{F2B92029-865F-4FAA-9EB6-5DCD9557EB9B}"/>
    <cellStyle name="Normal 4 2 4 4" xfId="20007" xr:uid="{846ADCC7-6AE5-4F51-9CC6-FA997030AE62}"/>
    <cellStyle name="Normal 4 2 5" xfId="10235" xr:uid="{AA22820B-D154-4681-A2AD-ADB118F884B4}"/>
    <cellStyle name="Normal 4 2 5 2" xfId="19378" xr:uid="{64794CE5-8358-421F-B414-961F8336ABD7}"/>
    <cellStyle name="Normal 4 2 5 3" xfId="20008" xr:uid="{2AA6ED36-884B-4CFD-8E08-1EED347B413F}"/>
    <cellStyle name="Normal 4 2 6" xfId="1121" xr:uid="{5CA0FD6F-7140-4811-8AD6-F63BEA3DC1B6}"/>
    <cellStyle name="Normal 4 2 7" xfId="20000" xr:uid="{BDB40614-8CA2-48F5-A200-2FB9AF0D33DE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3 2 2 3" xfId="10356" xr:uid="{86E18D1B-54DA-4E00-9628-74D6411CEA9F}"/>
    <cellStyle name="Normal 4 3 2 2 4" xfId="20011" xr:uid="{8ADD6124-D734-44A3-B392-63592BF74650}"/>
    <cellStyle name="Normal 4 3 2 3" xfId="11099" xr:uid="{10F89516-22CF-49A1-94A6-6D3ED279F386}"/>
    <cellStyle name="Normal 4 3 2 4" xfId="20010" xr:uid="{DA8352F1-257F-4158-96B0-A62023707814}"/>
    <cellStyle name="Normal 4 3 3" xfId="2323" xr:uid="{57082C46-527C-4AFB-AF28-45F0A61B977A}"/>
    <cellStyle name="Normal 4 3 3 2" xfId="10355" xr:uid="{93E05A95-F070-4FFC-B310-E670A1756486}"/>
    <cellStyle name="Normal 4 3 3 3" xfId="20012" xr:uid="{DF32A872-0CEA-4FAE-A128-F6CBC573E826}"/>
    <cellStyle name="Normal 4 3 4" xfId="10484" xr:uid="{88A19399-FDE8-4FD4-B6B0-5BBD6C807670}"/>
    <cellStyle name="Normal 4 3 4 2" xfId="10819" xr:uid="{54F56154-B9CA-47CA-834C-69E1331A2721}"/>
    <cellStyle name="Normal 4 3 5" xfId="10410" xr:uid="{85F07F52-AA38-4F6E-BD71-23D9145D52B7}"/>
    <cellStyle name="Normal 4 3 5 2" xfId="19389" xr:uid="{E99718CB-608A-48D9-8052-00D891AE2F22}"/>
    <cellStyle name="Normal 4 3 6" xfId="1191" xr:uid="{4B0A95AC-4BC1-43D0-A79F-CE4630CCE19B}"/>
    <cellStyle name="Normal 4 3 7" xfId="20009" xr:uid="{967F4A51-07A9-4745-8F25-7189C80180A4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4 4 2 2 2" xfId="10358" xr:uid="{76CD2D7B-3F6D-43B5-A721-6F1119B56256}"/>
    <cellStyle name="Normal 4 4 2 2 3" xfId="2297" xr:uid="{3102D754-6F10-4445-AB45-1F0127FBF408}"/>
    <cellStyle name="Normal 4 4 2 2 4" xfId="20015" xr:uid="{EBB4D2EB-461A-4ECA-AE8C-C948EF42EEE9}"/>
    <cellStyle name="Normal 4 4 2 3" xfId="10495" xr:uid="{A84B1537-9601-4C58-937F-900332A7B47D}"/>
    <cellStyle name="Normal 4 4 2 4" xfId="10431" xr:uid="{734070B0-1077-49BD-94D7-C1E416261B57}"/>
    <cellStyle name="Normal 4 4 2 5" xfId="1342" xr:uid="{E8B495ED-81C1-482C-B8C7-57C4C6261508}"/>
    <cellStyle name="Normal 4 4 2 6" xfId="20014" xr:uid="{E332CE73-E115-4F10-8130-C5C159576CA3}"/>
    <cellStyle name="Normal 4 4 3" xfId="10357" xr:uid="{FBACF393-1090-4BA1-BFD0-A975B0C58BAE}"/>
    <cellStyle name="Normal 4 4 3 2" xfId="10964" xr:uid="{8F7BA75F-05D2-4E13-ADF1-0B715DDB734E}"/>
    <cellStyle name="Normal 4 4 3 3" xfId="20016" xr:uid="{1F8FFEE4-7CBC-4EBF-BD0D-634F500DFA3B}"/>
    <cellStyle name="Normal 4 4 4" xfId="10490" xr:uid="{88BA4EBB-D3A2-41A8-A9B2-2060C89FBFC5}"/>
    <cellStyle name="Normal 4 4 5" xfId="10420" xr:uid="{6439EFCF-3A9C-44BE-8A33-8F89F9BC942A}"/>
    <cellStyle name="Normal 4 4 5 2" xfId="10521" xr:uid="{26107293-4C91-4DAD-B3DB-2E2CF3ADD8DF}"/>
    <cellStyle name="Normal 4 4 5 2 2" xfId="10557" xr:uid="{5A47FF53-5B70-4FCA-B778-0CED5D870094}"/>
    <cellStyle name="Normal 4 4 5 2 3" xfId="10536" xr:uid="{92A3A50E-22BB-47EF-AC2E-FEFA9941B4C6}"/>
    <cellStyle name="Normal 4 4 5 3" xfId="10530" xr:uid="{BC462B1F-5E59-42FA-B490-5D937BD539B4}"/>
    <cellStyle name="Normal 4 4 6" xfId="1249" xr:uid="{DD2CE95A-FFB3-4DA9-B6D5-E990980B1686}"/>
    <cellStyle name="Normal 4 4 7" xfId="20013" xr:uid="{5979D373-28A7-4CB3-A65C-3CB57587C6CC}"/>
    <cellStyle name="Normal 4 5" xfId="1308" xr:uid="{523EE6A2-3FD0-4EAD-9AA3-AC26A285AADA}"/>
    <cellStyle name="Normal 4 5 2" xfId="1892" xr:uid="{279DD29A-C316-4B70-A1EA-CCBA47031EBC}"/>
    <cellStyle name="Normal 4 5 2 2" xfId="10204" xr:uid="{469CFF79-4B7A-4EA5-85A6-C9104E1EB503}"/>
    <cellStyle name="Normal 4 5 2 2 2" xfId="20019" xr:uid="{B25DE10D-7457-43CE-BA0A-A471803A808B}"/>
    <cellStyle name="Normal 4 5 2 3" xfId="11033" xr:uid="{5BD1B7A3-33CF-42FA-9A07-0AED48A0473D}"/>
    <cellStyle name="Normal 4 5 2 4" xfId="11521" xr:uid="{A47282AB-DC96-42CC-B024-1758A80B1180}"/>
    <cellStyle name="Normal 4 5 2 5" xfId="20018" xr:uid="{1C099901-0666-444C-83D8-E6614D80B250}"/>
    <cellStyle name="Normal 4 5 3" xfId="2807" xr:uid="{1D273A0E-064A-4BF8-BB84-96FE2DDF7ADE}"/>
    <cellStyle name="Normal 4 5 3 2" xfId="10252" xr:uid="{38C28056-0AC3-4758-8647-AF86069061F3}"/>
    <cellStyle name="Normal 4 5 3 2 2" xfId="11067" xr:uid="{8F320B9B-3B9F-4095-8BA2-9E5063076539}"/>
    <cellStyle name="Normal 4 5 3 3" xfId="10620" xr:uid="{194091E6-59D9-4EF8-AADB-71603263360E}"/>
    <cellStyle name="Normal 4 5 3 4" xfId="20020" xr:uid="{708FD34E-31DD-4443-9693-F4C47B45E098}"/>
    <cellStyle name="Normal 4 5 4" xfId="11287" xr:uid="{1A19392E-B868-4B71-8F73-F33A842BFE24}"/>
    <cellStyle name="Normal 4 5 5" xfId="11388" xr:uid="{5AF1CA7B-4A88-41BC-AFCA-58EDC8B29513}"/>
    <cellStyle name="Normal 4 5 6" xfId="20017" xr:uid="{66E3CABC-E2F1-4E51-AEFF-434DA89FE231}"/>
    <cellStyle name="Normal 4 6" xfId="2294" xr:uid="{E85D1DEC-8655-49FA-857D-1AA8A995FC44}"/>
    <cellStyle name="Normal 4 6 2" xfId="10359" xr:uid="{167A9AA7-5F23-49EB-8F54-979BEB15FD57}"/>
    <cellStyle name="Normal 4 6 2 2" xfId="20022" xr:uid="{C05D713F-B8D0-403D-894E-3BDF5860D37A}"/>
    <cellStyle name="Normal 4 6 3" xfId="20021" xr:uid="{D6639AA9-94CD-48F1-BFF2-2C5214FF95FA}"/>
    <cellStyle name="Normal 4 7" xfId="10360" xr:uid="{5FA4714D-418E-410C-B70B-55F9515C2285}"/>
    <cellStyle name="Normal 4 7 2" xfId="20023" xr:uid="{87D0255D-38FF-49E6-8524-FF82391F3AE8}"/>
    <cellStyle name="Normal 4 8" xfId="10505" xr:uid="{19131195-F286-4F6F-8FB2-63E44646C917}"/>
    <cellStyle name="Normal 4 8 2" xfId="10571" xr:uid="{6C699119-BE79-43F8-8CE8-C926F6B03C53}"/>
    <cellStyle name="Normal 4 8 3" xfId="20024" xr:uid="{12C28425-35B2-42EA-A269-732D28DD3AAF}"/>
    <cellStyle name="Normal 4 9" xfId="10456" xr:uid="{BD236BA2-B75A-411A-B802-5F3771ABBC8E}"/>
    <cellStyle name="Normal 40" xfId="1084" xr:uid="{60EB2C12-0DC9-4E46-A0B2-96CE333E6A38}"/>
    <cellStyle name="Normal 40 2" xfId="1893" xr:uid="{A6A290CB-48B7-4538-AD08-3C9093F00FA3}"/>
    <cellStyle name="Normal 40 2 2" xfId="2968" xr:uid="{847D762A-A32F-456D-B264-E92934585444}"/>
    <cellStyle name="Normal 40 2 2 2" xfId="10712" xr:uid="{20946504-D588-4538-99B9-344D3667C2E6}"/>
    <cellStyle name="Normal 40 2 2 3" xfId="11305" xr:uid="{A86DA6C2-B09B-44CA-BE8B-9C522CED82D6}"/>
    <cellStyle name="Normal 40 2 3" xfId="10670" xr:uid="{127BCB0A-E392-418C-A39A-142578428993}"/>
    <cellStyle name="Normal 40 2 4" xfId="11522" xr:uid="{68247936-79C5-476D-9A4E-ECE90385F94A}"/>
    <cellStyle name="Normal 40 3" xfId="2442" xr:uid="{A0C1828A-A25A-4D83-8389-C89F88835D7F}"/>
    <cellStyle name="Normal 40 3 2" xfId="11198" xr:uid="{1D45343E-985B-4D4B-9700-F1080B18D47B}"/>
    <cellStyle name="Normal 40 3 3" xfId="11139" xr:uid="{5C78D2C7-E4D8-403D-A616-8E84F6F2B16A}"/>
    <cellStyle name="Normal 40 4" xfId="10629" xr:uid="{D21AD1F0-3807-481F-A61B-B3DBE42D8696}"/>
    <cellStyle name="Normal 40 5" xfId="11389" xr:uid="{E128874B-5AE4-4F4C-94AA-E79E58C7A6F6}"/>
    <cellStyle name="Normal 41" xfId="1085" xr:uid="{BD38612E-731B-4E97-9D69-2B3475333FA9}"/>
    <cellStyle name="Normal 41 2" xfId="1894" xr:uid="{D55447C6-F450-4398-9B35-2EB838ECFC0C}"/>
    <cellStyle name="Normal 41 2 2" xfId="2969" xr:uid="{ED1B419F-EEC6-4577-9C17-6CF51F59AC6E}"/>
    <cellStyle name="Normal 41 2 2 2" xfId="10967" xr:uid="{50BF3B4C-F338-43AB-AAE0-9D4C7B6F00C8}"/>
    <cellStyle name="Normal 41 2 2 3" xfId="10929" xr:uid="{1D69E32C-3A81-4EDE-A493-BC9C635C0514}"/>
    <cellStyle name="Normal 41 2 3" xfId="11231" xr:uid="{6C17D9E4-A8DC-4C19-93C3-1A026DC37704}"/>
    <cellStyle name="Normal 41 2 4" xfId="11523" xr:uid="{EFBA4800-0BC9-4D8D-997B-8F1BE182220B}"/>
    <cellStyle name="Normal 41 3" xfId="2443" xr:uid="{82744D0D-5549-46DB-9897-C5BEC44AE42A}"/>
    <cellStyle name="Normal 41 3 2" xfId="11163" xr:uid="{B93516D0-6A23-49D4-A5B2-35B55FD8DA38}"/>
    <cellStyle name="Normal 41 3 3" xfId="11039" xr:uid="{FAA51145-1F36-4E5F-AF75-18AC9E7F27F6}"/>
    <cellStyle name="Normal 41 4" xfId="11131" xr:uid="{24FC8E02-BDAE-4945-9236-E8BCA4DD591D}"/>
    <cellStyle name="Normal 41 5" xfId="11390" xr:uid="{F27057F9-7A2F-4554-ABCC-A4E3C930AEA9}"/>
    <cellStyle name="Normal 42" xfId="1086" xr:uid="{7444C74A-786B-4956-B1F5-FEB09E4D1980}"/>
    <cellStyle name="Normal 42 2" xfId="1895" xr:uid="{F78D0EBF-465D-421F-A0A4-B96BFE1A9D4D}"/>
    <cellStyle name="Normal 42 2 2" xfId="2970" xr:uid="{A367314B-F3D1-48C8-988A-0FEC2B437DCA}"/>
    <cellStyle name="Normal 42 2 2 2" xfId="10858" xr:uid="{6B27AC17-0FC9-45F5-94C2-65F0D6ACCD7E}"/>
    <cellStyle name="Normal 42 2 2 3" xfId="10611" xr:uid="{A819EEC6-DCBE-4027-81BA-B9CFCB5C29EA}"/>
    <cellStyle name="Normal 42 2 3" xfId="10833" xr:uid="{42A33E9B-71A7-42DF-974A-A2E6D57E7632}"/>
    <cellStyle name="Normal 42 2 4" xfId="11524" xr:uid="{470887B1-CDBA-4ADE-8178-98C7DC27B5CF}"/>
    <cellStyle name="Normal 42 3" xfId="2444" xr:uid="{8AD9818B-CA64-4280-87F7-208C359E9EBD}"/>
    <cellStyle name="Normal 42 3 2" xfId="10636" xr:uid="{655310C9-07D6-4223-BEAB-CA5BA049ACF4}"/>
    <cellStyle name="Normal 42 3 3" xfId="11012" xr:uid="{513AA8D5-514E-44A5-B96C-879AC9904F84}"/>
    <cellStyle name="Normal 42 4" xfId="10795" xr:uid="{09615D28-483B-4034-913A-0DF396131050}"/>
    <cellStyle name="Normal 42 5" xfId="11391" xr:uid="{8544EAA5-1532-4903-8271-CC3C2661F7FD}"/>
    <cellStyle name="Normal 43" xfId="1087" xr:uid="{15EE99D9-8C28-409E-9A02-D091678AD706}"/>
    <cellStyle name="Normal 43 2" xfId="1896" xr:uid="{76393540-D79D-4157-A8CC-3D937A4C2CDB}"/>
    <cellStyle name="Normal 43 2 2" xfId="2971" xr:uid="{738F38A6-4773-44DA-AD54-B1F9D1517C91}"/>
    <cellStyle name="Normal 43 2 2 2" xfId="10932" xr:uid="{082645DB-E215-4B50-8538-02F51B63FDED}"/>
    <cellStyle name="Normal 43 2 2 3" xfId="11286" xr:uid="{CB6A32A3-819C-4506-8C53-B884891DFF7F}"/>
    <cellStyle name="Normal 43 2 3" xfId="11304" xr:uid="{CAFCCA07-4927-491C-872C-9743AE986BAC}"/>
    <cellStyle name="Normal 43 2 4" xfId="11525" xr:uid="{8F71A645-7EDC-4C4E-A2D5-396A052B4696}"/>
    <cellStyle name="Normal 43 3" xfId="2445" xr:uid="{EE84A1A0-75AA-483E-AE11-4FB6F0A64E29}"/>
    <cellStyle name="Normal 43 3 2" xfId="10685" xr:uid="{7A6A17D5-9A43-439A-8651-394B1F9B5A10}"/>
    <cellStyle name="Normal 43 3 3" xfId="10811" xr:uid="{D3C78128-FEE0-4213-84D4-1F1F01B09650}"/>
    <cellStyle name="Normal 43 4" xfId="11107" xr:uid="{2EF82DCA-DCFB-4A98-B18A-720DE7F124D8}"/>
    <cellStyle name="Normal 43 5" xfId="11392" xr:uid="{90376145-A2AF-496D-ABBD-A2A024E0EDC6}"/>
    <cellStyle name="Normal 44" xfId="1088" xr:uid="{50C2BAB9-130D-429B-AFF8-B9DB59B7A4D7}"/>
    <cellStyle name="Normal 44 2" xfId="1897" xr:uid="{E6CADC21-E255-48B7-9AB1-060AD041E9C4}"/>
    <cellStyle name="Normal 44 2 2" xfId="2972" xr:uid="{FCF25648-3575-4CA2-9F4C-83E86B920329}"/>
    <cellStyle name="Normal 44 2 2 2" xfId="10974" xr:uid="{D87B01B2-FFF4-4265-8A02-2DBC1AF578E6}"/>
    <cellStyle name="Normal 44 2 2 3" xfId="10614" xr:uid="{B712DF68-DC5A-4828-9D24-44B5CD49FD45}"/>
    <cellStyle name="Normal 44 2 3" xfId="10911" xr:uid="{A3A7C8B0-48C3-4F6E-BB78-2A3D4AD04BDE}"/>
    <cellStyle name="Normal 44 2 4" xfId="11526" xr:uid="{D0D800BF-53E5-47D2-AC23-32342842C1C1}"/>
    <cellStyle name="Normal 44 3" xfId="2446" xr:uid="{EFF85A82-12AC-457B-BBEB-8C858BF4055C}"/>
    <cellStyle name="Normal 44 3 2" xfId="10916" xr:uid="{F77596C2-F2BB-4455-8E17-0178B3E9CE90}"/>
    <cellStyle name="Normal 44 3 3" xfId="11161" xr:uid="{4EAD7D79-06C6-4764-A528-4BEFD0F0DD61}"/>
    <cellStyle name="Normal 44 4" xfId="10830" xr:uid="{93E4FC5A-0329-4667-85B1-09A7A39BA82B}"/>
    <cellStyle name="Normal 44 5" xfId="11393" xr:uid="{4E5ADC6C-4606-4038-A350-82A9B7280BA8}"/>
    <cellStyle name="Normal 45" xfId="1089" xr:uid="{09F6C12B-FB13-4043-A523-6C610FCE0854}"/>
    <cellStyle name="Normal 45 2" xfId="1898" xr:uid="{D9DC3AF5-D476-48FB-AAA6-26DCE95376E9}"/>
    <cellStyle name="Normal 45 2 2" xfId="2973" xr:uid="{234BCCA6-D84D-4C8A-BE01-CBB68FA01F03}"/>
    <cellStyle name="Normal 45 2 2 2" xfId="10695" xr:uid="{62EEDA8B-EC0E-4F9B-A54A-092905A9BC02}"/>
    <cellStyle name="Normal 45 2 2 3" xfId="10742" xr:uid="{33D9A772-56FF-448A-9B1B-21DA8DB2BA4F}"/>
    <cellStyle name="Normal 45 2 3" xfId="10746" xr:uid="{2D86B2E9-49D9-4F82-BB64-74BF852F2B65}"/>
    <cellStyle name="Normal 45 2 4" xfId="11527" xr:uid="{4FBF999F-3AD1-47FA-B167-0345C707E549}"/>
    <cellStyle name="Normal 45 3" xfId="2447" xr:uid="{0AA1E7CF-A505-498D-80EA-FA5092159B7D}"/>
    <cellStyle name="Normal 45 3 2" xfId="10808" xr:uid="{978CF97B-F15A-424D-B841-A4AF279EC77C}"/>
    <cellStyle name="Normal 45 3 3" xfId="11239" xr:uid="{CB2FD3A6-FB0F-4CEC-AF89-CD9FE8D5FD8A}"/>
    <cellStyle name="Normal 45 4" xfId="10663" xr:uid="{89B6F334-1FA5-47BB-A3BD-82B5B31049DA}"/>
    <cellStyle name="Normal 45 5" xfId="11394" xr:uid="{94B5FE72-1513-4E43-9294-0745DEE1AD25}"/>
    <cellStyle name="Normal 46" xfId="1090" xr:uid="{86259F10-77F7-44FF-A59D-F9D0F73909B4}"/>
    <cellStyle name="Normal 46 2" xfId="1899" xr:uid="{71F7BAF6-4471-4958-B7CE-610998C98BFA}"/>
    <cellStyle name="Normal 46 2 2" xfId="2974" xr:uid="{B13E33FF-ED27-4A08-8768-0626800880C8}"/>
    <cellStyle name="Normal 46 2 2 2" xfId="11257" xr:uid="{181881B8-5AEB-4EAD-A611-3C59B88005F6}"/>
    <cellStyle name="Normal 46 2 2 3" xfId="10694" xr:uid="{F7B631B3-3E10-4C4C-B94B-69624FE0E72F}"/>
    <cellStyle name="Normal 46 2 3" xfId="10884" xr:uid="{BE81C253-CBCD-4556-8B53-35B80272F577}"/>
    <cellStyle name="Normal 46 2 4" xfId="11528" xr:uid="{06EDB0A2-0B7E-4549-A28D-8F34FEA32E7C}"/>
    <cellStyle name="Normal 46 3" xfId="2448" xr:uid="{9F811EC0-3E51-4698-A1ED-CE1EA226949A}"/>
    <cellStyle name="Normal 46 3 2" xfId="11063" xr:uid="{45DB19CD-EAD9-4210-A6FF-0E9648064589}"/>
    <cellStyle name="Normal 46 3 3" xfId="10962" xr:uid="{77BF7703-BA00-4A1C-985E-4F9A8C2081AE}"/>
    <cellStyle name="Normal 46 4" xfId="10834" xr:uid="{28985C06-9175-4FE7-9FD4-2385479051AB}"/>
    <cellStyle name="Normal 46 5" xfId="11395" xr:uid="{14B16C87-FB27-4D40-B78E-784F22F9BBAF}"/>
    <cellStyle name="Normal 47" xfId="1091" xr:uid="{EC71DFD4-5CE2-472C-AE41-BE260BC5E447}"/>
    <cellStyle name="Normal 47 2" xfId="1900" xr:uid="{FAF27C0B-C21F-444F-82E5-05DB70307454}"/>
    <cellStyle name="Normal 47 2 2" xfId="2975" xr:uid="{0C924AFB-4025-4B8A-97B7-3A631F513BE4}"/>
    <cellStyle name="Normal 47 2 2 2" xfId="11237" xr:uid="{B8A00945-F587-4623-84DA-F9A82F4EACA2}"/>
    <cellStyle name="Normal 47 2 2 3" xfId="10983" xr:uid="{0C9FF305-8266-4993-B944-252BEF658371}"/>
    <cellStyle name="Normal 47 2 3" xfId="11019" xr:uid="{F8E8A298-B7B8-4643-8DEF-846D15673771}"/>
    <cellStyle name="Normal 47 2 4" xfId="11529" xr:uid="{1FB20077-215B-4FCD-B690-F5B7295EC201}"/>
    <cellStyle name="Normal 47 3" xfId="2449" xr:uid="{BFA231E5-E993-4BB0-AFE3-8E3E268235B1}"/>
    <cellStyle name="Normal 47 3 2" xfId="10836" xr:uid="{3E16DFF7-712B-462C-ABE8-F5268B2BA1D6}"/>
    <cellStyle name="Normal 47 3 3" xfId="11169" xr:uid="{D1DC5FC7-328D-4ECE-9C80-0AD7517D895E}"/>
    <cellStyle name="Normal 47 4" xfId="10891" xr:uid="{A6443C0D-2BF8-477B-A0C7-6C45D3A159C7}"/>
    <cellStyle name="Normal 47 5" xfId="11396" xr:uid="{4F86FF73-698D-4FF5-B0FB-538AB0BDBEFC}"/>
    <cellStyle name="Normal 48" xfId="1092" xr:uid="{8E56CAD4-D4FA-4C48-8D3A-37661F18682E}"/>
    <cellStyle name="Normal 48 2" xfId="1901" xr:uid="{15F68AC0-4331-407E-AAEB-D489CAB4CD8F}"/>
    <cellStyle name="Normal 48 2 2" xfId="2976" xr:uid="{E222853D-9B61-4C98-A898-D4CD1DC45A5E}"/>
    <cellStyle name="Normal 48 2 2 2" xfId="11289" xr:uid="{B25D94F2-9365-43AE-8ACC-935B580F6E4F}"/>
    <cellStyle name="Normal 48 2 2 3" xfId="10623" xr:uid="{A2E3A3F8-A1C1-4AAB-8EC3-676413BE3F3E}"/>
    <cellStyle name="Normal 48 2 3" xfId="10594" xr:uid="{289C5705-8F74-4F3B-9102-7FBE44771036}"/>
    <cellStyle name="Normal 48 2 4" xfId="11530" xr:uid="{396A6E9D-DCE2-42B7-BF19-FB60D672D029}"/>
    <cellStyle name="Normal 48 3" xfId="2450" xr:uid="{D63A7ED2-17F3-48E2-9023-F187616B7978}"/>
    <cellStyle name="Normal 48 3 2" xfId="11051" xr:uid="{F6F98D56-ECB7-4911-B5F4-02D9B6FAAA53}"/>
    <cellStyle name="Normal 48 3 3" xfId="11220" xr:uid="{F3E83DB7-6987-45F3-B999-86859ADE86AC}"/>
    <cellStyle name="Normal 48 4" xfId="10725" xr:uid="{369CD3C3-73EE-4D4B-A64D-FE4FABE65A80}"/>
    <cellStyle name="Normal 48 5" xfId="11397" xr:uid="{8892FC01-4553-4D16-A373-843865DA2E74}"/>
    <cellStyle name="Normal 49" xfId="1093" xr:uid="{B679D9D1-F308-48E7-91C8-E14D57AD310D}"/>
    <cellStyle name="Normal 49 2" xfId="1902" xr:uid="{D29CAC8E-5DBE-4C69-91A7-FD40A574D0CE}"/>
    <cellStyle name="Normal 49 2 2" xfId="2977" xr:uid="{45B61649-1A31-420A-B8C9-7A5C7E937826}"/>
    <cellStyle name="Normal 49 2 2 2" xfId="11171" xr:uid="{E96A4020-E2AA-47B7-967C-AC13D904FE8B}"/>
    <cellStyle name="Normal 49 2 2 3" xfId="11028" xr:uid="{C488912C-99D5-4573-AA8C-F43E6A6D4A08}"/>
    <cellStyle name="Normal 49 2 3" xfId="11081" xr:uid="{601E571F-E7EF-4FFE-AAD7-EA882F6D399A}"/>
    <cellStyle name="Normal 49 2 4" xfId="11531" xr:uid="{105A0CEB-AF05-4FB0-A021-5EA51CB9304A}"/>
    <cellStyle name="Normal 49 3" xfId="2451" xr:uid="{EB801C37-7BCC-4EB8-87E1-279833E31B03}"/>
    <cellStyle name="Normal 49 3 2" xfId="10745" xr:uid="{01EB8407-67AD-4AFF-B7AB-5287AF8DBAF8}"/>
    <cellStyle name="Normal 49 3 3" xfId="10764" xr:uid="{5B0938CF-CA80-49DE-8132-F07D31CBC395}"/>
    <cellStyle name="Normal 49 4" xfId="10855" xr:uid="{AEF023C7-2725-4B1E-87DB-BCF30BFFBAA2}"/>
    <cellStyle name="Normal 49 5" xfId="11398" xr:uid="{5551A857-CCED-45C0-8823-581A23338532}"/>
    <cellStyle name="Normal 5" xfId="814" xr:uid="{59CA6C65-BF07-4715-8093-0D2DD85EDE28}"/>
    <cellStyle name="Normal 5 10" xfId="10632" xr:uid="{791EC743-3B74-4B5D-AAE8-82F079017865}"/>
    <cellStyle name="Normal 5 11" xfId="11144" xr:uid="{551234D2-5E86-441A-BAC3-F9A5A2469EED}"/>
    <cellStyle name="Normal 5 12" xfId="11315" xr:uid="{88064C21-1D8D-4A24-BD13-88F5BDEB43EF}"/>
    <cellStyle name="Normal 5 13" xfId="1094" xr:uid="{E16A5164-CD32-4830-A0FC-33D348BAFB44}"/>
    <cellStyle name="Normal 5 2" xfId="1132" xr:uid="{56320CD2-476D-4142-9B0C-ADAEBB0F8EC2}"/>
    <cellStyle name="Normal 5 2 2" xfId="1289" xr:uid="{3BB0B877-C4D0-49BA-A6F7-BB7B1A822542}"/>
    <cellStyle name="Normal 5 2 2 2" xfId="2549" xr:uid="{8AC58D32-3E17-4019-9B60-B2A609EF90A3}"/>
    <cellStyle name="Normal 5 2 2 2 10" xfId="20026" xr:uid="{5CADE7C5-5573-446C-8FE2-FB201A9D26BE}"/>
    <cellStyle name="Normal 5 2 2 2 2" xfId="3074" xr:uid="{45C0E423-AF5C-44D8-B502-55DEB99A28ED}"/>
    <cellStyle name="Normal 5 2 2 2 2 2" xfId="4643" xr:uid="{A20596DB-0F34-430E-9528-DBE5D5C21F71}"/>
    <cellStyle name="Normal 5 2 2 2 2 2 2" xfId="7661" xr:uid="{EF626417-9329-4342-8E08-73C75AEC23B7}"/>
    <cellStyle name="Normal 5 2 2 2 2 2 2 2" xfId="16464" xr:uid="{9A2948D8-2793-4F37-A9B0-2ED4A307BDD2}"/>
    <cellStyle name="Normal 5 2 2 2 2 2 3" xfId="13448" xr:uid="{8ED760E6-D11D-4174-9EFA-9128C26F3A14}"/>
    <cellStyle name="Normal 5 2 2 2 2 3" xfId="6135" xr:uid="{7C7480F5-CBB1-4BF7-96C6-8BC1A8DA7A9A}"/>
    <cellStyle name="Normal 5 2 2 2 2 3 2" xfId="14939" xr:uid="{81E5D234-79E1-4F93-83A7-957C69757410}"/>
    <cellStyle name="Normal 5 2 2 2 2 4" xfId="9153" xr:uid="{C2190D89-6BB9-4335-A41A-9EDA08DA53CD}"/>
    <cellStyle name="Normal 5 2 2 2 2 4 2" xfId="17956" xr:uid="{8C420C54-6B85-4D1F-A640-FBA4500CC25A}"/>
    <cellStyle name="Normal 5 2 2 2 2 5" xfId="10211" xr:uid="{DD4B1220-1448-4889-B482-EC6608912C8D}"/>
    <cellStyle name="Normal 5 2 2 2 2 5 2" xfId="11935" xr:uid="{D64439F5-316D-48A5-8B1F-BA57FAD05270}"/>
    <cellStyle name="Normal 5 2 2 2 3" xfId="3416" xr:uid="{9616725F-4E26-403B-822A-94E1A78FE059}"/>
    <cellStyle name="Normal 5 2 2 2 3 2" xfId="4936" xr:uid="{997081FE-60EB-44C1-8612-95103E683786}"/>
    <cellStyle name="Normal 5 2 2 2 3 2 2" xfId="7957" xr:uid="{0724204D-7610-496D-8652-02BB697534B1}"/>
    <cellStyle name="Normal 5 2 2 2 3 2 2 2" xfId="16760" xr:uid="{1DE8B98C-4B84-432E-8DAF-E12D926DEC38}"/>
    <cellStyle name="Normal 5 2 2 2 3 2 3" xfId="13741" xr:uid="{E6C01C2E-21F1-483A-886C-684F11B5757B}"/>
    <cellStyle name="Normal 5 2 2 2 3 2 4" xfId="20028" xr:uid="{28944248-E1A5-4F7C-BF24-CA450104B442}"/>
    <cellStyle name="Normal 5 2 2 2 3 3" xfId="6431" xr:uid="{6A9DEBC9-7398-4FC9-B839-F370609FB897}"/>
    <cellStyle name="Normal 5 2 2 2 3 3 2" xfId="15235" xr:uid="{DE692FE5-ACFD-4A9E-BC81-7D7532537662}"/>
    <cellStyle name="Normal 5 2 2 2 3 4" xfId="9449" xr:uid="{B8F0CD6B-0951-4F72-B861-5B25BD776ED7}"/>
    <cellStyle name="Normal 5 2 2 2 3 4 2" xfId="18252" xr:uid="{521E3ADE-7EB7-468E-9FB0-0B1BEDE502C1}"/>
    <cellStyle name="Normal 5 2 2 2 3 5" xfId="12224" xr:uid="{A0FE552F-1ECC-4C5D-BB42-1AB33B383215}"/>
    <cellStyle name="Normal 5 2 2 2 3 6" xfId="20027" xr:uid="{7BA1017E-1E3E-4AE7-B718-2B7F64C6CEEC}"/>
    <cellStyle name="Normal 5 2 2 2 4" xfId="3711" xr:uid="{89EE6793-C597-4750-88E7-C389DF626DC3}"/>
    <cellStyle name="Normal 5 2 2 2 4 2" xfId="5234" xr:uid="{EF9B455C-53D5-4AA1-B5E3-C616DFAEA6B6}"/>
    <cellStyle name="Normal 5 2 2 2 4 2 2" xfId="8255" xr:uid="{A6B5CB71-4711-4600-B1CF-E4CB3F097BB2}"/>
    <cellStyle name="Normal 5 2 2 2 4 2 2 2" xfId="17058" xr:uid="{FA13204A-A04C-46EF-843F-D2DE0C7908F9}"/>
    <cellStyle name="Normal 5 2 2 2 4 2 3" xfId="14039" xr:uid="{B9BF9094-01ED-4746-A8C4-9E59727BA861}"/>
    <cellStyle name="Normal 5 2 2 2 4 3" xfId="6729" xr:uid="{BAA562A9-893D-4CF6-94CD-352B1CDB25E4}"/>
    <cellStyle name="Normal 5 2 2 2 4 3 2" xfId="15533" xr:uid="{83431F51-3CD5-4B11-ACA9-DCCB4F1C3004}"/>
    <cellStyle name="Normal 5 2 2 2 4 4" xfId="9747" xr:uid="{0CE8DD96-CCBB-4BD6-98D3-6EC5BCBBDAA6}"/>
    <cellStyle name="Normal 5 2 2 2 4 4 2" xfId="18550" xr:uid="{BC4A52C2-F634-4682-AC52-BFF0D944E398}"/>
    <cellStyle name="Normal 5 2 2 2 4 5" xfId="12519" xr:uid="{9D263B27-4898-4624-B5C5-1DBF6207EB48}"/>
    <cellStyle name="Normal 5 2 2 2 4 6" xfId="20029" xr:uid="{89CECD82-5B4A-430E-8DA0-C9FF7401D7E0}"/>
    <cellStyle name="Normal 5 2 2 2 5" xfId="4021" xr:uid="{876C9B11-3C79-407C-AD4E-50DDDBBA8740}"/>
    <cellStyle name="Normal 5 2 2 2 5 2" xfId="5544" xr:uid="{23D73628-2330-4082-95A7-5F6ECA90D065}"/>
    <cellStyle name="Normal 5 2 2 2 5 2 2" xfId="8565" xr:uid="{1372125A-569A-4367-BE0A-1A67C6F234F9}"/>
    <cellStyle name="Normal 5 2 2 2 5 2 2 2" xfId="17368" xr:uid="{101C588E-848E-4168-B256-611A9018AC0A}"/>
    <cellStyle name="Normal 5 2 2 2 5 2 3" xfId="14349" xr:uid="{3663E050-D98B-47D9-B78D-6E12CC8D77AA}"/>
    <cellStyle name="Normal 5 2 2 2 5 3" xfId="7039" xr:uid="{8AEDC04A-DE7F-457A-8A38-3BD8B5E0B5EC}"/>
    <cellStyle name="Normal 5 2 2 2 5 3 2" xfId="15843" xr:uid="{C9B7FD33-DF24-45C4-8348-C234AD7AE90A}"/>
    <cellStyle name="Normal 5 2 2 2 5 4" xfId="10057" xr:uid="{3797570C-3A45-4683-9ED8-76E0EFA4A2A0}"/>
    <cellStyle name="Normal 5 2 2 2 5 4 2" xfId="18860" xr:uid="{37DBFEEF-87C8-4712-91DD-97D1C2930DC1}"/>
    <cellStyle name="Normal 5 2 2 2 5 5" xfId="12828" xr:uid="{01657828-5E0C-43AE-A659-6B306F5919A1}"/>
    <cellStyle name="Normal 5 2 2 2 6" xfId="4348" xr:uid="{42D8D7F6-9B73-49A7-AF68-B9396A7FC3F2}"/>
    <cellStyle name="Normal 5 2 2 2 6 2" xfId="7366" xr:uid="{04F34A52-E712-4E74-81BF-E4E804A322F0}"/>
    <cellStyle name="Normal 5 2 2 2 6 2 2" xfId="16169" xr:uid="{E4A4816E-6A8E-4D96-82C0-37C4BD595B23}"/>
    <cellStyle name="Normal 5 2 2 2 6 3" xfId="13154" xr:uid="{D39C35D1-F48C-429D-BB3C-F589DB58BC60}"/>
    <cellStyle name="Normal 5 2 2 2 7" xfId="5839" xr:uid="{3DC14399-4055-47E9-8317-0E5EF2A6CBCB}"/>
    <cellStyle name="Normal 5 2 2 2 7 2" xfId="14643" xr:uid="{CF4FC408-A8DB-4D78-90D6-7934158C3012}"/>
    <cellStyle name="Normal 5 2 2 2 8" xfId="8858" xr:uid="{E6B6A79D-843A-4792-9A47-7FAFC95993FF}"/>
    <cellStyle name="Normal 5 2 2 2 8 2" xfId="17661" xr:uid="{7F30C7F0-C6B7-4DD6-B359-34F89F0A660C}"/>
    <cellStyle name="Normal 5 2 2 2 9" xfId="11670" xr:uid="{89C246C2-A1E3-4BAF-B122-ED80B8AB2334}"/>
    <cellStyle name="Normal 5 2 2 3" xfId="2812" xr:uid="{568870A7-6147-4004-B63B-6B7EB781ADC2}"/>
    <cellStyle name="Normal 5 2 2 3 2" xfId="10363" xr:uid="{7B3EF109-5FB6-442E-B3F4-15AAE5FBF7ED}"/>
    <cellStyle name="Normal 5 2 2 4" xfId="2298" xr:uid="{E4980373-5AEF-4CF4-8B36-4CFC26C635CA}"/>
    <cellStyle name="Normal 5 2 2 5" xfId="10260" xr:uid="{7C87D01A-9AA3-43C5-AAAC-54B0EF60527C}"/>
    <cellStyle name="Normal 5 2 3" xfId="1323" xr:uid="{2CB81461-A93E-49D4-B5BA-BA5462B4F7DA}"/>
    <cellStyle name="Normal 5 2 3 10" xfId="20030" xr:uid="{19B6962A-8521-4AB3-8DBD-7957237F457A}"/>
    <cellStyle name="Normal 5 2 3 2" xfId="2978" xr:uid="{6BD7603C-5884-4948-9E17-BCE11C322590}"/>
    <cellStyle name="Normal 5 2 3 2 2" xfId="4574" xr:uid="{6934AAEB-9A86-4FC8-808D-D5DA5F6BBCB0}"/>
    <cellStyle name="Normal 5 2 3 2 2 2" xfId="7592" xr:uid="{A8143F2E-4461-4727-A138-EBBB9C3B7FD7}"/>
    <cellStyle name="Normal 5 2 3 2 2 2 2" xfId="16395" xr:uid="{D569F3D1-3BF8-4508-BFB3-B324CDF4C90F}"/>
    <cellStyle name="Normal 5 2 3 2 2 3" xfId="13379" xr:uid="{BB37534B-7F7F-42B1-A877-BD0AAA5D830C}"/>
    <cellStyle name="Normal 5 2 3 2 2 4" xfId="20032" xr:uid="{1A9AED0D-3D1D-4B22-8615-18A9C0BC781A}"/>
    <cellStyle name="Normal 5 2 3 2 3" xfId="6066" xr:uid="{1EE06C2D-BB85-46EF-A593-F8525588CE00}"/>
    <cellStyle name="Normal 5 2 3 2 3 2" xfId="14870" xr:uid="{C578CBAA-6F00-41F4-8827-0AC5B734E208}"/>
    <cellStyle name="Normal 5 2 3 2 4" xfId="9084" xr:uid="{B5807E33-F284-4D9D-B15C-91656EDDEC8A}"/>
    <cellStyle name="Normal 5 2 3 2 4 2" xfId="17887" xr:uid="{12616408-6CA9-473A-AC9A-B754392C869A}"/>
    <cellStyle name="Normal 5 2 3 2 5" xfId="11868" xr:uid="{5E9E42AA-7665-42AC-AB11-29CADA879AC3}"/>
    <cellStyle name="Normal 5 2 3 2 6" xfId="20031" xr:uid="{CB942CEE-6463-49EF-97A5-16E3637A90E7}"/>
    <cellStyle name="Normal 5 2 3 3" xfId="3347" xr:uid="{F464BF84-0853-411C-8B48-A766E92F1A5E}"/>
    <cellStyle name="Normal 5 2 3 3 2" xfId="4867" xr:uid="{45F41ADD-E8A8-4AAB-AC13-D543C31EAA6F}"/>
    <cellStyle name="Normal 5 2 3 3 2 2" xfId="7888" xr:uid="{DC7CD909-1E85-45F5-A4B8-05BD8687ECDC}"/>
    <cellStyle name="Normal 5 2 3 3 2 2 2" xfId="16691" xr:uid="{8E876417-C161-407E-9FBF-24CA3A4EA9A2}"/>
    <cellStyle name="Normal 5 2 3 3 2 3" xfId="13672" xr:uid="{CBA05D86-639A-48D3-9A3F-9379C7047D87}"/>
    <cellStyle name="Normal 5 2 3 3 3" xfId="6362" xr:uid="{8D244C4C-7E28-4681-B0CC-73DAF6C916CD}"/>
    <cellStyle name="Normal 5 2 3 3 3 2" xfId="15166" xr:uid="{5D15EF33-FD6B-4E18-8694-1E42607F97FE}"/>
    <cellStyle name="Normal 5 2 3 3 4" xfId="9380" xr:uid="{A127E537-8DEE-4F76-A81A-EDA9955E7719}"/>
    <cellStyle name="Normal 5 2 3 3 4 2" xfId="18183" xr:uid="{8E8D1BE7-0403-4E71-830D-2C3FDFC2C257}"/>
    <cellStyle name="Normal 5 2 3 3 5" xfId="12155" xr:uid="{49CA06AC-F5B9-4C16-A99C-588F647DE1F7}"/>
    <cellStyle name="Normal 5 2 3 3 6" xfId="20033" xr:uid="{CC4D199E-6B08-43D0-BD42-ED3574E70097}"/>
    <cellStyle name="Normal 5 2 3 4" xfId="3642" xr:uid="{F76418BF-8E7B-446B-B11A-B6FC7360DE28}"/>
    <cellStyle name="Normal 5 2 3 4 2" xfId="5165" xr:uid="{91B3B4D2-924A-4173-8C98-8885DBC1E4E3}"/>
    <cellStyle name="Normal 5 2 3 4 2 2" xfId="8186" xr:uid="{B817B0A5-63FD-4491-BF55-05807E48F357}"/>
    <cellStyle name="Normal 5 2 3 4 2 2 2" xfId="16989" xr:uid="{4AA66F22-15E9-4EC0-82E6-D9DFE96C55BD}"/>
    <cellStyle name="Normal 5 2 3 4 2 3" xfId="13970" xr:uid="{2EA372C2-BC83-436D-ABC3-28C08A6E18F0}"/>
    <cellStyle name="Normal 5 2 3 4 3" xfId="6660" xr:uid="{99D50C6F-3545-4CAE-A81B-5544D2AA12C8}"/>
    <cellStyle name="Normal 5 2 3 4 3 2" xfId="15464" xr:uid="{F35035F0-631A-438B-8694-BB2B449AE981}"/>
    <cellStyle name="Normal 5 2 3 4 4" xfId="9678" xr:uid="{08F84AAC-D711-4650-B45D-4E43A8152ED2}"/>
    <cellStyle name="Normal 5 2 3 4 4 2" xfId="18481" xr:uid="{70E56D6D-A37D-4B85-8B15-6F27017110FE}"/>
    <cellStyle name="Normal 5 2 3 4 5" xfId="12450" xr:uid="{DC44720C-9C5A-4C6E-9D2A-12A5432F1763}"/>
    <cellStyle name="Normal 5 2 3 5" xfId="3952" xr:uid="{99F80705-026C-4DAD-A9B6-4DE7CE31209C}"/>
    <cellStyle name="Normal 5 2 3 5 2" xfId="5475" xr:uid="{079B4AFF-5036-4D56-9094-4D9A844555F3}"/>
    <cellStyle name="Normal 5 2 3 5 2 2" xfId="8496" xr:uid="{275CD742-C88E-449C-A2BD-97F8355076A4}"/>
    <cellStyle name="Normal 5 2 3 5 2 2 2" xfId="17299" xr:uid="{AF57E566-522E-4284-A8DE-754EF8B6D6F8}"/>
    <cellStyle name="Normal 5 2 3 5 2 3" xfId="14280" xr:uid="{523B311E-09D2-4812-A5F1-77B86E6DBC4E}"/>
    <cellStyle name="Normal 5 2 3 5 3" xfId="6970" xr:uid="{4A6F16F5-1225-41F6-BA02-D3CA5037BD5C}"/>
    <cellStyle name="Normal 5 2 3 5 3 2" xfId="15774" xr:uid="{E8162912-4F1B-451E-A6D4-110780B8D131}"/>
    <cellStyle name="Normal 5 2 3 5 4" xfId="9988" xr:uid="{20A5AEA7-EE96-46C8-A3FE-0C32FB62BA69}"/>
    <cellStyle name="Normal 5 2 3 5 4 2" xfId="18791" xr:uid="{E1731C66-9E67-44B5-A778-1D5FBD2CB255}"/>
    <cellStyle name="Normal 5 2 3 5 5" xfId="12759" xr:uid="{B2BF68CA-E54E-441B-89B7-4898780C345E}"/>
    <cellStyle name="Normal 5 2 3 6" xfId="4279" xr:uid="{B41C82E6-3890-4EFF-AF35-B54E649E5BF0}"/>
    <cellStyle name="Normal 5 2 3 6 2" xfId="7297" xr:uid="{81377FDA-729C-4A6A-BB97-DA4E3F37FB0D}"/>
    <cellStyle name="Normal 5 2 3 6 2 2" xfId="16100" xr:uid="{2DF13D2E-0FFE-42EA-A4E7-A7D00CD15E80}"/>
    <cellStyle name="Normal 5 2 3 6 3" xfId="13085" xr:uid="{FC74DB07-62CC-464A-A4DF-155DA2E91E22}"/>
    <cellStyle name="Normal 5 2 3 7" xfId="5770" xr:uid="{5E5ACC5B-A3E9-401C-86DB-B5AEEED9B54C}"/>
    <cellStyle name="Normal 5 2 3 7 2" xfId="14574" xr:uid="{DA7E9494-2746-4F9B-992B-B8368DD282E5}"/>
    <cellStyle name="Normal 5 2 3 8" xfId="8789" xr:uid="{3B734ACF-DBB0-40C5-905F-05D9949FD0B2}"/>
    <cellStyle name="Normal 5 2 3 8 2" xfId="17592" xr:uid="{D6ADBBD8-F1CC-4A77-BF29-67465AEA2BA4}"/>
    <cellStyle name="Normal 5 2 3 9" xfId="2452" xr:uid="{98FC8025-BCDF-4C26-AF0E-8D42C1FA5B0E}"/>
    <cellStyle name="Normal 5 2 3 9 2" xfId="11603" xr:uid="{81D98F1C-9A08-4E95-97C8-C52E6554B88C}"/>
    <cellStyle name="Normal 5 2 4" xfId="2828" xr:uid="{29F6B218-1817-4D4E-B27E-AAE64C997775}"/>
    <cellStyle name="Normal 5 2 4 2" xfId="10364" xr:uid="{8B5DA0FF-BF8E-41FD-99D3-262D2E78629E}"/>
    <cellStyle name="Normal 5 2 4 2 2" xfId="10212" xr:uid="{A30F8C7B-F992-4C16-90F4-9CCAB64C9117}"/>
    <cellStyle name="Normal 5 2 4 2 2 2" xfId="20036" xr:uid="{802C56A6-E1F0-48D4-88AD-130D061F32CF}"/>
    <cellStyle name="Normal 5 2 4 2 3" xfId="20035" xr:uid="{C691429D-075F-4510-887D-7D683FC2BBC8}"/>
    <cellStyle name="Normal 5 2 4 3" xfId="10225" xr:uid="{F58504AE-9EE6-4978-939E-0BA4AB079817}"/>
    <cellStyle name="Normal 5 2 4 3 2" xfId="20037" xr:uid="{1C640701-C733-4043-A35B-8653DC418131}"/>
    <cellStyle name="Normal 5 2 4 4" xfId="20034" xr:uid="{67D9BF51-BFAD-4286-A228-51138DE7737C}"/>
    <cellStyle name="Normal 5 2 5" xfId="10362" xr:uid="{D8B71E98-06C8-4749-A4BF-0985DEE3D27C}"/>
    <cellStyle name="Normal 5 2 5 2" xfId="10210" xr:uid="{35D18F11-818D-44BB-B08E-63D9C6B13AF5}"/>
    <cellStyle name="Normal 5 2 5 2 2" xfId="20039" xr:uid="{096CCA71-D442-4B2D-93BA-C75E31AC44A2}"/>
    <cellStyle name="Normal 5 2 5 3" xfId="19377" xr:uid="{447F3298-F294-4194-B3D3-D65704ED92D7}"/>
    <cellStyle name="Normal 5 2 5 4" xfId="20038" xr:uid="{C15336C6-08D9-490E-9A0C-CAF6A99912FF}"/>
    <cellStyle name="Normal 5 2 6" xfId="10507" xr:uid="{A46B0DB4-1208-47FA-A13A-EAF32ED0E177}"/>
    <cellStyle name="Normal 5 2 6 2" xfId="10237" xr:uid="{6AF87B4E-D206-4C75-940A-C8693862C414}"/>
    <cellStyle name="Normal 5 2 6 3" xfId="20040" xr:uid="{F7D8A495-8CB9-4634-A50F-6EE8D0A4CF49}"/>
    <cellStyle name="Normal 5 2 7" xfId="10470" xr:uid="{A78C019E-4EFC-44ED-A25B-DE2739A6FC23}"/>
    <cellStyle name="Normal 5 2 7 2" xfId="10249" xr:uid="{08C1A1D6-A395-4EEC-B626-F6E3AC5988C2}"/>
    <cellStyle name="Normal 5 2 7 3" xfId="20041" xr:uid="{9B281671-193A-45F3-8EAA-EE49A97FEF1D}"/>
    <cellStyle name="Normal 5 2 8" xfId="20025" xr:uid="{9632E7DD-1241-41C3-8924-F96AC02C0C85}"/>
    <cellStyle name="Normal 5 3" xfId="1199" xr:uid="{2B09ED27-3A27-4131-8F6F-E70FA4AB67B4}"/>
    <cellStyle name="Normal 5 3 2" xfId="1332" xr:uid="{42CDD236-E7F2-4329-9B80-CAB460E089D5}"/>
    <cellStyle name="Normal 5 3 2 2" xfId="2813" xr:uid="{8A8C8F1C-7D6A-40D9-8257-CC886FF9AAE9}"/>
    <cellStyle name="Normal 5 3 2 2 2" xfId="10200" xr:uid="{F334E30D-8FBE-4BA6-AD9E-3892FA435973}"/>
    <cellStyle name="Normal 5 3 2 2 2 2" xfId="20045" xr:uid="{894B4BCE-3E58-428B-852B-5A959CB30E18}"/>
    <cellStyle name="Normal 5 3 2 2 3" xfId="10564" xr:uid="{7C7878BA-DFC0-41B4-8C70-C2D6A9CBC62D}"/>
    <cellStyle name="Normal 5 3 2 2 4" xfId="20044" xr:uid="{80E1658D-F1DF-4BDF-9A2B-2249D35285E8}"/>
    <cellStyle name="Normal 5 3 2 3" xfId="10255" xr:uid="{48112E1B-84B8-4D41-8304-4E30F46D726B}"/>
    <cellStyle name="Normal 5 3 2 3 2" xfId="20046" xr:uid="{A231AC8C-33FA-4537-A7AF-E0B471D411AC}"/>
    <cellStyle name="Normal 5 3 2 4" xfId="10562" xr:uid="{E9611EB3-519B-4889-A97E-04CF65AEC0B1}"/>
    <cellStyle name="Normal 5 3 2 5" xfId="20043" xr:uid="{5EB9D187-E7B2-45B3-BA24-B9B45F05CE6F}"/>
    <cellStyle name="Normal 5 3 3" xfId="2299" xr:uid="{E02D53AC-B60F-494D-AA44-124FB8908149}"/>
    <cellStyle name="Normal 5 3 3 2" xfId="10199" xr:uid="{2FFDFCA4-DF5C-4581-9FDB-4AC7B381C0F1}"/>
    <cellStyle name="Normal 5 3 3 2 2" xfId="20048" xr:uid="{613CAEE1-DE69-4828-B6A4-4695A1E58A43}"/>
    <cellStyle name="Normal 5 3 3 3" xfId="10560" xr:uid="{790ED5C1-746F-42AE-A88B-F2C2076F5C39}"/>
    <cellStyle name="Normal 5 3 3 4" xfId="20047" xr:uid="{F057C6A8-4E72-415B-A38D-06550BDE4B10}"/>
    <cellStyle name="Normal 5 3 4" xfId="10242" xr:uid="{83D88CC6-BF90-4C77-8527-E956BEBC8753}"/>
    <cellStyle name="Normal 5 3 4 2" xfId="20049" xr:uid="{F5A52BF1-DE62-4999-91C0-2F71D27AD8C0}"/>
    <cellStyle name="Normal 5 3 5" xfId="10565" xr:uid="{05BACAB7-6704-4056-8EFF-F1D2DB7F1573}"/>
    <cellStyle name="Normal 5 3 5 2" xfId="20050" xr:uid="{B544591E-861E-47C0-8940-DC6BDDAAB75B}"/>
    <cellStyle name="Normal 5 3 6" xfId="10202" xr:uid="{C76A20BF-DD56-4434-A4AA-A9CBF70393C4}"/>
    <cellStyle name="Normal 5 3 7" xfId="20042" xr:uid="{F3EA3AAC-81B0-45DD-BFC7-3616C78688D8}"/>
    <cellStyle name="Normal 5 4" xfId="1257" xr:uid="{45DDBBBC-513F-434F-AE14-1598D98F900E}"/>
    <cellStyle name="Normal 5 4 2" xfId="2837" xr:uid="{1ABFA014-A8BB-42CD-B655-81352E1A6F9E}"/>
    <cellStyle name="Normal 5 4 3" xfId="19390" xr:uid="{F5D48D27-379C-4A48-AA48-2F662641F12D}"/>
    <cellStyle name="Normal 5 5" xfId="1309" xr:uid="{E90A020B-5339-479E-A555-785D39A5157D}"/>
    <cellStyle name="Normal 5 5 2" xfId="1903" xr:uid="{09C55E2C-ECF4-4772-B4A6-8F94C38D675E}"/>
    <cellStyle name="Normal 5 5 2 2" xfId="10655" xr:uid="{9F8C9BE1-E93C-40AF-B7C7-7227955B38B5}"/>
    <cellStyle name="Normal 5 5 2 3" xfId="11214" xr:uid="{B4630C8B-9EED-4191-B5C2-46A8A150E7DB}"/>
    <cellStyle name="Normal 5 5 2 4" xfId="11532" xr:uid="{705E1DF6-7D66-4429-8A51-1B793456D911}"/>
    <cellStyle name="Normal 5 5 3" xfId="10880" xr:uid="{FA9123CC-F50E-498D-A074-EA9196AA1C52}"/>
    <cellStyle name="Normal 5 5 4" xfId="10985" xr:uid="{BB6B4F86-D567-4A9D-8458-425988BFDF71}"/>
    <cellStyle name="Normal 5 5 5" xfId="11399" xr:uid="{A01C8CCE-9F26-4BEB-BAB6-B8AC98672F63}"/>
    <cellStyle name="Normal 5 6" xfId="1414" xr:uid="{3194549E-9C18-4E5D-BCA2-7E394BF92376}"/>
    <cellStyle name="Normal 5 6 2" xfId="1643" xr:uid="{8BED522A-AB8A-4085-A6BE-36CA8255822A}"/>
    <cellStyle name="Normal 5 6 2 2" xfId="1729" xr:uid="{3F198F26-641C-4559-B711-2DEE37C3724C}"/>
    <cellStyle name="Normal 5 6 2 3" xfId="2243" xr:uid="{E4C75F05-A596-4121-8A56-2CABFB2ECDF5}"/>
    <cellStyle name="Normal 5 6 3" xfId="1595" xr:uid="{6BEE1343-BB76-476C-8C41-AAC8E9766053}"/>
    <cellStyle name="Normal 5 6 4" xfId="2125" xr:uid="{6D316BA4-8F88-4897-B90D-0E9A466E30D1}"/>
    <cellStyle name="Normal 5 6 4 2" xfId="10523" xr:uid="{BE1A64AB-F0AD-4496-AF8A-62181AABD600}"/>
    <cellStyle name="Normal 5 7" xfId="2094" xr:uid="{FB9D42AB-B9AA-4377-8433-DD90D7CDB248}"/>
    <cellStyle name="Normal 5 7 2" xfId="10361" xr:uid="{1F8207DC-0009-4873-9306-C5D2E356576F}"/>
    <cellStyle name="Normal 5 7 2 2" xfId="10894" xr:uid="{B4C7D875-A1B6-4923-9651-CBACCD8781C3}"/>
    <cellStyle name="Normal 5 7 3" xfId="11034" xr:uid="{8A5BF9F5-3D3A-48CA-BFA5-78CB2F5BFE78}"/>
    <cellStyle name="Normal 5 7 4" xfId="11560" xr:uid="{C7EEBF34-0913-40B3-895A-26CA427CE4C3}"/>
    <cellStyle name="Normal 5 8" xfId="2069" xr:uid="{D3CBC444-9EFA-4364-9EC9-3333D05EA406}"/>
    <cellStyle name="Normal 5 8 2" xfId="10457" xr:uid="{F4A09EAC-A096-4FC6-95AD-F55A57C43F80}"/>
    <cellStyle name="Normal 5 9" xfId="10828" xr:uid="{AE13CD88-1F38-4B88-8C5F-9A8D6E9DE127}"/>
    <cellStyle name="Normal 50" xfId="1095" xr:uid="{E828CFB1-AF3B-49E4-9CCA-653E27D48528}"/>
    <cellStyle name="Normal 50 2" xfId="1904" xr:uid="{232841B1-A08F-4B50-9EE1-2DF50D0A09E9}"/>
    <cellStyle name="Normal 50 2 2" xfId="2979" xr:uid="{6A61DF21-0795-4C37-A112-6F73CA3849DD}"/>
    <cellStyle name="Normal 50 2 2 2" xfId="11166" xr:uid="{3D22DDE8-0300-4D3D-8B2A-BFD5A376F376}"/>
    <cellStyle name="Normal 50 2 2 3" xfId="11159" xr:uid="{9719F5F9-918B-4793-ACF7-2E704DF87DA7}"/>
    <cellStyle name="Normal 50 2 3" xfId="11212" xr:uid="{44AA5757-333C-4A39-90B0-167F2B1ED35C}"/>
    <cellStyle name="Normal 50 2 4" xfId="11533" xr:uid="{23386CF4-5091-44ED-A6CA-271B6A5E3281}"/>
    <cellStyle name="Normal 50 3" xfId="2453" xr:uid="{982D9787-F12D-457A-9BE2-495C25E6DCD7}"/>
    <cellStyle name="Normal 50 3 2" xfId="10640" xr:uid="{C1AFE339-7F44-4EA3-833E-4E7D4AAB4386}"/>
    <cellStyle name="Normal 50 3 3" xfId="11265" xr:uid="{04FB0B6D-8339-4D7B-A837-8A8CC779DA6B}"/>
    <cellStyle name="Normal 50 4" xfId="11295" xr:uid="{86AB47BB-59BF-4534-B913-B33A679EF6CA}"/>
    <cellStyle name="Normal 50 5" xfId="11400" xr:uid="{97CAE12E-D3E7-458A-8FAA-4930B79B63DD}"/>
    <cellStyle name="Normal 51" xfId="1096" xr:uid="{82D68690-9889-4F22-AD02-43BB99500A23}"/>
    <cellStyle name="Normal 51 2" xfId="1905" xr:uid="{4FDEA9D0-D11C-4576-8349-E578808165D4}"/>
    <cellStyle name="Normal 51 2 2" xfId="2980" xr:uid="{C263A4C7-C0F6-44D6-9B39-6D1F020B3DA3}"/>
    <cellStyle name="Normal 51 2 2 2" xfId="11079" xr:uid="{43EF8898-9182-4C57-AE52-60DB8E0E1B97}"/>
    <cellStyle name="Normal 51 2 2 3" xfId="10723" xr:uid="{8AEFFF44-99BD-4354-968A-B7BE797D9E7A}"/>
    <cellStyle name="Normal 51 2 3" xfId="11261" xr:uid="{AC17461A-E70B-40DB-8032-B4CC3B771E1B}"/>
    <cellStyle name="Normal 51 2 4" xfId="11534" xr:uid="{B28B36C8-3E0F-4832-B834-0452E41F5182}"/>
    <cellStyle name="Normal 51 3" xfId="2454" xr:uid="{A3160E2A-3165-4914-8C3D-21376DD685D9}"/>
    <cellStyle name="Normal 51 3 2" xfId="11115" xr:uid="{EDB741BD-8E88-47B9-864B-BDEE39DAF2BC}"/>
    <cellStyle name="Normal 51 3 3" xfId="10898" xr:uid="{111116D5-1532-4060-9846-69BA1B95D5FC}"/>
    <cellStyle name="Normal 51 4" xfId="10955" xr:uid="{DD5122FA-D938-46E9-BEC1-7BE8DF7EDA64}"/>
    <cellStyle name="Normal 51 5" xfId="11401" xr:uid="{8C65D7B6-9575-4FA0-9312-04775082A907}"/>
    <cellStyle name="Normal 52" xfId="1097" xr:uid="{1A4A4B45-4BCF-4425-81E0-14DE6905026D}"/>
    <cellStyle name="Normal 52 2" xfId="1906" xr:uid="{391FFEA1-4888-42C5-BDF9-7F479AB1131C}"/>
    <cellStyle name="Normal 52 2 2" xfId="2912" xr:uid="{50BFE58C-DDC8-4B11-A536-7555DC6D24C2}"/>
    <cellStyle name="Normal 52 2 2 2" xfId="11254" xr:uid="{3C2E9B60-D275-4006-8E90-D343D3D48FC6}"/>
    <cellStyle name="Normal 52 2 2 3" xfId="11142" xr:uid="{17F19EC4-3166-4EE7-AFEF-9F87D9D8C84A}"/>
    <cellStyle name="Normal 52 2 3" xfId="10882" xr:uid="{D472079D-C87B-4C0F-8BDE-F467B02685E9}"/>
    <cellStyle name="Normal 52 2 4" xfId="11535" xr:uid="{B531BDB1-2513-4B75-A6E4-6B7EBBB3D668}"/>
    <cellStyle name="Normal 52 3" xfId="2357" xr:uid="{DDAE2239-5597-4199-9A7D-1C05F903E9DB}"/>
    <cellStyle name="Normal 52 3 2" xfId="10598" xr:uid="{822D2D14-10BD-4791-8159-6E9C5869CC62}"/>
    <cellStyle name="Normal 52 3 3" xfId="11040" xr:uid="{DF42A3F0-D80A-4844-93A7-641858612894}"/>
    <cellStyle name="Normal 52 4" xfId="10900" xr:uid="{CB9505D3-5E7C-45D8-88DD-D7E177AF7E80}"/>
    <cellStyle name="Normal 52 5" xfId="11402" xr:uid="{BEB57CEC-5310-437A-B612-734F4670940E}"/>
    <cellStyle name="Normal 53" xfId="1098" xr:uid="{FA48EAD5-6C6B-40DB-BBD2-05F9C292DFC3}"/>
    <cellStyle name="Normal 53 2" xfId="1907" xr:uid="{BF7C4642-56F8-47E2-8AEC-A32A3AA98984}"/>
    <cellStyle name="Normal 53 2 2" xfId="3028" xr:uid="{2F903AAB-D655-4A4D-AE2A-25EA80769849}"/>
    <cellStyle name="Normal 53 2 2 2" xfId="10659" xr:uid="{A54D0B34-D286-4FBB-A032-E6D981122CF8}"/>
    <cellStyle name="Normal 53 2 2 3" xfId="11045" xr:uid="{A99387CF-D031-4E88-BA21-DA07420B7DA3}"/>
    <cellStyle name="Normal 53 2 3" xfId="10753" xr:uid="{A34C4FC1-13CD-4378-90E1-64F7F84ED3AB}"/>
    <cellStyle name="Normal 53 2 4" xfId="11536" xr:uid="{8510112F-03CB-4E0D-863F-24A970C71F99}"/>
    <cellStyle name="Normal 53 3" xfId="2503" xr:uid="{4C40DC6E-18DD-4913-89EA-805999885294}"/>
    <cellStyle name="Normal 53 3 2" xfId="10901" xr:uid="{C4C8374B-5F35-46AC-95EA-208A46EDA8CF}"/>
    <cellStyle name="Normal 53 3 3" xfId="11026" xr:uid="{209D1118-35CC-40AA-8412-FD803F6F36F3}"/>
    <cellStyle name="Normal 53 4" xfId="10842" xr:uid="{97DF2DD4-B7AC-4E46-9971-B826E310C40F}"/>
    <cellStyle name="Normal 53 5" xfId="11403" xr:uid="{5991B403-67DE-4BF7-BAD0-BC1888570C69}"/>
    <cellStyle name="Normal 54" xfId="1099" xr:uid="{C6DBDD84-0D24-4DB6-A166-78D6953B41F7}"/>
    <cellStyle name="Normal 54 2" xfId="1908" xr:uid="{D1CB52ED-5230-468B-808B-F362EB7E1235}"/>
    <cellStyle name="Normal 54 2 2" xfId="3015" xr:uid="{C969FD45-DB1E-46BE-B30C-553AE51837F0}"/>
    <cellStyle name="Normal 54 2 2 2" xfId="11152" xr:uid="{7651C022-4288-4A93-B1D8-87223D79D9BF}"/>
    <cellStyle name="Normal 54 2 2 3" xfId="10641" xr:uid="{0377EA34-DA96-473D-A9ED-79E5E6A928AC}"/>
    <cellStyle name="Normal 54 2 3" xfId="10872" xr:uid="{EAAA4109-FD12-49B0-B3E0-9031D9E9307B}"/>
    <cellStyle name="Normal 54 2 4" xfId="11537" xr:uid="{789491FD-3666-4DAC-B27B-A87ABF790A92}"/>
    <cellStyle name="Normal 54 3" xfId="2492" xr:uid="{1F1E0F86-A175-4DCC-9827-E163CBE87C9F}"/>
    <cellStyle name="Normal 54 3 2" xfId="11046" xr:uid="{2C14A3CC-2AA9-4E41-86D0-6ED3696B9D97}"/>
    <cellStyle name="Normal 54 3 3" xfId="10867" xr:uid="{3D4CF128-D722-4F22-BBE6-4DEA1ED51AE3}"/>
    <cellStyle name="Normal 54 4" xfId="10874" xr:uid="{C6E53D93-ED73-4ACF-A246-D6F09A0B7D72}"/>
    <cellStyle name="Normal 54 5" xfId="11404" xr:uid="{EDFAABDA-5F56-48C6-8A1E-15CEA90F6457}"/>
    <cellStyle name="Normal 55" xfId="1100" xr:uid="{D942319A-4CFB-434A-949F-B5D58152B1EF}"/>
    <cellStyle name="Normal 55 2" xfId="1909" xr:uid="{BF072434-035A-45E6-88D6-27F9B52AAFC0}"/>
    <cellStyle name="Normal 55 2 2" xfId="3016" xr:uid="{9B50CA19-6825-465A-981E-A6115DF0426A}"/>
    <cellStyle name="Normal 55 2 2 2" xfId="11245" xr:uid="{B0701715-572E-4282-9B98-B5DE19F7058F}"/>
    <cellStyle name="Normal 55 2 2 3" xfId="11037" xr:uid="{371C4452-6B32-4D58-A60A-47FCACF1C927}"/>
    <cellStyle name="Normal 55 2 3" xfId="10619" xr:uid="{41B8FA38-67B0-44F7-92D6-29B05EABD45F}"/>
    <cellStyle name="Normal 55 2 4" xfId="11538" xr:uid="{CA4B314C-B0F9-4666-B440-82B3CF10F044}"/>
    <cellStyle name="Normal 55 3" xfId="2493" xr:uid="{89958596-9159-4D68-8803-DB9A5285D58A}"/>
    <cellStyle name="Normal 55 3 2" xfId="11124" xr:uid="{283005CE-A4DD-40D7-9E96-403D9192480F}"/>
    <cellStyle name="Normal 55 3 3" xfId="11266" xr:uid="{35D97768-68F8-4AD3-8148-A52CCC3744DB}"/>
    <cellStyle name="Normal 55 4" xfId="11017" xr:uid="{4991022E-9523-43D6-AADF-0DC332A187BC}"/>
    <cellStyle name="Normal 55 5" xfId="11405" xr:uid="{24D4651B-E854-47DE-BAFE-95BD9D4BC9F6}"/>
    <cellStyle name="Normal 56" xfId="1101" xr:uid="{02D50A5F-E17A-4986-ADAE-1C71960FDB83}"/>
    <cellStyle name="Normal 56 2" xfId="1910" xr:uid="{2E023027-33C1-4C1B-AAD0-90CA91EE74B9}"/>
    <cellStyle name="Normal 56 2 2" xfId="3012" xr:uid="{0B5AC574-1010-4F63-A6F5-9C3E518A9023}"/>
    <cellStyle name="Normal 56 2 2 2" xfId="11172" xr:uid="{85C5AD89-F905-49BF-BC63-810F96C61331}"/>
    <cellStyle name="Normal 56 2 2 3" xfId="10777" xr:uid="{60291435-813E-473D-8315-CFCBAA67C608}"/>
    <cellStyle name="Normal 56 2 3" xfId="10827" xr:uid="{BD453A52-86C9-4D06-8E29-924F30D8BF10}"/>
    <cellStyle name="Normal 56 2 4" xfId="11539" xr:uid="{48EA18E7-08CB-440F-B4B2-51D4FC1472E4}"/>
    <cellStyle name="Normal 56 3" xfId="2490" xr:uid="{D06A7EF2-3ED5-44FC-A6CB-CC4C89059ED8}"/>
    <cellStyle name="Normal 56 3 2" xfId="11186" xr:uid="{837AF626-12D1-4581-BE4B-AA781B0C33CC}"/>
    <cellStyle name="Normal 56 3 3" xfId="10721" xr:uid="{5DAA6591-9328-42CE-A1FC-3D9F2A3A0E53}"/>
    <cellStyle name="Normal 56 4" xfId="11121" xr:uid="{95AB154A-B374-40B1-81B7-40AD4131B482}"/>
    <cellStyle name="Normal 56 5" xfId="11406" xr:uid="{C831A3F5-248E-42A1-BF10-781E3C799F3A}"/>
    <cellStyle name="Normal 57" xfId="1102" xr:uid="{355E57BE-A8D6-4AB1-B450-81C8979C9BFC}"/>
    <cellStyle name="Normal 57 2" xfId="1911" xr:uid="{3DD0FEB8-E8C2-4D5F-BDD5-3EEB9976D4DF}"/>
    <cellStyle name="Normal 57 2 2" xfId="3017" xr:uid="{52433419-5ABF-48E1-A67A-007D228530CF}"/>
    <cellStyle name="Normal 57 2 2 2" xfId="10938" xr:uid="{D886D787-A2C8-490C-ADCF-96AB3A8007EB}"/>
    <cellStyle name="Normal 57 2 2 3" xfId="10781" xr:uid="{6EE204C0-2F76-4B92-9C9D-2885B99F994C}"/>
    <cellStyle name="Normal 57 2 3" xfId="10810" xr:uid="{93176BFF-778C-401E-A66B-A81E0A312988}"/>
    <cellStyle name="Normal 57 2 4" xfId="11540" xr:uid="{3B8F876E-FFEE-4D6D-BAF2-C774B65D3647}"/>
    <cellStyle name="Normal 57 3" xfId="2494" xr:uid="{AB750CFF-F15D-4571-9D01-A4F1FB1BFEE3}"/>
    <cellStyle name="Normal 57 3 2" xfId="10635" xr:uid="{8DED0ADC-0F55-49EF-8F0F-484F8F8920EE}"/>
    <cellStyle name="Normal 57 3 3" xfId="11179" xr:uid="{51AC9FFE-928C-4E67-83A4-91EAFDC15D47}"/>
    <cellStyle name="Normal 57 4" xfId="11009" xr:uid="{81C579DC-EACD-465E-8DB4-572BD30E30EC}"/>
    <cellStyle name="Normal 57 5" xfId="11407" xr:uid="{3F6D28B7-1D6D-401A-87CF-002D40416C96}"/>
    <cellStyle name="Normal 58" xfId="1103" xr:uid="{843E316A-297E-46CF-86B8-9A2065FDC134}"/>
    <cellStyle name="Normal 58 2" xfId="1912" xr:uid="{582F14C0-45F9-41C9-B6FB-F240E3255B0A}"/>
    <cellStyle name="Normal 58 2 2" xfId="2913" xr:uid="{247A43BC-19C7-447A-A3DD-6CB8C4D43F53}"/>
    <cellStyle name="Normal 58 2 2 2" xfId="10607" xr:uid="{7B9F764B-515A-474A-95B4-2FA76B1ED37B}"/>
    <cellStyle name="Normal 58 2 2 3" xfId="10949" xr:uid="{05264F84-E361-4AF0-B070-3C541B03E35D}"/>
    <cellStyle name="Normal 58 2 3" xfId="11074" xr:uid="{2F0345C1-9C94-408F-9159-4CCB1DD72697}"/>
    <cellStyle name="Normal 58 2 4" xfId="11541" xr:uid="{43BF194C-02AD-444B-A58B-AE908B290872}"/>
    <cellStyle name="Normal 58 3" xfId="2358" xr:uid="{6EB6366D-B7EF-4602-B6FD-FDB274196D8B}"/>
    <cellStyle name="Normal 58 3 2" xfId="11151" xr:uid="{CD5A306A-CA83-49D3-A763-13602096FB3B}"/>
    <cellStyle name="Normal 58 3 3" xfId="10792" xr:uid="{7306DD28-7D18-4A0B-84D9-9514719DD014}"/>
    <cellStyle name="Normal 58 4" xfId="10912" xr:uid="{CAB8C1A9-EF07-4CC4-BD70-52A5251A1B2C}"/>
    <cellStyle name="Normal 58 5" xfId="11408" xr:uid="{8F7A05DC-C9AB-479B-BE05-E4AAE45BBB3C}"/>
    <cellStyle name="Normal 59" xfId="1104" xr:uid="{1A133C62-550D-46F4-A4C7-B5BBABC60BD4}"/>
    <cellStyle name="Normal 59 2" xfId="1913" xr:uid="{AED1DF5E-DEF5-405F-9BB1-E2E70C274214}"/>
    <cellStyle name="Normal 59 2 2" xfId="3102" xr:uid="{0FD3D519-9499-4524-9146-FA7794D50C04}"/>
    <cellStyle name="Normal 59 2 2 2" xfId="10837" xr:uid="{89A82822-9E8E-4A9C-A865-9AAED0E7555E}"/>
    <cellStyle name="Normal 59 2 2 3" xfId="10966" xr:uid="{F5FC915B-E489-4E8B-9911-BA93DCAF6781}"/>
    <cellStyle name="Normal 59 2 3" xfId="10736" xr:uid="{7C17B828-EF29-41F1-AA94-FFE346D6D846}"/>
    <cellStyle name="Normal 59 2 4" xfId="11542" xr:uid="{AE9E4D24-91C7-4FBE-A567-D09093725EDA}"/>
    <cellStyle name="Normal 59 3" xfId="2577" xr:uid="{072CDA7D-367E-4057-87F6-81ADB9A16C19}"/>
    <cellStyle name="Normal 59 3 2" xfId="11141" xr:uid="{BE342FD0-B851-49AA-9CE2-4C1924D328EE}"/>
    <cellStyle name="Normal 59 3 3" xfId="11249" xr:uid="{DE189A87-C0CF-45D1-8ACF-8B169E09D0CD}"/>
    <cellStyle name="Normal 59 4" xfId="10676" xr:uid="{2C93D44B-D82A-4972-A185-97B0B7E15A7D}"/>
    <cellStyle name="Normal 59 5" xfId="11409" xr:uid="{52C89AEB-50FA-4980-B901-D845359FDB05}"/>
    <cellStyle name="Normal 6" xfId="815" xr:uid="{165B42D9-06D4-4925-989A-A82962B3770E}"/>
    <cellStyle name="Normal 6 10" xfId="4189" xr:uid="{0C942673-17BF-4B1C-A403-AC0DECD722E4}"/>
    <cellStyle name="Normal 6 10 2" xfId="7207" xr:uid="{00BE3A88-6678-44FA-B49B-A5D38F6B38ED}"/>
    <cellStyle name="Normal 6 10 2 2" xfId="16010" xr:uid="{36190BDA-68AE-4006-8A46-814051A66BCA}"/>
    <cellStyle name="Normal 6 10 3" xfId="12995" xr:uid="{1D2C91DD-5667-4CD3-9ABE-306BFEAADD15}"/>
    <cellStyle name="Normal 6 11" xfId="5692" xr:uid="{9D3E2C6D-51E5-4072-A8C5-E9D4FA70BA2C}"/>
    <cellStyle name="Normal 6 11 2" xfId="14496" xr:uid="{2B4DA270-BD5C-43E9-9A7B-24BFB915E10B}"/>
    <cellStyle name="Normal 6 12" xfId="8699" xr:uid="{B3E1C926-B846-4E8F-97FB-0E9DA648A3A3}"/>
    <cellStyle name="Normal 6 12 2" xfId="17502" xr:uid="{56D3C0EC-30FF-4F6A-987C-E230F85842C7}"/>
    <cellStyle name="Normal 6 13" xfId="11176" xr:uid="{4EFAD5EF-8D67-4E99-AE52-503A0669C729}"/>
    <cellStyle name="Normal 6 14" xfId="1105" xr:uid="{D4095B9B-2602-4A72-947A-1B3EEC9D9049}"/>
    <cellStyle name="Normal 6 15" xfId="20051" xr:uid="{5EB5F11D-68FB-44B4-BD0C-FEE99422CF28}"/>
    <cellStyle name="Normal 6 2" xfId="816" xr:uid="{9729BA65-6D6D-4F7C-8ACD-2EC108DDE1FF}"/>
    <cellStyle name="Normal 6 2 2" xfId="817" xr:uid="{2470A844-8FF8-461F-AD5D-ACF5978C1802}"/>
    <cellStyle name="Normal 6 2 2 2" xfId="2550" xr:uid="{B0369F5E-0305-4060-A8F5-1D69A99A25BA}"/>
    <cellStyle name="Normal 6 2 2 2 10" xfId="20054" xr:uid="{370CB080-A0EA-47DC-8FCB-33A8B3B23015}"/>
    <cellStyle name="Normal 6 2 2 2 2" xfId="3075" xr:uid="{D6242BD2-F694-4C7B-8890-6192A84E90CC}"/>
    <cellStyle name="Normal 6 2 2 2 2 2" xfId="4644" xr:uid="{D20AF5F8-3E83-43B1-BF5F-BFB72E4495C6}"/>
    <cellStyle name="Normal 6 2 2 2 2 2 2" xfId="7662" xr:uid="{417FB05C-3183-432A-97F1-3E8EFFCE1375}"/>
    <cellStyle name="Normal 6 2 2 2 2 2 2 2" xfId="16465" xr:uid="{4995E46B-1DA1-46DB-B820-2AB6D9281118}"/>
    <cellStyle name="Normal 6 2 2 2 2 2 3" xfId="13449" xr:uid="{76D21507-7E9A-4A12-8AA8-222CEA815799}"/>
    <cellStyle name="Normal 6 2 2 2 2 3" xfId="6136" xr:uid="{3E734506-7ADD-4C0D-B726-F36842ADBB21}"/>
    <cellStyle name="Normal 6 2 2 2 2 3 2" xfId="14940" xr:uid="{62801D81-14C6-41F3-941E-0FD30E5AD78B}"/>
    <cellStyle name="Normal 6 2 2 2 2 4" xfId="9154" xr:uid="{5A02263A-CC93-4A41-B713-970B23ADF051}"/>
    <cellStyle name="Normal 6 2 2 2 2 4 2" xfId="17957" xr:uid="{C560C5FC-2352-4C15-890D-9CB6916CD40A}"/>
    <cellStyle name="Normal 6 2 2 2 2 5" xfId="11936" xr:uid="{E5F14DEA-D54D-4FC7-A57A-FDF2BCE7CEBE}"/>
    <cellStyle name="Normal 6 2 2 2 3" xfId="3417" xr:uid="{78869692-5732-4B66-A941-C12398F3447D}"/>
    <cellStyle name="Normal 6 2 2 2 3 2" xfId="4937" xr:uid="{ECF6BC0C-35E6-40CE-9C54-6C6356A5A01F}"/>
    <cellStyle name="Normal 6 2 2 2 3 2 2" xfId="7958" xr:uid="{381E78F3-DB7D-48CA-9BB9-05B6FB2ECBA9}"/>
    <cellStyle name="Normal 6 2 2 2 3 2 2 2" xfId="16761" xr:uid="{FCFFBA89-EC4A-4B08-B953-B513305F048B}"/>
    <cellStyle name="Normal 6 2 2 2 3 2 3" xfId="13742" xr:uid="{E002385B-FC99-4426-A7C3-6793BEA95581}"/>
    <cellStyle name="Normal 6 2 2 2 3 3" xfId="6432" xr:uid="{17814A89-F01D-41D8-84CE-CB96CAA87B51}"/>
    <cellStyle name="Normal 6 2 2 2 3 3 2" xfId="15236" xr:uid="{7BD7165A-D672-412B-8B2A-EF61E3BD59E0}"/>
    <cellStyle name="Normal 6 2 2 2 3 4" xfId="9450" xr:uid="{356C9E10-F6B1-46D8-9926-AF011FA110AD}"/>
    <cellStyle name="Normal 6 2 2 2 3 4 2" xfId="18253" xr:uid="{F4C07250-B5F0-4027-A2EE-0B6C46A54C55}"/>
    <cellStyle name="Normal 6 2 2 2 3 5" xfId="12225" xr:uid="{287405B4-EE51-40CD-B1A2-5ABA96AC383E}"/>
    <cellStyle name="Normal 6 2 2 2 4" xfId="3712" xr:uid="{EEFBC3C3-6A3D-4810-9246-7FB0EA9B0B09}"/>
    <cellStyle name="Normal 6 2 2 2 4 2" xfId="5235" xr:uid="{A2C7594D-7EE3-4348-98F5-96E1807B6655}"/>
    <cellStyle name="Normal 6 2 2 2 4 2 2" xfId="8256" xr:uid="{EFF4AC16-C3CF-400B-8956-8001163E7726}"/>
    <cellStyle name="Normal 6 2 2 2 4 2 2 2" xfId="17059" xr:uid="{D49A2E47-C657-49C9-B2CB-80909DADC3F6}"/>
    <cellStyle name="Normal 6 2 2 2 4 2 3" xfId="14040" xr:uid="{E734456C-BA20-41A2-97A1-0F91EAEEB7E1}"/>
    <cellStyle name="Normal 6 2 2 2 4 3" xfId="6730" xr:uid="{A21AF88D-3B12-4FE4-B3B9-34866BE1B97B}"/>
    <cellStyle name="Normal 6 2 2 2 4 3 2" xfId="15534" xr:uid="{A5462A51-EA5D-4813-B02A-3AC5B23EAAB6}"/>
    <cellStyle name="Normal 6 2 2 2 4 4" xfId="9748" xr:uid="{6C4EBC1C-4649-468F-A75F-9DF42083B517}"/>
    <cellStyle name="Normal 6 2 2 2 4 4 2" xfId="18551" xr:uid="{9AD41887-54EF-454B-90E4-454A6D206E1F}"/>
    <cellStyle name="Normal 6 2 2 2 4 5" xfId="12520" xr:uid="{B98A30D2-D5CA-44F7-B49B-440218D73814}"/>
    <cellStyle name="Normal 6 2 2 2 5" xfId="4022" xr:uid="{34DE96BA-D38A-46A6-B504-E0B4FEE381EC}"/>
    <cellStyle name="Normal 6 2 2 2 5 2" xfId="5545" xr:uid="{89A52AA8-1E70-4C76-81E3-4CA20C0A8FEE}"/>
    <cellStyle name="Normal 6 2 2 2 5 2 2" xfId="8566" xr:uid="{B7131F8C-ECC1-4173-B0C9-664044DA4EA0}"/>
    <cellStyle name="Normal 6 2 2 2 5 2 2 2" xfId="17369" xr:uid="{27B88329-F55B-489D-91FD-BC47C2F803F2}"/>
    <cellStyle name="Normal 6 2 2 2 5 2 3" xfId="14350" xr:uid="{1CA85F93-9263-4AA1-AC5C-44DF50679F5F}"/>
    <cellStyle name="Normal 6 2 2 2 5 3" xfId="7040" xr:uid="{EE891EFC-8FCE-4299-9F53-E909FCE262A9}"/>
    <cellStyle name="Normal 6 2 2 2 5 3 2" xfId="15844" xr:uid="{0B915B38-9C89-46AD-9166-0BC5F76F3C68}"/>
    <cellStyle name="Normal 6 2 2 2 5 4" xfId="10058" xr:uid="{02680BDB-F392-41C0-832F-D1479AE65B4E}"/>
    <cellStyle name="Normal 6 2 2 2 5 4 2" xfId="18861" xr:uid="{D8A22F66-094A-4A26-A5DD-F37E2B15DE21}"/>
    <cellStyle name="Normal 6 2 2 2 5 5" xfId="12829" xr:uid="{24DD511B-3BD9-4805-A741-309280CAF012}"/>
    <cellStyle name="Normal 6 2 2 2 6" xfId="4349" xr:uid="{6FC22F0C-0606-419E-9367-A96FD738A46D}"/>
    <cellStyle name="Normal 6 2 2 2 6 2" xfId="7367" xr:uid="{4F4914CF-9FDE-46B3-9CCC-599940907355}"/>
    <cellStyle name="Normal 6 2 2 2 6 2 2" xfId="16170" xr:uid="{E10E7832-D4B5-4DDF-968D-BC9B8C4FB365}"/>
    <cellStyle name="Normal 6 2 2 2 6 3" xfId="13155" xr:uid="{53C8FE07-9E0A-40FE-9B80-4DA61A0AF6C6}"/>
    <cellStyle name="Normal 6 2 2 2 7" xfId="5840" xr:uid="{B9A504C2-66B1-49F8-9968-E5F3609A3F8F}"/>
    <cellStyle name="Normal 6 2 2 2 7 2" xfId="14644" xr:uid="{27289E20-1E33-4DB9-835B-7E23BA636AB3}"/>
    <cellStyle name="Normal 6 2 2 2 8" xfId="8859" xr:uid="{AEECA047-8A62-49E5-A507-E96B9648290A}"/>
    <cellStyle name="Normal 6 2 2 2 8 2" xfId="17662" xr:uid="{4EEEC5C6-9BC3-40A0-886D-0F7FA2691DFD}"/>
    <cellStyle name="Normal 6 2 2 2 9" xfId="11671" xr:uid="{639EEB0A-B1C3-435C-843C-63B55A4291B8}"/>
    <cellStyle name="Normal 6 2 2 3" xfId="2816" xr:uid="{64417F80-F557-4C59-8BC8-EF766B48C76E}"/>
    <cellStyle name="Normal 6 2 2 4" xfId="2301" xr:uid="{2B5637F0-EC08-4ACC-9473-80F9BB831BAA}"/>
    <cellStyle name="Normal 6 2 2 5" xfId="20053" xr:uid="{90FBEF19-B1BE-4892-93D4-F8E9C3D4C3B2}"/>
    <cellStyle name="Normal 6 2 3" xfId="818" xr:uid="{16F9FCAC-9BD7-4FB9-B411-1EA419BA9A86}"/>
    <cellStyle name="Normal 6 2 3 10" xfId="2455" xr:uid="{07C05B34-6529-48DA-AA41-F747021DED69}"/>
    <cellStyle name="Normal 6 2 3 11" xfId="20055" xr:uid="{6CA1E45B-ECFC-46A7-BB23-B2813D7EEF49}"/>
    <cellStyle name="Normal 6 2 3 2" xfId="2981" xr:uid="{72205B05-21A6-41A9-BFE0-54532B3D2A91}"/>
    <cellStyle name="Normal 6 2 3 2 2" xfId="4575" xr:uid="{70237F85-4ADE-4A68-87C3-038AAD78EE41}"/>
    <cellStyle name="Normal 6 2 3 2 2 2" xfId="7593" xr:uid="{1251145E-FB46-4D78-9EEB-980B9EF04D03}"/>
    <cellStyle name="Normal 6 2 3 2 2 2 2" xfId="16396" xr:uid="{218EF546-2C2B-4A52-9CD6-B2EFF12FA8C9}"/>
    <cellStyle name="Normal 6 2 3 2 2 3" xfId="13380" xr:uid="{2A04E901-84CB-4027-8603-32CE4321497D}"/>
    <cellStyle name="Normal 6 2 3 2 3" xfId="6067" xr:uid="{B8E06193-F35E-405A-81F4-341EF4A3C18A}"/>
    <cellStyle name="Normal 6 2 3 2 3 2" xfId="14871" xr:uid="{46357153-7DC0-40BD-9F3B-99A2C2B30AB8}"/>
    <cellStyle name="Normal 6 2 3 2 4" xfId="9085" xr:uid="{099B9B16-186A-4499-A7FA-E4A7A40662B3}"/>
    <cellStyle name="Normal 6 2 3 2 4 2" xfId="17888" xr:uid="{536FA46E-3ABE-4643-8CAA-979F7AFA28E2}"/>
    <cellStyle name="Normal 6 2 3 2 5" xfId="11869" xr:uid="{0E262A2D-1940-4095-BF89-E66AC2ABD730}"/>
    <cellStyle name="Normal 6 2 3 3" xfId="3348" xr:uid="{9EB3DDDD-59C0-4A99-BA5F-B2914D3077CC}"/>
    <cellStyle name="Normal 6 2 3 3 2" xfId="4868" xr:uid="{5E084567-5BDF-4D05-82E2-59BF167AC974}"/>
    <cellStyle name="Normal 6 2 3 3 2 2" xfId="7889" xr:uid="{5B080AAD-7CED-4A33-BD41-B8EEF60D3848}"/>
    <cellStyle name="Normal 6 2 3 3 2 2 2" xfId="16692" xr:uid="{6A23D649-C503-49DE-92B1-D666A70188BA}"/>
    <cellStyle name="Normal 6 2 3 3 2 3" xfId="13673" xr:uid="{63568227-9819-4244-ADC9-748D90769C6F}"/>
    <cellStyle name="Normal 6 2 3 3 3" xfId="6363" xr:uid="{EB2EB052-BE00-478E-8831-77415EA01057}"/>
    <cellStyle name="Normal 6 2 3 3 3 2" xfId="15167" xr:uid="{D9382B8C-7B44-43A8-B329-53C3369E2E71}"/>
    <cellStyle name="Normal 6 2 3 3 4" xfId="9381" xr:uid="{CFEA97A6-6484-4BB5-9ED4-A008DF016A28}"/>
    <cellStyle name="Normal 6 2 3 3 4 2" xfId="18184" xr:uid="{6E1FDD89-167E-41EA-85AE-9430E4C0B8B3}"/>
    <cellStyle name="Normal 6 2 3 3 5" xfId="12156" xr:uid="{918101FD-E278-40FC-B1B4-5712B04B1650}"/>
    <cellStyle name="Normal 6 2 3 4" xfId="3643" xr:uid="{017F2DAC-B1B3-411D-8482-65D768060B41}"/>
    <cellStyle name="Normal 6 2 3 4 2" xfId="5166" xr:uid="{0FB6E680-48DE-4858-905E-1E4839E1F77A}"/>
    <cellStyle name="Normal 6 2 3 4 2 2" xfId="8187" xr:uid="{DAF70DAD-9224-4352-99D3-DDE9E2BA74E9}"/>
    <cellStyle name="Normal 6 2 3 4 2 2 2" xfId="16990" xr:uid="{F745B70A-F229-43B8-A1D3-75C2BA218010}"/>
    <cellStyle name="Normal 6 2 3 4 2 3" xfId="13971" xr:uid="{A15893F4-575E-43F1-92CC-ED25E240ACA3}"/>
    <cellStyle name="Normal 6 2 3 4 3" xfId="6661" xr:uid="{CB4C86C9-CD3D-4ACD-8CEE-22E2D2B2788B}"/>
    <cellStyle name="Normal 6 2 3 4 3 2" xfId="15465" xr:uid="{EA1D422A-A9D5-4AC7-8B58-C574D0ABA380}"/>
    <cellStyle name="Normal 6 2 3 4 4" xfId="9679" xr:uid="{6D95FA92-7C49-4B9F-95E1-CF537081305A}"/>
    <cellStyle name="Normal 6 2 3 4 4 2" xfId="18482" xr:uid="{B699290F-FC98-44ED-B59E-25F111605C50}"/>
    <cellStyle name="Normal 6 2 3 4 5" xfId="12451" xr:uid="{21716730-FFF3-4919-B5A2-3984097588E8}"/>
    <cellStyle name="Normal 6 2 3 5" xfId="3953" xr:uid="{307AC7D9-2C0F-4C3C-9DF7-DC77B597E18F}"/>
    <cellStyle name="Normal 6 2 3 5 2" xfId="5476" xr:uid="{610F6895-46DB-4CAE-A25A-66A5684D78BC}"/>
    <cellStyle name="Normal 6 2 3 5 2 2" xfId="8497" xr:uid="{9EBC1E33-1C19-4A03-88C3-DB2845AB5C78}"/>
    <cellStyle name="Normal 6 2 3 5 2 2 2" xfId="17300" xr:uid="{5FFEB6A9-D070-4228-90EC-8EE49FC46F66}"/>
    <cellStyle name="Normal 6 2 3 5 2 3" xfId="14281" xr:uid="{990C6CB7-376B-4AFD-BEF9-2E493922FC26}"/>
    <cellStyle name="Normal 6 2 3 5 3" xfId="6971" xr:uid="{AAACEDAB-472A-4253-9FBA-4058816D2F02}"/>
    <cellStyle name="Normal 6 2 3 5 3 2" xfId="15775" xr:uid="{A36DA5D5-ADE0-4A2B-A461-7687F1A1B67E}"/>
    <cellStyle name="Normal 6 2 3 5 4" xfId="9989" xr:uid="{7F5B0C92-D100-4E59-BF13-40442264F4DA}"/>
    <cellStyle name="Normal 6 2 3 5 4 2" xfId="18792" xr:uid="{228196CB-D840-4847-957F-12F071834279}"/>
    <cellStyle name="Normal 6 2 3 5 5" xfId="12760" xr:uid="{87AF84DF-A458-4ACD-A44A-D4FC197421CF}"/>
    <cellStyle name="Normal 6 2 3 6" xfId="4280" xr:uid="{7F133538-0802-425E-B640-0F7B61A864A1}"/>
    <cellStyle name="Normal 6 2 3 6 2" xfId="7298" xr:uid="{1EE34D5F-7E94-4BBE-AF4E-A9DEF0BF2C69}"/>
    <cellStyle name="Normal 6 2 3 6 2 2" xfId="16101" xr:uid="{065FB2BF-72E5-4C2C-A12D-73F5D88302F7}"/>
    <cellStyle name="Normal 6 2 3 6 3" xfId="13086" xr:uid="{26BE153B-02AE-4C78-81E0-DE459D673A99}"/>
    <cellStyle name="Normal 6 2 3 7" xfId="5771" xr:uid="{57E28F36-1E43-4DF5-BF70-B0EC7CE04689}"/>
    <cellStyle name="Normal 6 2 3 7 2" xfId="14575" xr:uid="{DD60046A-0EE6-4D90-AEFD-FAC2728F006E}"/>
    <cellStyle name="Normal 6 2 3 8" xfId="8790" xr:uid="{0FA60885-776C-4916-B014-CC38FAFA3967}"/>
    <cellStyle name="Normal 6 2 3 8 2" xfId="17593" xr:uid="{DA4C575A-7169-4AA2-BC21-9ED40C4F6084}"/>
    <cellStyle name="Normal 6 2 3 9" xfId="11604" xr:uid="{3B3EB467-3C9D-47A9-9D12-EA3B08092418}"/>
    <cellStyle name="Normal 6 2 4" xfId="2815" xr:uid="{8020DB04-BAB7-4726-801C-D91D705D1825}"/>
    <cellStyle name="Normal 6 2 5" xfId="1176" xr:uid="{72A5CFA1-595E-4AB6-B57F-6752C252B5F6}"/>
    <cellStyle name="Normal 6 2 6" xfId="20052" xr:uid="{E48B1489-B987-41CE-8AA1-67BD8021D896}"/>
    <cellStyle name="Normal 6 3" xfId="1260" xr:uid="{EAAF4E4B-8514-43FF-BA38-520DFFFE437D}"/>
    <cellStyle name="Normal 6 3 2" xfId="1345" xr:uid="{AB2F4FAB-DA72-4EB6-A62F-F22BA7AC567D}"/>
    <cellStyle name="Normal 6 3 2 2" xfId="2818" xr:uid="{43EE47A4-C001-49F1-81C2-3F108228961D}"/>
    <cellStyle name="Normal 6 3 2 3" xfId="10229" xr:uid="{3E02640C-CA12-4AFD-A0A8-BC69810F4A8E}"/>
    <cellStyle name="Normal 6 3 2 4" xfId="20057" xr:uid="{BC7ED853-157F-42FA-B1D2-77F878DECBE2}"/>
    <cellStyle name="Normal 6 3 3" xfId="2303" xr:uid="{3B017673-6A33-4B9F-AE0F-8E7637F16E96}"/>
    <cellStyle name="Normal 6 3 4" xfId="10272" xr:uid="{56BDC482-60C7-428F-9795-2D2D60839C40}"/>
    <cellStyle name="Normal 6 3 5" xfId="20056" xr:uid="{392AC594-25A5-46D6-BC4B-B4D2301DA2D9}"/>
    <cellStyle name="Normal 6 4" xfId="1310" xr:uid="{006BFC81-A834-42F9-B4D4-FD1230A77546}"/>
    <cellStyle name="Normal 6 4 10" xfId="11175" xr:uid="{978845B4-13F7-4431-A25A-ED0B9D03BB10}"/>
    <cellStyle name="Normal 6 4 11" xfId="11410" xr:uid="{3CE3270A-F68A-4D49-A113-6D5186BC09DB}"/>
    <cellStyle name="Normal 6 4 12" xfId="20058" xr:uid="{AE00DFB3-8078-4513-B872-EAA586544064}"/>
    <cellStyle name="Normal 6 4 2" xfId="1915" xr:uid="{3E1C56F4-CF50-4D24-B6A4-345D5926D9A3}"/>
    <cellStyle name="Normal 6 4 2 10" xfId="11544" xr:uid="{57DF1E53-5AFE-4C81-839F-189D09DC7DE4}"/>
    <cellStyle name="Normal 6 4 2 2" xfId="3111" xr:uid="{9E60BD64-3C90-4E70-BCE7-06A5AA6B8423}"/>
    <cellStyle name="Normal 6 4 2 2 2" xfId="4679" xr:uid="{F4DA80EA-17F8-4DF3-98F6-08E1319A0C40}"/>
    <cellStyle name="Normal 6 4 2 2 2 2" xfId="7697" xr:uid="{BDA3D8F6-8C61-47E6-99BF-286A10F5693B}"/>
    <cellStyle name="Normal 6 4 2 2 2 2 2" xfId="16500" xr:uid="{E618EA63-460A-4C86-9712-16697E48C501}"/>
    <cellStyle name="Normal 6 4 2 2 2 3" xfId="13484" xr:uid="{3BCEFA37-5BCC-4956-A5AF-51DCEB597810}"/>
    <cellStyle name="Normal 6 4 2 2 3" xfId="6171" xr:uid="{E7E80316-20F7-4AB7-9BC6-9D888BAA11D5}"/>
    <cellStyle name="Normal 6 4 2 2 3 2" xfId="14975" xr:uid="{5D7D6235-7565-4E60-9B78-0CB5B8303C8E}"/>
    <cellStyle name="Normal 6 4 2 2 4" xfId="9189" xr:uid="{AE0F4106-144A-4E2D-995F-D30FA7590572}"/>
    <cellStyle name="Normal 6 4 2 2 4 2" xfId="17992" xr:uid="{FFE655C7-F915-404D-84AB-2B819DE82F0F}"/>
    <cellStyle name="Normal 6 4 2 2 5" xfId="11116" xr:uid="{FC0D1C3A-7B94-49DC-926B-4DAA5451FE5C}"/>
    <cellStyle name="Normal 6 4 2 2 6" xfId="11970" xr:uid="{997CD04E-D69C-48E9-963D-5C6F8E3CE218}"/>
    <cellStyle name="Normal 6 4 2 3" xfId="3452" xr:uid="{23755FBA-7209-4821-84BE-75AE8EFCAE74}"/>
    <cellStyle name="Normal 6 4 2 3 2" xfId="4972" xr:uid="{0A1A769E-4055-4F9F-9AD5-BA07F6BB8296}"/>
    <cellStyle name="Normal 6 4 2 3 2 2" xfId="7993" xr:uid="{8733A1B8-7A73-4E19-8838-AFFD82F1AE5A}"/>
    <cellStyle name="Normal 6 4 2 3 2 2 2" xfId="16796" xr:uid="{B30228EE-1226-4972-BD6F-52A89DA852DF}"/>
    <cellStyle name="Normal 6 4 2 3 2 3" xfId="13777" xr:uid="{5B2E2CAA-5008-4480-908E-D73D0AC0954E}"/>
    <cellStyle name="Normal 6 4 2 3 3" xfId="6467" xr:uid="{4F9B711B-1182-429C-8491-6EFF26C007D7}"/>
    <cellStyle name="Normal 6 4 2 3 3 2" xfId="15271" xr:uid="{A39E22F9-A872-47CE-896D-BA4AD1AB0FA9}"/>
    <cellStyle name="Normal 6 4 2 3 4" xfId="9485" xr:uid="{00117F09-54A2-4A19-ACF0-318E44B503CB}"/>
    <cellStyle name="Normal 6 4 2 3 4 2" xfId="18288" xr:uid="{B467FC88-E0D9-4464-AC4C-EA3C881FFEB6}"/>
    <cellStyle name="Normal 6 4 2 3 5" xfId="12260" xr:uid="{FFEBAA20-1FEF-4681-B86B-C3ADDDF6D073}"/>
    <cellStyle name="Normal 6 4 2 4" xfId="3747" xr:uid="{9B7F7FEE-7276-4B53-AFE5-CF0E140565DE}"/>
    <cellStyle name="Normal 6 4 2 4 2" xfId="5270" xr:uid="{7244FA26-255E-4468-9BE3-1604BE0638E4}"/>
    <cellStyle name="Normal 6 4 2 4 2 2" xfId="8291" xr:uid="{13F39086-0AD8-4B58-8336-6A651D21900C}"/>
    <cellStyle name="Normal 6 4 2 4 2 2 2" xfId="17094" xr:uid="{4CA84654-DBFE-4005-827D-2B70399CCEB9}"/>
    <cellStyle name="Normal 6 4 2 4 2 3" xfId="14075" xr:uid="{3A124C15-4B50-4169-93AC-700C585FA684}"/>
    <cellStyle name="Normal 6 4 2 4 3" xfId="6765" xr:uid="{1125B342-CD9F-4524-92A7-82C757230CA7}"/>
    <cellStyle name="Normal 6 4 2 4 3 2" xfId="15569" xr:uid="{607DB111-2227-4853-AB8F-CC699BD7C856}"/>
    <cellStyle name="Normal 6 4 2 4 4" xfId="9783" xr:uid="{CE909FCB-F3AC-4CE2-AEDA-CF603A0D232D}"/>
    <cellStyle name="Normal 6 4 2 4 4 2" xfId="18586" xr:uid="{CF980AA2-222B-4990-968E-DCA19925325F}"/>
    <cellStyle name="Normal 6 4 2 4 5" xfId="12555" xr:uid="{EA5A602D-233B-450B-9253-1E882B5C244D}"/>
    <cellStyle name="Normal 6 4 2 5" xfId="4057" xr:uid="{5435176F-1A51-49DE-AF13-AF4DB9317B20}"/>
    <cellStyle name="Normal 6 4 2 5 2" xfId="5580" xr:uid="{37F45529-75ED-4D29-A769-D5BCD79CB544}"/>
    <cellStyle name="Normal 6 4 2 5 2 2" xfId="8601" xr:uid="{57B5C435-0CD7-42CC-85A4-309DCA63DA9A}"/>
    <cellStyle name="Normal 6 4 2 5 2 2 2" xfId="17404" xr:uid="{027E1E1D-93E3-4AB6-82C0-0653AE963BEC}"/>
    <cellStyle name="Normal 6 4 2 5 2 3" xfId="14385" xr:uid="{665E3BB8-A437-425D-8341-65287EC42F04}"/>
    <cellStyle name="Normal 6 4 2 5 3" xfId="7075" xr:uid="{DB598726-9027-4A69-AD2E-8D197215189A}"/>
    <cellStyle name="Normal 6 4 2 5 3 2" xfId="15879" xr:uid="{0219B0E4-1F86-41D6-824A-2CAE14DFE136}"/>
    <cellStyle name="Normal 6 4 2 5 4" xfId="10093" xr:uid="{4E59D74D-4B49-4C12-8164-4DCA29FAABC1}"/>
    <cellStyle name="Normal 6 4 2 5 4 2" xfId="18896" xr:uid="{190FEBC7-2BDC-43E0-B4AF-8BE86DF88006}"/>
    <cellStyle name="Normal 6 4 2 5 5" xfId="12864" xr:uid="{AE88F79C-B86A-4270-8028-BDE4B7D30976}"/>
    <cellStyle name="Normal 6 4 2 6" xfId="4384" xr:uid="{A8AB9C54-A660-4322-994B-6221C226AF7D}"/>
    <cellStyle name="Normal 6 4 2 6 2" xfId="7402" xr:uid="{D39B4A2B-744B-4528-8B22-93956130D212}"/>
    <cellStyle name="Normal 6 4 2 6 2 2" xfId="16205" xr:uid="{7242BF52-CD8B-441B-A2E6-5225A92DE68A}"/>
    <cellStyle name="Normal 6 4 2 6 3" xfId="13190" xr:uid="{4153F5F0-086F-4CD1-B6AD-CE5683A9AA81}"/>
    <cellStyle name="Normal 6 4 2 7" xfId="5875" xr:uid="{2ADEAA1F-8CCE-4D75-AA09-29C6829277A4}"/>
    <cellStyle name="Normal 6 4 2 7 2" xfId="14679" xr:uid="{3BD179A0-3F82-498D-9AAA-095B8E8E99EE}"/>
    <cellStyle name="Normal 6 4 2 8" xfId="8894" xr:uid="{4C374B96-2039-4DFF-8D34-9B1C43431070}"/>
    <cellStyle name="Normal 6 4 2 8 2" xfId="17697" xr:uid="{9DC907DC-6B8E-421D-A728-E3B6131B99D0}"/>
    <cellStyle name="Normal 6 4 2 9" xfId="10977" xr:uid="{80B659DE-2CDD-4AE1-98E5-98CF977E1B94}"/>
    <cellStyle name="Normal 6 4 3" xfId="2853" xr:uid="{73FFA96E-91C4-447B-87E7-4B47AB16CEC5}"/>
    <cellStyle name="Normal 6 4 3 2" xfId="4499" xr:uid="{1C7A00EB-314A-49B7-B241-F92D49D6E391}"/>
    <cellStyle name="Normal 6 4 3 2 2" xfId="7517" xr:uid="{9A91BC44-0F96-4F5C-83B0-686A0E75D15D}"/>
    <cellStyle name="Normal 6 4 3 2 2 2" xfId="16320" xr:uid="{92914505-9152-4CF1-AB8D-D5FA25301105}"/>
    <cellStyle name="Normal 6 4 3 2 3" xfId="13304" xr:uid="{1B101296-73B2-430E-B86F-A52E002750B5}"/>
    <cellStyle name="Normal 6 4 3 3" xfId="5991" xr:uid="{0ECBE00B-7A84-40C6-8525-30B49B531C2F}"/>
    <cellStyle name="Normal 6 4 3 3 2" xfId="14795" xr:uid="{FE71ECD5-49C1-46E2-A05F-A810099E522C}"/>
    <cellStyle name="Normal 6 4 3 4" xfId="9009" xr:uid="{F2264695-D237-4D7A-A4F6-FE05E8378C53}"/>
    <cellStyle name="Normal 6 4 3 4 2" xfId="17812" xr:uid="{AB2322C9-1F4F-4876-B6BD-3DEBCF8529E7}"/>
    <cellStyle name="Normal 6 4 3 5" xfId="11183" xr:uid="{815A0961-1C46-4512-89E2-97B035A963F8}"/>
    <cellStyle name="Normal 6 4 3 6" xfId="11794" xr:uid="{9EF6C647-8087-4FD6-8B75-35F63ECE9DAF}"/>
    <cellStyle name="Normal 6 4 4" xfId="3274" xr:uid="{E58C6E39-0389-4351-B0AB-0959364F989C}"/>
    <cellStyle name="Normal 6 4 4 2" xfId="4794" xr:uid="{929C4306-CBA5-4DFF-8F50-5677412084EC}"/>
    <cellStyle name="Normal 6 4 4 2 2" xfId="7815" xr:uid="{B319CDBD-1A59-48C1-B928-2319A5D06098}"/>
    <cellStyle name="Normal 6 4 4 2 2 2" xfId="16618" xr:uid="{64A19FE6-4785-4160-A723-862FF3EAEB3C}"/>
    <cellStyle name="Normal 6 4 4 2 3" xfId="13599" xr:uid="{227FFF8C-996E-4798-B478-52BC83E4043A}"/>
    <cellStyle name="Normal 6 4 4 3" xfId="6289" xr:uid="{910CCFDE-8E64-4420-A1F1-72E19377B7E9}"/>
    <cellStyle name="Normal 6 4 4 3 2" xfId="15093" xr:uid="{8BFB198D-9027-4A89-A6DC-DA18D0381A24}"/>
    <cellStyle name="Normal 6 4 4 4" xfId="9307" xr:uid="{67406615-86DF-4790-8AB9-D8AB9F762B8B}"/>
    <cellStyle name="Normal 6 4 4 4 2" xfId="18110" xr:uid="{C989136C-7E3F-4E37-B15E-D6077015FB4B}"/>
    <cellStyle name="Normal 6 4 4 5" xfId="12082" xr:uid="{3B6BFB28-286B-467F-A78D-144350A8588D}"/>
    <cellStyle name="Normal 6 4 5" xfId="3567" xr:uid="{5079DFAF-27AC-4F3D-86FB-8EA9B42D7861}"/>
    <cellStyle name="Normal 6 4 5 2" xfId="5090" xr:uid="{555F1A1B-5BB8-4E8E-8ED3-E5F2CCE34C61}"/>
    <cellStyle name="Normal 6 4 5 2 2" xfId="8111" xr:uid="{FCB6C4DD-B933-4FC6-B8EC-05EA58CA2B45}"/>
    <cellStyle name="Normal 6 4 5 2 2 2" xfId="16914" xr:uid="{A0CE4EF9-08C1-42EC-9803-6739F52E1F62}"/>
    <cellStyle name="Normal 6 4 5 2 3" xfId="13895" xr:uid="{F480F454-1804-412E-8691-28E5FCB21003}"/>
    <cellStyle name="Normal 6 4 5 3" xfId="6585" xr:uid="{70910206-0A14-4273-9D42-9B97F8C832E7}"/>
    <cellStyle name="Normal 6 4 5 3 2" xfId="15389" xr:uid="{55745834-75A3-4CDA-87AF-F1A465A31A0B}"/>
    <cellStyle name="Normal 6 4 5 4" xfId="9603" xr:uid="{8D4889B0-3323-4A7C-9D08-736E007979D1}"/>
    <cellStyle name="Normal 6 4 5 4 2" xfId="18406" xr:uid="{390C6590-4F3F-4279-AE0E-64DE1ECC42A7}"/>
    <cellStyle name="Normal 6 4 5 5" xfId="12375" xr:uid="{D83ED597-8A2B-4E29-871E-77277B337C67}"/>
    <cellStyle name="Normal 6 4 6" xfId="3879" xr:uid="{D31CD933-6CB9-4635-B1C2-805289ED02C0}"/>
    <cellStyle name="Normal 6 4 6 2" xfId="5402" xr:uid="{505CB2E8-5DCA-4378-86CC-2B28075499DF}"/>
    <cellStyle name="Normal 6 4 6 2 2" xfId="8423" xr:uid="{BA15AECD-5BE6-4581-A4CE-51BA3C22080E}"/>
    <cellStyle name="Normal 6 4 6 2 2 2" xfId="17226" xr:uid="{EE9EFB6C-15F8-45C7-8964-0DE308D726F1}"/>
    <cellStyle name="Normal 6 4 6 2 3" xfId="14207" xr:uid="{153300FB-3E6F-40E7-8293-BA4AB3526D27}"/>
    <cellStyle name="Normal 6 4 6 3" xfId="6897" xr:uid="{8DBE9280-C916-4CEC-A0E3-3C9E2C5A47E8}"/>
    <cellStyle name="Normal 6 4 6 3 2" xfId="15701" xr:uid="{E1CF7EF0-774C-4CA1-BCC2-4DD37BA6AD8F}"/>
    <cellStyle name="Normal 6 4 6 4" xfId="9915" xr:uid="{A0412546-C665-44C7-8341-8C1ACE414251}"/>
    <cellStyle name="Normal 6 4 6 4 2" xfId="18718" xr:uid="{85DDB22C-FDED-4C9D-BE50-DFF2BC70AD32}"/>
    <cellStyle name="Normal 6 4 6 5" xfId="12686" xr:uid="{E22A801A-640A-4E9A-9DB3-31ECE1A78329}"/>
    <cellStyle name="Normal 6 4 7" xfId="4206" xr:uid="{F7910CA7-4103-4D6C-ACCD-359CA6056BE0}"/>
    <cellStyle name="Normal 6 4 7 2" xfId="7224" xr:uid="{CAF4D9A5-1341-4C61-853D-9D16431A553F}"/>
    <cellStyle name="Normal 6 4 7 2 2" xfId="16027" xr:uid="{B7954021-E88B-4CC8-9051-280447606E29}"/>
    <cellStyle name="Normal 6 4 7 3" xfId="13012" xr:uid="{DE24BCB8-EEAF-4421-B2BC-CF71138664CF}"/>
    <cellStyle name="Normal 6 4 8" xfId="5709" xr:uid="{E553A149-C2E8-4034-A781-90B7188A20B5}"/>
    <cellStyle name="Normal 6 4 8 2" xfId="14513" xr:uid="{5D4925FF-B2E6-4344-A234-394C986D42EF}"/>
    <cellStyle name="Normal 6 4 9" xfId="8716" xr:uid="{962DE8BF-0F8E-47A0-9E0A-B38503D15237}"/>
    <cellStyle name="Normal 6 4 9 2" xfId="17519" xr:uid="{46BCC37A-3EF1-4FFC-A120-5039DAAB024F}"/>
    <cellStyle name="Normal 6 5" xfId="1914" xr:uid="{0DBC0EF0-A1F9-46E6-9A07-E525EA1ABE9C}"/>
    <cellStyle name="Normal 6 5 2" xfId="2814" xr:uid="{3E7405C2-C6CB-4E2B-9B8F-8F66A1D2E7F4}"/>
    <cellStyle name="Normal 6 5 2 2" xfId="10960" xr:uid="{77EB33CA-E86A-481F-BEBC-BE186B55BFB4}"/>
    <cellStyle name="Normal 6 5 2 3" xfId="10788" xr:uid="{008C6471-E5F6-4444-81E1-616CED75EC31}"/>
    <cellStyle name="Normal 6 5 3" xfId="2300" xr:uid="{B87E5BF3-B285-4AB2-8EC9-1546A3F0A6D8}"/>
    <cellStyle name="Normal 6 5 4" xfId="10653" xr:uid="{C40FE38D-315A-4325-9FE5-9DA9686ACA34}"/>
    <cellStyle name="Normal 6 5 5" xfId="11543" xr:uid="{581F6724-A9ED-4C1B-9B33-CCF1BEE9A9BF}"/>
    <cellStyle name="Normal 6 5 6" xfId="20059" xr:uid="{E0AD5F5D-10A8-4C2C-ACA9-9330C8611E02}"/>
    <cellStyle name="Normal 6 6" xfId="2076" xr:uid="{5DACBF1F-C01C-4080-AFCA-172462638B0A}"/>
    <cellStyle name="Normal 6 6 2" xfId="4482" xr:uid="{E73AF7DC-2C1B-40E0-9F81-3DC0333F9760}"/>
    <cellStyle name="Normal 6 6 2 2" xfId="7500" xr:uid="{0FB03443-E55B-4C6A-A690-83563091C36D}"/>
    <cellStyle name="Normal 6 6 2 2 2" xfId="16303" xr:uid="{122D989B-62CA-47B1-8DCF-AFA1067B72FE}"/>
    <cellStyle name="Normal 6 6 2 3" xfId="10508" xr:uid="{75546687-0BE8-454F-A6C6-35668482F1F0}"/>
    <cellStyle name="Normal 6 6 2 3 2" xfId="11300" xr:uid="{54971BD5-BD6F-4778-A0FA-7E70FC49FFCE}"/>
    <cellStyle name="Normal 6 6 2 4" xfId="13287" xr:uid="{4238411C-85C1-47E5-B3F3-C2ED13A5097E}"/>
    <cellStyle name="Normal 6 6 3" xfId="5974" xr:uid="{66A2B475-F33A-4D31-A4DD-1BB7659EE548}"/>
    <cellStyle name="Normal 6 6 3 2" xfId="14778" xr:uid="{6904671A-E50A-49A6-BBFC-8BBE32E93FD0}"/>
    <cellStyle name="Normal 6 6 4" xfId="8992" xr:uid="{FA4E642E-695E-4450-B0EB-0F3A3E7DF627}"/>
    <cellStyle name="Normal 6 6 4 2" xfId="17795" xr:uid="{7A14B7D0-B2DC-4453-9D45-F0133B8AB4BF}"/>
    <cellStyle name="Normal 6 6 5" xfId="10666" xr:uid="{8DDD293C-30F2-47A1-9427-CFF6046598A8}"/>
    <cellStyle name="Normal 6 6 6" xfId="11340" xr:uid="{A0022DDB-6C5A-4C8E-A8A5-5F8975D10315}"/>
    <cellStyle name="Normal 6 7" xfId="1948" xr:uid="{72655ABF-170B-443A-A1B1-FFF59F28A394}"/>
    <cellStyle name="Normal 6 7 2" xfId="4777" xr:uid="{E297ADA2-04F5-486C-A165-B5FCC25842A9}"/>
    <cellStyle name="Normal 6 7 2 2" xfId="7798" xr:uid="{E13A92D3-1B8E-4F4D-AD0D-AECCEC2ED05B}"/>
    <cellStyle name="Normal 6 7 2 2 2" xfId="16601" xr:uid="{6F02D72C-ED9A-4790-AD1A-E07B3136C46F}"/>
    <cellStyle name="Normal 6 7 2 3" xfId="13582" xr:uid="{102341D0-1796-448B-BAD4-E28147F49D0D}"/>
    <cellStyle name="Normal 6 7 3" xfId="6272" xr:uid="{C9DF7F3E-778A-47C9-89D1-7E2FAEF77D7F}"/>
    <cellStyle name="Normal 6 7 3 2" xfId="15076" xr:uid="{31702406-89B7-4C13-8F86-D04B5953BDCE}"/>
    <cellStyle name="Normal 6 7 4" xfId="9290" xr:uid="{A8F99731-C864-413F-8C5B-65E43048E381}"/>
    <cellStyle name="Normal 6 7 4 2" xfId="18093" xr:uid="{37EC71A1-87C6-43CA-99F0-3ABA1BC01AD5}"/>
    <cellStyle name="Normal 6 7 5" xfId="3257" xr:uid="{39229C16-BDAE-486C-8B98-F5943F090B9D}"/>
    <cellStyle name="Normal 6 7 6" xfId="12065" xr:uid="{A09EA6B0-3EDB-4310-81B6-2E07C7B78A0A}"/>
    <cellStyle name="Normal 6 7 7" xfId="10896" xr:uid="{673035A0-9F0A-4964-A288-086D60168394}"/>
    <cellStyle name="Normal 6 8" xfId="3547" xr:uid="{E8815346-63CD-4D92-8008-705CD630BC74}"/>
    <cellStyle name="Normal 6 8 2" xfId="5070" xr:uid="{2F029B06-146D-4E51-87C6-D694E4C4B078}"/>
    <cellStyle name="Normal 6 8 2 2" xfId="8091" xr:uid="{C543EF02-6D13-45F2-8E30-E4636B90541B}"/>
    <cellStyle name="Normal 6 8 2 2 2" xfId="16894" xr:uid="{54BFD6CB-4C04-44B5-8E8D-004829419011}"/>
    <cellStyle name="Normal 6 8 2 3" xfId="13875" xr:uid="{66C138C8-9CA0-4CCA-A054-1EBF53FCFC71}"/>
    <cellStyle name="Normal 6 8 3" xfId="6565" xr:uid="{817FA5B3-6CEC-43C8-B7EB-CCDFA3642883}"/>
    <cellStyle name="Normal 6 8 3 2" xfId="15369" xr:uid="{637F1984-E2FD-4BC0-B7C9-B4F28938F245}"/>
    <cellStyle name="Normal 6 8 4" xfId="9583" xr:uid="{E6267BCA-D149-48CC-8159-0049A8A5A035}"/>
    <cellStyle name="Normal 6 8 4 2" xfId="18386" xr:uid="{E1F68B32-0B0A-4726-984A-F3B6135D8078}"/>
    <cellStyle name="Normal 6 8 5" xfId="10411" xr:uid="{E712CE84-147C-48D4-A7D5-48C970E2023D}"/>
    <cellStyle name="Normal 6 8 5 2" xfId="12355" xr:uid="{191A8EE7-BA2F-4EAC-84A0-037C9FE36CAE}"/>
    <cellStyle name="Normal 6 9" xfId="3862" xr:uid="{F06A148C-F422-4B5E-AE63-1A7CFB6E2601}"/>
    <cellStyle name="Normal 6 9 2" xfId="5385" xr:uid="{6685F448-8E88-45FC-AC33-28DF81B18789}"/>
    <cellStyle name="Normal 6 9 2 2" xfId="8406" xr:uid="{AE502E84-89BE-4954-8603-C4F62AB9BF51}"/>
    <cellStyle name="Normal 6 9 2 2 2" xfId="17209" xr:uid="{DA645D12-871D-4A6D-B049-5B64E677C532}"/>
    <cellStyle name="Normal 6 9 2 3" xfId="14190" xr:uid="{E5707839-7CA2-439B-A978-E06FD5CACD65}"/>
    <cellStyle name="Normal 6 9 3" xfId="6880" xr:uid="{E860D3D8-380C-4F9F-B77E-55C6AAC8FAD9}"/>
    <cellStyle name="Normal 6 9 3 2" xfId="15684" xr:uid="{E82F1F77-3A28-4422-B0DA-BE9DD5FD7FDB}"/>
    <cellStyle name="Normal 6 9 4" xfId="9898" xr:uid="{2415088A-470E-4135-BCF2-D10D6775BE8A}"/>
    <cellStyle name="Normal 6 9 4 2" xfId="18701" xr:uid="{828CACCF-7C0F-44DA-A110-35E9F763591C}"/>
    <cellStyle name="Normal 6 9 5" xfId="12669" xr:uid="{FD9AF74E-559E-4BBB-BBFD-E5BB8342B983}"/>
    <cellStyle name="Normal 60" xfId="1106" xr:uid="{C61BEE3B-6411-400E-807D-0EE6AF7F62E2}"/>
    <cellStyle name="Normal 60 10" xfId="11411" xr:uid="{12D58B38-DB05-43BA-88E0-69C7CC063C2C}"/>
    <cellStyle name="Normal 60 2" xfId="1916" xr:uid="{B92F6BB1-EAFF-423A-A635-15109397681E}"/>
    <cellStyle name="Normal 60 2 2" xfId="4672" xr:uid="{F09D7D97-0962-49D6-8CD6-2FA895367DC5}"/>
    <cellStyle name="Normal 60 2 2 2" xfId="7690" xr:uid="{4406B451-DACC-4A52-A68D-D19E6558C9B2}"/>
    <cellStyle name="Normal 60 2 2 2 2" xfId="16493" xr:uid="{E744C098-8C33-45DB-ABD6-6EB8B0387C34}"/>
    <cellStyle name="Normal 60 2 2 3" xfId="11036" xr:uid="{B538603F-18C5-4C28-89DE-6CDEEA89C2EB}"/>
    <cellStyle name="Normal 60 2 2 4" xfId="13477" xr:uid="{75BCC06A-21B3-4F06-A7EE-4453E95A4B57}"/>
    <cellStyle name="Normal 60 2 3" xfId="6164" xr:uid="{84D396CA-DC25-4E1B-8945-6746DB3BBCCC}"/>
    <cellStyle name="Normal 60 2 3 2" xfId="14968" xr:uid="{AC9A0EE0-F474-4663-8F20-DB958C74EF13}"/>
    <cellStyle name="Normal 60 2 4" xfId="9182" xr:uid="{08E94D90-72AC-4093-86F7-B6B1DFF01F1C}"/>
    <cellStyle name="Normal 60 2 4 2" xfId="17985" xr:uid="{78B93553-B7AF-46EF-AC81-F5592DE12ED4}"/>
    <cellStyle name="Normal 60 2 5" xfId="11263" xr:uid="{ED8AC082-A562-44A9-B6EF-513F383C2C39}"/>
    <cellStyle name="Normal 60 2 6" xfId="11545" xr:uid="{1E36A90D-CAE0-496A-9A9A-F96F2280AD5A}"/>
    <cellStyle name="Normal 60 3" xfId="3445" xr:uid="{95D3CFA4-3A92-4205-B708-D8DEAF4C7B32}"/>
    <cellStyle name="Normal 60 3 2" xfId="4965" xr:uid="{FEF3AEB9-A1B9-465A-9150-A08D7498DF03}"/>
    <cellStyle name="Normal 60 3 2 2" xfId="7986" xr:uid="{B879A907-298E-4F48-8CE5-7B28AA2AD2F7}"/>
    <cellStyle name="Normal 60 3 2 2 2" xfId="16789" xr:uid="{291B0A19-6CCA-4F42-A587-DEBC49335EE8}"/>
    <cellStyle name="Normal 60 3 2 3" xfId="13770" xr:uid="{20DF483B-761E-4DDA-8A54-C252B226C758}"/>
    <cellStyle name="Normal 60 3 3" xfId="6460" xr:uid="{0C4C8D45-FA92-4663-A6A1-D0EF3953B741}"/>
    <cellStyle name="Normal 60 3 3 2" xfId="15264" xr:uid="{2F7EAFEB-FB55-4190-87D6-BE53DD09022B}"/>
    <cellStyle name="Normal 60 3 4" xfId="9478" xr:uid="{6606B046-BB1A-47DE-821B-5C4A2DDE8205}"/>
    <cellStyle name="Normal 60 3 4 2" xfId="18281" xr:uid="{16F9E8BD-9028-449D-845A-DE723C707FD9}"/>
    <cellStyle name="Normal 60 3 5" xfId="11160" xr:uid="{8C324C11-3FF5-45EB-BF90-AAEA456EA479}"/>
    <cellStyle name="Normal 60 3 6" xfId="12253" xr:uid="{3AD6D16F-0994-4F6D-957B-A4E3678C8DF8}"/>
    <cellStyle name="Normal 60 4" xfId="3740" xr:uid="{A9391D5F-25C1-4D84-824B-308FE1BB450C}"/>
    <cellStyle name="Normal 60 4 2" xfId="5263" xr:uid="{55E44C44-B615-4DFE-AB91-B7C04E5FFB0D}"/>
    <cellStyle name="Normal 60 4 2 2" xfId="8284" xr:uid="{E4A9134E-5FF9-411C-9F1B-793F2CAFA8E2}"/>
    <cellStyle name="Normal 60 4 2 2 2" xfId="17087" xr:uid="{849A5987-6E3D-4072-9CD9-DA938B618F5E}"/>
    <cellStyle name="Normal 60 4 2 3" xfId="14068" xr:uid="{43301972-17EB-4B4B-9475-2C788AB67466}"/>
    <cellStyle name="Normal 60 4 3" xfId="6758" xr:uid="{0A2753D9-0E5B-4D12-A4F9-71265A727920}"/>
    <cellStyle name="Normal 60 4 3 2" xfId="15562" xr:uid="{0FD7D502-8CE5-44C0-9F43-5793A84C9E85}"/>
    <cellStyle name="Normal 60 4 4" xfId="9776" xr:uid="{55C80190-3000-4B98-B6BE-5374021D4A6F}"/>
    <cellStyle name="Normal 60 4 4 2" xfId="18579" xr:uid="{0A110931-CF6A-4780-8019-14833C7D0252}"/>
    <cellStyle name="Normal 60 4 5" xfId="12548" xr:uid="{C5A6C5FE-A7F9-4A0F-9764-40EC46D083D1}"/>
    <cellStyle name="Normal 60 5" xfId="4050" xr:uid="{D013ABFD-D4E5-4897-B192-870068D659F1}"/>
    <cellStyle name="Normal 60 5 2" xfId="5573" xr:uid="{F07DB8FE-FD55-43E6-A5FA-ABC63A990EA7}"/>
    <cellStyle name="Normal 60 5 2 2" xfId="8594" xr:uid="{9478F067-9E2E-454F-AE3F-AD24654E2C4E}"/>
    <cellStyle name="Normal 60 5 2 2 2" xfId="17397" xr:uid="{FADDB941-7807-4D9E-A09B-9F769C846BFC}"/>
    <cellStyle name="Normal 60 5 2 3" xfId="14378" xr:uid="{23BCC094-F948-41E8-9C3F-6FCCBA46F964}"/>
    <cellStyle name="Normal 60 5 3" xfId="7068" xr:uid="{29EAA2C6-1777-4E9D-8A5D-F4181DA362F8}"/>
    <cellStyle name="Normal 60 5 3 2" xfId="15872" xr:uid="{559AB2F1-806C-4A55-B7E4-32ADBA4928ED}"/>
    <cellStyle name="Normal 60 5 4" xfId="10086" xr:uid="{0E5E473E-BDB6-4211-B452-97A0416F3FD5}"/>
    <cellStyle name="Normal 60 5 4 2" xfId="18889" xr:uid="{2E66BC96-AECD-4F39-A9FD-2B97B3ADF434}"/>
    <cellStyle name="Normal 60 5 5" xfId="12857" xr:uid="{1BA5C73B-6F12-406C-B2F3-9C7D80F15C08}"/>
    <cellStyle name="Normal 60 6" xfId="4377" xr:uid="{AAFC9128-AA65-45AC-AC18-212C47299923}"/>
    <cellStyle name="Normal 60 6 2" xfId="7395" xr:uid="{0B7AFB89-5B40-47E8-B4CB-B816AB7C0D57}"/>
    <cellStyle name="Normal 60 6 2 2" xfId="16198" xr:uid="{6DF28E69-3F0E-4FB7-A318-127746F307FF}"/>
    <cellStyle name="Normal 60 6 3" xfId="13183" xr:uid="{8A50920D-8B0D-43E7-BF91-F1FE7BBEC524}"/>
    <cellStyle name="Normal 60 7" xfId="5868" xr:uid="{D85A938D-DFE0-489A-A746-7498FAD9378A}"/>
    <cellStyle name="Normal 60 7 2" xfId="14672" xr:uid="{AA051C31-02AB-462F-9117-7E8EB7148D8C}"/>
    <cellStyle name="Normal 60 8" xfId="8887" xr:uid="{5D2F03D8-6697-4F39-B3B6-3BA9F7408163}"/>
    <cellStyle name="Normal 60 8 2" xfId="17690" xr:uid="{F2AAF2D3-0568-46AB-B5CD-DDC4F26977AC}"/>
    <cellStyle name="Normal 60 9" xfId="11032" xr:uid="{8588EC3A-4421-4449-BEB1-34C62BB47815}"/>
    <cellStyle name="Normal 61" xfId="1037" xr:uid="{A8EEF824-DB99-4E19-B456-AD76C8FFD5B9}"/>
    <cellStyle name="Normal 61 2" xfId="1917" xr:uid="{7A90645E-C1AD-48C8-B172-4211B77B86A2}"/>
    <cellStyle name="Normal 61 2 2" xfId="2892" xr:uid="{4A271DB1-7537-4B85-B7F0-22F983CC0ABC}"/>
    <cellStyle name="Normal 61 2 2 2" xfId="11174" xr:uid="{367E5C33-A1BB-4E5D-83AC-6C276F236E8E}"/>
    <cellStyle name="Normal 61 2 2 3" xfId="10854" xr:uid="{502DDAEA-FBDF-4E6C-BA21-30F591D20FB4}"/>
    <cellStyle name="Normal 61 2 3" xfId="10718" xr:uid="{EF31707D-DFB1-4660-9A87-809D4E73F357}"/>
    <cellStyle name="Normal 61 2 4" xfId="11546" xr:uid="{9144ACF8-E77D-45C5-8C70-C953D1109228}"/>
    <cellStyle name="Normal 61 3" xfId="2338" xr:uid="{38FFDB8F-99CF-45D8-A1D7-84F486CE959B}"/>
    <cellStyle name="Normal 61 3 2" xfId="11250" xr:uid="{6100F8D0-E577-4053-AEEB-538CEBC53A24}"/>
    <cellStyle name="Normal 61 3 3" xfId="10987" xr:uid="{2E3807C9-E42A-4C77-9730-5A5781C76F96}"/>
    <cellStyle name="Normal 61 4" xfId="10992" xr:uid="{F9D18B5D-CC69-42D7-924E-7590CC7A9F52}"/>
    <cellStyle name="Normal 61 5" xfId="11349" xr:uid="{AD836722-5F4E-4735-BDCF-5BEC2ABC4FB4}"/>
    <cellStyle name="Normal 62" xfId="1112" xr:uid="{BB4E0395-96CC-454C-88D8-F7EC24BFB968}"/>
    <cellStyle name="Normal 62 10" xfId="10599" xr:uid="{94BF5A04-7978-491A-B44C-95408A684771}"/>
    <cellStyle name="Normal 62 11" xfId="11416" xr:uid="{140C2B81-2922-417A-BC7F-DB7AF218A57A}"/>
    <cellStyle name="Normal 62 2" xfId="1918" xr:uid="{352C0E06-0B76-48DD-98A7-081BB3D5246A}"/>
    <cellStyle name="Normal 62 2 2" xfId="4673" xr:uid="{E437F33B-32ED-43D6-8115-3E466FB06609}"/>
    <cellStyle name="Normal 62 2 2 2" xfId="7691" xr:uid="{1ABF1B8C-3381-4481-8157-C9D6B831A1E9}"/>
    <cellStyle name="Normal 62 2 2 2 2" xfId="16494" xr:uid="{6E526805-D1A8-402E-8624-7EEF485A1695}"/>
    <cellStyle name="Normal 62 2 2 3" xfId="11218" xr:uid="{2B70A9F8-166F-4014-98DE-F8B2EE6E7E63}"/>
    <cellStyle name="Normal 62 2 2 4" xfId="13478" xr:uid="{6942E349-3E99-4547-8E4E-C60CF46562F9}"/>
    <cellStyle name="Normal 62 2 2 5" xfId="10878" xr:uid="{B2B2D72A-5C82-4D43-9DAD-F5769D16391E}"/>
    <cellStyle name="Normal 62 2 3" xfId="6165" xr:uid="{8F0CE496-8F0A-4C8C-BF7E-8BF6CC69F986}"/>
    <cellStyle name="Normal 62 2 3 2" xfId="14969" xr:uid="{E26F8573-1DBE-476A-A80E-3E322DD77DC1}"/>
    <cellStyle name="Normal 62 2 4" xfId="9183" xr:uid="{2F2CBFA7-6C7E-44EF-994D-03C3108860F7}"/>
    <cellStyle name="Normal 62 2 4 2" xfId="17986" xr:uid="{3EA289B0-97C4-4FF4-A440-03A4CFE8932B}"/>
    <cellStyle name="Normal 62 2 5" xfId="3104" xr:uid="{EFF47A8C-C9CC-4274-9997-3AB6FEA73F5E}"/>
    <cellStyle name="Normal 62 2 5 2" xfId="11964" xr:uid="{3EFE0AD6-3FD8-4318-ABF7-1B2DEE035D0E}"/>
    <cellStyle name="Normal 62 2 6" xfId="10744" xr:uid="{9CE226C4-BE7A-4DA6-95EF-BC46079B3E21}"/>
    <cellStyle name="Normal 62 2 7" xfId="11547" xr:uid="{28868E46-BA1A-4DFB-8693-D725680928A9}"/>
    <cellStyle name="Normal 62 3" xfId="3446" xr:uid="{95F668B8-E67F-4B90-95E5-C5ADFDAFD9F6}"/>
    <cellStyle name="Normal 62 3 2" xfId="4966" xr:uid="{AA4A2EC1-B06F-4E9A-BBD5-6109F7FCDAEE}"/>
    <cellStyle name="Normal 62 3 2 2" xfId="7987" xr:uid="{A747FB2E-E305-4DCD-94B5-23EB515086FA}"/>
    <cellStyle name="Normal 62 3 2 2 2" xfId="16790" xr:uid="{1CFEFE6C-275A-4FC4-8453-24927EC48A90}"/>
    <cellStyle name="Normal 62 3 2 3" xfId="13771" xr:uid="{AB5F1BF2-938D-4253-86B2-1DCAB6738E2F}"/>
    <cellStyle name="Normal 62 3 3" xfId="6461" xr:uid="{49130592-E2D2-438C-A284-0DB079ADE76C}"/>
    <cellStyle name="Normal 62 3 3 2" xfId="15265" xr:uid="{8358F84E-36CA-467C-9DFC-312F72EB1013}"/>
    <cellStyle name="Normal 62 3 4" xfId="9479" xr:uid="{E6A62695-DE8B-4903-BF4E-6601EC96F401}"/>
    <cellStyle name="Normal 62 3 4 2" xfId="18282" xr:uid="{008752F6-922A-44AF-A54E-1D4AEA0B6301}"/>
    <cellStyle name="Normal 62 3 5" xfId="11217" xr:uid="{852EAA6F-8A9F-45F2-B9BB-02E18410DA3A}"/>
    <cellStyle name="Normal 62 3 6" xfId="12254" xr:uid="{BC4159A3-2C5F-4CE0-8FBF-9197D0E83FA3}"/>
    <cellStyle name="Normal 62 3 7" xfId="10931" xr:uid="{036E5943-D493-47C4-A71C-3CD430DF9F12}"/>
    <cellStyle name="Normal 62 4" xfId="3741" xr:uid="{28B1CA21-5AA7-4660-B70B-6D9B5A11156F}"/>
    <cellStyle name="Normal 62 4 2" xfId="5264" xr:uid="{2D390A84-277A-4A5A-A4FA-22D0BD53D24A}"/>
    <cellStyle name="Normal 62 4 2 2" xfId="8285" xr:uid="{1E623566-3E40-46B3-A25E-6C45029F4E07}"/>
    <cellStyle name="Normal 62 4 2 2 2" xfId="17088" xr:uid="{7259E7F1-7786-424A-A345-885CF95C86FF}"/>
    <cellStyle name="Normal 62 4 2 3" xfId="14069" xr:uid="{3C597CAC-466A-4852-B33A-7E7509AC70C2}"/>
    <cellStyle name="Normal 62 4 3" xfId="6759" xr:uid="{659B8CCA-C56D-400A-A717-52CE97C3D823}"/>
    <cellStyle name="Normal 62 4 3 2" xfId="15563" xr:uid="{64221313-6601-4115-823A-95A0DF28765C}"/>
    <cellStyle name="Normal 62 4 4" xfId="9777" xr:uid="{03CD154B-C261-4743-B001-F8F29670367B}"/>
    <cellStyle name="Normal 62 4 4 2" xfId="18580" xr:uid="{B0378C26-E336-4FB6-A2FE-FABE27D849F9}"/>
    <cellStyle name="Normal 62 4 5" xfId="12549" xr:uid="{BE39528F-56A7-4CF9-BA8D-AFF3EFAA8874}"/>
    <cellStyle name="Normal 62 5" xfId="4051" xr:uid="{0EDEB973-DE60-47F3-BB71-CDEB1C34A5A8}"/>
    <cellStyle name="Normal 62 5 2" xfId="5574" xr:uid="{7FA8FE85-1C5B-44A8-952D-682F84FA22D3}"/>
    <cellStyle name="Normal 62 5 2 2" xfId="8595" xr:uid="{D718D223-C42F-44A6-A066-20FEB353278C}"/>
    <cellStyle name="Normal 62 5 2 2 2" xfId="17398" xr:uid="{BD7A2F65-1F4C-4CFE-9378-925AE4F5D9C1}"/>
    <cellStyle name="Normal 62 5 2 3" xfId="14379" xr:uid="{60F9A0DB-B6A5-41BA-ACFD-E5DDA1D6F048}"/>
    <cellStyle name="Normal 62 5 3" xfId="7069" xr:uid="{C295045B-DBA1-466A-807A-8C69580AFDBA}"/>
    <cellStyle name="Normal 62 5 3 2" xfId="15873" xr:uid="{F607CF6D-91D1-47B8-92C4-9299FBB9EEE8}"/>
    <cellStyle name="Normal 62 5 4" xfId="10087" xr:uid="{C9D3C309-0D27-49C0-9F00-F09B73FF52B4}"/>
    <cellStyle name="Normal 62 5 4 2" xfId="18890" xr:uid="{52B0FEDD-C8C1-450B-8C12-CB0E10E91467}"/>
    <cellStyle name="Normal 62 5 5" xfId="12858" xr:uid="{B30297CE-99D1-411E-92D5-01120AB9ADD4}"/>
    <cellStyle name="Normal 62 6" xfId="4378" xr:uid="{618A8CE7-93A2-451C-9688-9BD4920AD379}"/>
    <cellStyle name="Normal 62 6 2" xfId="7396" xr:uid="{B2E975CF-28C1-40F6-B6EB-F8CF5509272E}"/>
    <cellStyle name="Normal 62 6 2 2" xfId="16199" xr:uid="{9E604B23-BD4C-4641-A2A5-9CB76AED81ED}"/>
    <cellStyle name="Normal 62 6 3" xfId="13184" xr:uid="{A6252766-98CC-4712-92AB-85576CAC7F98}"/>
    <cellStyle name="Normal 62 7" xfId="5869" xr:uid="{98D4B07E-0C14-4FCF-80C1-E76AA6EFCC18}"/>
    <cellStyle name="Normal 62 7 2" xfId="14673" xr:uid="{8224334A-26A2-4FCE-A425-2CE8B4129A3F}"/>
    <cellStyle name="Normal 62 8" xfId="8888" xr:uid="{A266A185-DB2C-4B67-9913-DB052EEA8469}"/>
    <cellStyle name="Normal 62 8 2" xfId="17691" xr:uid="{92968B68-FFF9-48DC-BCEB-CE22EA1C4B74}"/>
    <cellStyle name="Normal 62 9" xfId="2579" xr:uid="{1F5ACF39-F046-450E-A779-7FAA6415E6F8}"/>
    <cellStyle name="Normal 62 9 2" xfId="11684" xr:uid="{61B18B4E-1FB8-4338-9CCF-5A412F868B24}"/>
    <cellStyle name="Normal 63" xfId="819" xr:uid="{DC6344B4-84D0-4197-9DC3-F76847E0800F}"/>
    <cellStyle name="Normal 63 10" xfId="19375" xr:uid="{213E3FA5-7395-4C70-BDCC-5972E9DFE036}"/>
    <cellStyle name="Normal 63 11" xfId="1137" xr:uid="{3B96B3BE-809B-490A-B5CF-AEA6819CCEE3}"/>
    <cellStyle name="Normal 63 2" xfId="820" xr:uid="{D748FED0-FF16-4804-A67B-5ED2A442E56F}"/>
    <cellStyle name="Normal 63 2 2" xfId="4683" xr:uid="{3A2A50E2-4BF4-4E2B-9508-E6DAAF603EAA}"/>
    <cellStyle name="Normal 63 2 2 2" xfId="7701" xr:uid="{C622F6A3-BE62-4174-B196-E3D7C18DF4B5}"/>
    <cellStyle name="Normal 63 2 2 2 2" xfId="16504" xr:uid="{1E833A49-060F-4864-9C42-DC5C003FBF9C}"/>
    <cellStyle name="Normal 63 2 2 3" xfId="13488" xr:uid="{4321E711-C602-455A-95EF-87BD374CE216}"/>
    <cellStyle name="Normal 63 2 3" xfId="6175" xr:uid="{B3256EEE-C92E-47E6-8363-914C3905C369}"/>
    <cellStyle name="Normal 63 2 3 2" xfId="14979" xr:uid="{22F9BB39-B7D6-4E2A-B5E0-3FE05B3D5663}"/>
    <cellStyle name="Normal 63 2 4" xfId="9193" xr:uid="{E205FFAA-E51B-49F6-8EC4-6328F01C3072}"/>
    <cellStyle name="Normal 63 2 4 2" xfId="17996" xr:uid="{3866A0BE-F183-4D52-8B7A-1D68F1EAC4C7}"/>
    <cellStyle name="Normal 63 2 5" xfId="11974" xr:uid="{1A3F6420-D5D1-4D9A-B00D-2BB08B581ABC}"/>
    <cellStyle name="Normal 63 2 6" xfId="3116" xr:uid="{4D89983D-2082-429E-B05B-15A43689700E}"/>
    <cellStyle name="Normal 63 3" xfId="3456" xr:uid="{D6626B5E-7965-40D4-BEFA-DCD9E635EA49}"/>
    <cellStyle name="Normal 63 3 2" xfId="4976" xr:uid="{FA522512-26BA-409E-B22E-C52DBC844539}"/>
    <cellStyle name="Normal 63 3 2 2" xfId="7997" xr:uid="{D431F33C-9A6D-4E8D-A6C9-B65AD925F340}"/>
    <cellStyle name="Normal 63 3 2 2 2" xfId="16800" xr:uid="{23872F83-F388-4163-9D4A-47EF16BFAD33}"/>
    <cellStyle name="Normal 63 3 2 3" xfId="13781" xr:uid="{80760465-E47C-4D2C-ACBB-4BA1563C36CE}"/>
    <cellStyle name="Normal 63 3 3" xfId="6471" xr:uid="{A8C4E317-9B53-430A-9CFC-FF404827312F}"/>
    <cellStyle name="Normal 63 3 3 2" xfId="15275" xr:uid="{717D3A86-5CB4-4067-8006-8D15651D7223}"/>
    <cellStyle name="Normal 63 3 4" xfId="9489" xr:uid="{58993C81-F438-4531-A9C9-CDCCBA6528D3}"/>
    <cellStyle name="Normal 63 3 4 2" xfId="18292" xr:uid="{80874271-BB5B-4752-8710-839CE6078DDA}"/>
    <cellStyle name="Normal 63 3 5" xfId="12264" xr:uid="{0BF9889E-7E23-4865-A540-C8057FAC402B}"/>
    <cellStyle name="Normal 63 4" xfId="3751" xr:uid="{673F751A-0DCF-401B-A941-31BAA691AE4F}"/>
    <cellStyle name="Normal 63 4 2" xfId="5274" xr:uid="{E81939B8-703B-41CB-850D-46D3F1509FD3}"/>
    <cellStyle name="Normal 63 4 2 2" xfId="8295" xr:uid="{CB49E03A-7C2D-463C-A585-9777EE697BB2}"/>
    <cellStyle name="Normal 63 4 2 2 2" xfId="17098" xr:uid="{5310BD20-8875-4B5B-92F8-DB0762CFD9FB}"/>
    <cellStyle name="Normal 63 4 2 3" xfId="14079" xr:uid="{4DB91AAF-8511-4C5B-8070-1F38499BC2AC}"/>
    <cellStyle name="Normal 63 4 3" xfId="6769" xr:uid="{E0E965E3-6ECD-4EF9-81C0-1FDE8CDE0387}"/>
    <cellStyle name="Normal 63 4 3 2" xfId="15573" xr:uid="{3543C7B5-AE7A-4513-B76C-A75960246506}"/>
    <cellStyle name="Normal 63 4 4" xfId="9787" xr:uid="{9B8AEA02-854F-43D3-B8BF-D67551C11060}"/>
    <cellStyle name="Normal 63 4 4 2" xfId="18590" xr:uid="{C5026529-DD87-407B-864E-0380DEF89ED8}"/>
    <cellStyle name="Normal 63 4 5" xfId="12559" xr:uid="{F30A3CC9-18E4-434D-A680-1ACD3E65BB91}"/>
    <cellStyle name="Normal 63 5" xfId="4061" xr:uid="{F1258C50-F306-4895-B318-D3B4FD9DD0DA}"/>
    <cellStyle name="Normal 63 5 2" xfId="5584" xr:uid="{58F3B03A-8778-4C8C-B9A4-FA2C6B04A00E}"/>
    <cellStyle name="Normal 63 5 2 2" xfId="8605" xr:uid="{BD3A5A8A-0075-45BF-A42F-1818D63C8941}"/>
    <cellStyle name="Normal 63 5 2 2 2" xfId="17408" xr:uid="{8127113D-D674-45E8-84AF-6633A097161A}"/>
    <cellStyle name="Normal 63 5 2 3" xfId="14389" xr:uid="{9F0EE175-8BEF-48ED-A87B-04629A855671}"/>
    <cellStyle name="Normal 63 5 3" xfId="7079" xr:uid="{9BC73E0E-0A3E-4E02-A7CD-08453A745685}"/>
    <cellStyle name="Normal 63 5 3 2" xfId="15883" xr:uid="{45C1A993-2229-40D5-9A10-C8AB60BC8532}"/>
    <cellStyle name="Normal 63 5 4" xfId="10097" xr:uid="{E422FBE8-6FEA-4EC6-88CF-8B80ED4CE403}"/>
    <cellStyle name="Normal 63 5 4 2" xfId="18900" xr:uid="{B9A37387-2020-4044-AFC7-F21F77CFA3BD}"/>
    <cellStyle name="Normal 63 5 5" xfId="12868" xr:uid="{53B7496A-DE18-412A-A118-BCEC73EB653B}"/>
    <cellStyle name="Normal 63 6" xfId="4388" xr:uid="{459C07B6-1B06-4B78-886D-0F011711E4F6}"/>
    <cellStyle name="Normal 63 6 2" xfId="7406" xr:uid="{54AE543A-B146-412E-A28C-BB1B9C84DBA8}"/>
    <cellStyle name="Normal 63 6 2 2" xfId="16209" xr:uid="{E0991584-0317-440F-80A6-E37A97669321}"/>
    <cellStyle name="Normal 63 6 3" xfId="13194" xr:uid="{0614616E-18CE-4FC6-9796-05AE581FC062}"/>
    <cellStyle name="Normal 63 7" xfId="5879" xr:uid="{A822C5BB-E473-4351-9F96-205E33A085AE}"/>
    <cellStyle name="Normal 63 7 2" xfId="14683" xr:uid="{4113BC72-F500-4E45-ACAD-0A2002CB079B}"/>
    <cellStyle name="Normal 63 8" xfId="8898" xr:uid="{406772A3-CE94-48B8-95DF-735335F11BA1}"/>
    <cellStyle name="Normal 63 8 2" xfId="17701" xr:uid="{19C4DCB8-219B-4B0B-8A0F-285CC04E3406}"/>
    <cellStyle name="Normal 63 9" xfId="2590" xr:uid="{6E91D7BD-E1BF-40BE-BB7E-D36CBB2A5AC4}"/>
    <cellStyle name="Normal 63 9 2" xfId="11693" xr:uid="{0C185C1E-8DEB-43C0-93BD-2E6CF6251822}"/>
    <cellStyle name="Normal 64" xfId="1193" xr:uid="{F66E442A-8542-4402-8FFD-680BC18706A4}"/>
    <cellStyle name="Normal 64 10" xfId="19380" xr:uid="{BC805A0D-49C3-4439-A63E-4B2D9E4E93CF}"/>
    <cellStyle name="Normal 64 2" xfId="3108" xr:uid="{D781BB0E-2DAA-4F38-82DD-26F609D6164F}"/>
    <cellStyle name="Normal 64 2 2" xfId="4677" xr:uid="{AABE0862-42A8-44BA-B234-34455617EE0A}"/>
    <cellStyle name="Normal 64 2 2 2" xfId="7695" xr:uid="{DA9DF297-9979-48DD-8D8E-CCAD21A45BB8}"/>
    <cellStyle name="Normal 64 2 2 2 2" xfId="16498" xr:uid="{E572ED4E-CB10-4D31-85B3-DEDFFABE1D9D}"/>
    <cellStyle name="Normal 64 2 2 3" xfId="13482" xr:uid="{63D2FF5D-E1E8-408A-AFA8-777C48E9E539}"/>
    <cellStyle name="Normal 64 2 3" xfId="6169" xr:uid="{4A1258F7-9136-44A5-BF11-72AEE65D8C40}"/>
    <cellStyle name="Normal 64 2 3 2" xfId="14973" xr:uid="{DA0799B9-0589-4E07-88E0-6F1DF9F5C42D}"/>
    <cellStyle name="Normal 64 2 4" xfId="9187" xr:uid="{2DF96AB3-E6A4-4C23-AE44-A2B14B918EEB}"/>
    <cellStyle name="Normal 64 2 4 2" xfId="17990" xr:uid="{D5B3F924-27FA-4508-BD59-277CCE1B5BAD}"/>
    <cellStyle name="Normal 64 2 5" xfId="11968" xr:uid="{95306C2E-05ED-45BC-A073-E801E7928629}"/>
    <cellStyle name="Normal 64 3" xfId="3450" xr:uid="{7A4CD221-A827-484E-8FCC-9FCEA46CB1D4}"/>
    <cellStyle name="Normal 64 3 2" xfId="4970" xr:uid="{5FDE7510-960E-4B24-91B7-41AE438C2A2F}"/>
    <cellStyle name="Normal 64 3 2 2" xfId="7991" xr:uid="{AAB470F9-3CB2-4CE1-AE64-0B738A4AB084}"/>
    <cellStyle name="Normal 64 3 2 2 2" xfId="16794" xr:uid="{4AF8D7EA-2925-4419-A71A-48CFCE6FDBF2}"/>
    <cellStyle name="Normal 64 3 2 3" xfId="13775" xr:uid="{992557A4-7111-41D4-B36C-9D6D408EA3F0}"/>
    <cellStyle name="Normal 64 3 3" xfId="6465" xr:uid="{61C3068F-FCC0-4EC5-9546-45114F7E118C}"/>
    <cellStyle name="Normal 64 3 3 2" xfId="15269" xr:uid="{9C000125-F025-4D03-8973-5BC0F1EA5C56}"/>
    <cellStyle name="Normal 64 3 4" xfId="9483" xr:uid="{D3F7431D-9814-4F7C-BC87-C0CA5056F7C2}"/>
    <cellStyle name="Normal 64 3 4 2" xfId="18286" xr:uid="{AA69A095-7B86-4EDE-941A-FB742DA4785D}"/>
    <cellStyle name="Normal 64 3 5" xfId="12258" xr:uid="{A0BDF297-4903-4777-9EA8-A37C50FC67F1}"/>
    <cellStyle name="Normal 64 4" xfId="3745" xr:uid="{4C8932D3-F39B-4F05-B9E2-D8ECDA6DD78A}"/>
    <cellStyle name="Normal 64 4 2" xfId="5268" xr:uid="{C6F24920-D06A-4C32-B79C-34EB3633FFD5}"/>
    <cellStyle name="Normal 64 4 2 2" xfId="8289" xr:uid="{C1287E3C-CCBB-4CE5-A9DF-FC24F880AB7D}"/>
    <cellStyle name="Normal 64 4 2 2 2" xfId="17092" xr:uid="{F080ABF5-7CE0-481E-975E-CC5844BE763F}"/>
    <cellStyle name="Normal 64 4 2 3" xfId="14073" xr:uid="{76D76079-8000-4D31-B1CA-8BC6BB5678B6}"/>
    <cellStyle name="Normal 64 4 3" xfId="6763" xr:uid="{922C2BD9-647D-4300-AD3E-3F12D5D8E3A5}"/>
    <cellStyle name="Normal 64 4 3 2" xfId="15567" xr:uid="{8B415A6E-F2FB-430C-A580-C8734CB8B1E1}"/>
    <cellStyle name="Normal 64 4 4" xfId="9781" xr:uid="{C7C9D232-5319-42AE-8C8F-375CC1223536}"/>
    <cellStyle name="Normal 64 4 4 2" xfId="18584" xr:uid="{EC066650-B70D-4896-A7BC-84DD84667F7F}"/>
    <cellStyle name="Normal 64 4 5" xfId="12553" xr:uid="{F50196A5-68B8-49F2-8CAC-4EF2872665C1}"/>
    <cellStyle name="Normal 64 5" xfId="4055" xr:uid="{1F4A4855-4B09-435E-83C7-D77999FEED71}"/>
    <cellStyle name="Normal 64 5 2" xfId="5578" xr:uid="{81A150DD-E02F-4E04-8219-D5DCAA3A32D6}"/>
    <cellStyle name="Normal 64 5 2 2" xfId="8599" xr:uid="{DA62BEAA-6E22-47F0-B3FF-B8DE8810448B}"/>
    <cellStyle name="Normal 64 5 2 2 2" xfId="17402" xr:uid="{8D855BDE-216E-4CB1-BB79-8F37047FB5A9}"/>
    <cellStyle name="Normal 64 5 2 3" xfId="14383" xr:uid="{8F7E4157-2711-4C00-A72C-134082E10949}"/>
    <cellStyle name="Normal 64 5 3" xfId="7073" xr:uid="{4C567D0B-DE5F-4C4A-B159-F86FA38B66D0}"/>
    <cellStyle name="Normal 64 5 3 2" xfId="15877" xr:uid="{F307EF28-05C3-489A-93A0-4B8B70AB2F0F}"/>
    <cellStyle name="Normal 64 5 4" xfId="10091" xr:uid="{E3329E57-5CBC-40F0-B600-050E3A01AF1D}"/>
    <cellStyle name="Normal 64 5 4 2" xfId="18894" xr:uid="{D8F66D94-9603-4E66-ADBE-20D5F303BF69}"/>
    <cellStyle name="Normal 64 5 5" xfId="12862" xr:uid="{091EB53F-31EE-4FE9-A62A-587AE12D8F43}"/>
    <cellStyle name="Normal 64 6" xfId="4382" xr:uid="{111517EC-D17C-40FC-A873-5D823448BE68}"/>
    <cellStyle name="Normal 64 6 2" xfId="7400" xr:uid="{E3279396-67B9-4A31-97B4-59ADBC90599B}"/>
    <cellStyle name="Normal 64 6 2 2" xfId="16203" xr:uid="{8116FD1C-A6ED-4236-95FE-E078CF9665DA}"/>
    <cellStyle name="Normal 64 6 3" xfId="13188" xr:uid="{0E5E7F0E-71CB-4ED0-B89B-A4CBE4EAB9D3}"/>
    <cellStyle name="Normal 64 7" xfId="5873" xr:uid="{56027D6E-F8E6-4D1B-B9B9-4A2FEAB41B63}"/>
    <cellStyle name="Normal 64 7 2" xfId="14677" xr:uid="{46FF735B-16F6-49F6-AD14-5184EDE9A535}"/>
    <cellStyle name="Normal 64 8" xfId="8892" xr:uid="{00902F3F-CD11-441A-974D-6046EA692514}"/>
    <cellStyle name="Normal 64 8 2" xfId="17695" xr:uid="{2EFC0F61-A1C8-42C9-9D31-559D31EE6D42}"/>
    <cellStyle name="Normal 64 9" xfId="2583" xr:uid="{75441438-6B97-447A-9768-6EEE351AE6EB}"/>
    <cellStyle name="Normal 64 9 2" xfId="11688" xr:uid="{143E40CC-20A8-4390-9760-49AEB2B5A33C}"/>
    <cellStyle name="Normal 65" xfId="1194" xr:uid="{38A70476-849C-4648-AA87-C692CAE524C1}"/>
    <cellStyle name="Normal 65 10" xfId="19382" xr:uid="{7250B591-0B10-4CF5-9898-BEF327DE1848}"/>
    <cellStyle name="Normal 65 2" xfId="3128" xr:uid="{35A0AA19-3A48-4684-B636-D9C5199BD40F}"/>
    <cellStyle name="Normal 65 2 2" xfId="4692" xr:uid="{3B14ECD1-BAD0-4CDA-B504-7EFBC438EC59}"/>
    <cellStyle name="Normal 65 2 2 2" xfId="7711" xr:uid="{F8C2D2DC-806B-47B8-BE02-B50DF532A2BC}"/>
    <cellStyle name="Normal 65 2 2 2 2" xfId="16514" xr:uid="{AC3E8C3B-7AB2-42C8-967D-88DC27E48A79}"/>
    <cellStyle name="Normal 65 2 2 3" xfId="13497" xr:uid="{EA347041-35E6-4363-9E0D-FB4D14B50AC1}"/>
    <cellStyle name="Normal 65 2 3" xfId="6185" xr:uid="{CF7E6930-3353-4752-9AF0-B7B178030FAE}"/>
    <cellStyle name="Normal 65 2 3 2" xfId="14989" xr:uid="{DCB2DF19-5074-4DD1-8385-B50AB5C4C3E0}"/>
    <cellStyle name="Normal 65 2 4" xfId="9203" xr:uid="{5878D61E-7F7A-43FF-AFBD-584689F5585A}"/>
    <cellStyle name="Normal 65 2 4 2" xfId="18006" xr:uid="{B2CCCE7A-CE88-4A1E-AB8E-1A9F8F015BC2}"/>
    <cellStyle name="Normal 65 2 5" xfId="11982" xr:uid="{35149745-8E1B-461D-8130-5982965964C3}"/>
    <cellStyle name="Normal 65 3" xfId="3465" xr:uid="{9BA1631A-C32D-4CD0-BBA0-7D5B5264CBC3}"/>
    <cellStyle name="Normal 65 3 2" xfId="4986" xr:uid="{800334DF-8FA2-4815-BBDD-F3D46E21258A}"/>
    <cellStyle name="Normal 65 3 2 2" xfId="8007" xr:uid="{1CF05B79-7583-45A5-9887-46E482FD3AA9}"/>
    <cellStyle name="Normal 65 3 2 2 2" xfId="16810" xr:uid="{782AD891-E741-4F0D-8B6C-815D482DD158}"/>
    <cellStyle name="Normal 65 3 2 3" xfId="13791" xr:uid="{46E0EA2D-40F4-47F8-8A03-4175EFA20589}"/>
    <cellStyle name="Normal 65 3 3" xfId="6481" xr:uid="{AA629180-3C59-49BF-A019-DAA227BD5A41}"/>
    <cellStyle name="Normal 65 3 3 2" xfId="15285" xr:uid="{365DE89E-6DC6-4280-BCEE-43AE6A623B8A}"/>
    <cellStyle name="Normal 65 3 4" xfId="9499" xr:uid="{8EB1B7F1-5897-4BE2-B84F-8BC29017F132}"/>
    <cellStyle name="Normal 65 3 4 2" xfId="18302" xr:uid="{4F32151C-C70A-48F4-850D-781B9607C71A}"/>
    <cellStyle name="Normal 65 3 5" xfId="12273" xr:uid="{44F93C66-558D-4883-AB9C-584BB3B3D628}"/>
    <cellStyle name="Normal 65 4" xfId="3761" xr:uid="{87E2EEEE-A7AA-4C49-9E8E-96B84BE211CE}"/>
    <cellStyle name="Normal 65 4 2" xfId="5284" xr:uid="{EDF214A5-D830-45C5-BA6D-046AC69E8DF3}"/>
    <cellStyle name="Normal 65 4 2 2" xfId="8305" xr:uid="{FDA50CB6-1FC9-4771-AA39-85B639D7AA86}"/>
    <cellStyle name="Normal 65 4 2 2 2" xfId="17108" xr:uid="{C7389CA1-54C8-42BE-850F-034E6D482732}"/>
    <cellStyle name="Normal 65 4 2 3" xfId="14089" xr:uid="{5B3964CC-A69E-401B-8AF1-862DD8EEF732}"/>
    <cellStyle name="Normal 65 4 3" xfId="6779" xr:uid="{F5AD1FA9-BDD0-4B5C-9A2D-55552D0EE8F7}"/>
    <cellStyle name="Normal 65 4 3 2" xfId="15583" xr:uid="{BB4E0034-18D4-4CA7-9E9E-ED960A578B17}"/>
    <cellStyle name="Normal 65 4 4" xfId="9797" xr:uid="{84BC3D05-3CD1-420C-9804-2715296CF3A2}"/>
    <cellStyle name="Normal 65 4 4 2" xfId="18600" xr:uid="{C59428DA-166B-46C2-A8A4-6B038A758247}"/>
    <cellStyle name="Normal 65 4 5" xfId="12569" xr:uid="{16047D63-F517-4470-AE08-4E6E1118CFC0}"/>
    <cellStyle name="Normal 65 5" xfId="4071" xr:uid="{F4D707CC-7F4E-4FBC-9EAA-9FF982346558}"/>
    <cellStyle name="Normal 65 5 2" xfId="5594" xr:uid="{AD36BA04-7684-45BC-AB02-906616DDC98E}"/>
    <cellStyle name="Normal 65 5 2 2" xfId="8615" xr:uid="{12115517-C4E5-461F-B0F1-997386C5AC60}"/>
    <cellStyle name="Normal 65 5 2 2 2" xfId="17418" xr:uid="{344F143C-99F2-49F1-A6F9-7581371260F4}"/>
    <cellStyle name="Normal 65 5 2 3" xfId="14399" xr:uid="{DC4A9E17-D65E-4787-80E8-FAF289A262E1}"/>
    <cellStyle name="Normal 65 5 3" xfId="7089" xr:uid="{4E962A3C-10AC-4998-A832-882EF56E40D8}"/>
    <cellStyle name="Normal 65 5 3 2" xfId="15893" xr:uid="{472CFFF3-DBD9-4B1D-8844-3C3E3F821830}"/>
    <cellStyle name="Normal 65 5 4" xfId="10107" xr:uid="{B8F03C57-609B-419C-A0A6-711CDE860660}"/>
    <cellStyle name="Normal 65 5 4 2" xfId="18910" xr:uid="{77C89786-56AC-4659-BCAD-07ADEAD01159}"/>
    <cellStyle name="Normal 65 5 5" xfId="12878" xr:uid="{DF9F095E-D21C-4FEA-95D1-AD1BDA0F4131}"/>
    <cellStyle name="Normal 65 6" xfId="4398" xr:uid="{D5BB6885-674E-455A-9830-88DF38A36631}"/>
    <cellStyle name="Normal 65 6 2" xfId="7416" xr:uid="{447AF8E0-D9E9-403E-95D8-FB893932AA4E}"/>
    <cellStyle name="Normal 65 6 2 2" xfId="16219" xr:uid="{4DE54FF8-706B-47D4-BD7D-8FB0DDB3C9E5}"/>
    <cellStyle name="Normal 65 6 3" xfId="13204" xr:uid="{B9649D79-E177-4ECC-9DB2-9E3C27F4D324}"/>
    <cellStyle name="Normal 65 7" xfId="5889" xr:uid="{D75433CA-591B-4645-9668-8DFB7106E0F8}"/>
    <cellStyle name="Normal 65 7 2" xfId="14693" xr:uid="{B2087CBF-A256-43C4-B2FB-7B7125DC27AB}"/>
    <cellStyle name="Normal 65 8" xfId="8908" xr:uid="{CC733803-83F2-49F0-9A40-E9E0F7C58A1A}"/>
    <cellStyle name="Normal 65 8 2" xfId="17711" xr:uid="{A5E69078-CEA1-4CB2-A3E7-D5B0600950EF}"/>
    <cellStyle name="Normal 65 9" xfId="2602" xr:uid="{DE6FACC6-C170-44DC-869F-CA59638E308A}"/>
    <cellStyle name="Normal 65 9 2" xfId="11701" xr:uid="{7E65CEC4-7B6B-467A-85B9-E40AB6431301}"/>
    <cellStyle name="Normal 66" xfId="1196" xr:uid="{E91170E6-0F1D-4815-B75A-CB9D841463C2}"/>
    <cellStyle name="Normal 66 10" xfId="19383" xr:uid="{895F23AB-91B1-4A7F-99AD-D3B2319023F3}"/>
    <cellStyle name="Normal 66 2" xfId="1329" xr:uid="{D0EC3911-2795-4A77-B0A0-EBF2C4137647}"/>
    <cellStyle name="Normal 66 2 2" xfId="4690" xr:uid="{CE8DC6D6-ACFD-4DD6-A214-947E8B7C41A7}"/>
    <cellStyle name="Normal 66 2 2 2" xfId="7709" xr:uid="{A78AA9D3-F817-4D06-A661-6858EE929743}"/>
    <cellStyle name="Normal 66 2 2 2 2" xfId="16512" xr:uid="{FC76AA3F-0C64-44A4-A9CE-CCF79A5206BB}"/>
    <cellStyle name="Normal 66 2 2 3" xfId="13495" xr:uid="{B2413534-FB08-4B54-92FD-7FB9B785B131}"/>
    <cellStyle name="Normal 66 2 3" xfId="6183" xr:uid="{4681809B-0B15-4B40-B88B-BA31D7B2121C}"/>
    <cellStyle name="Normal 66 2 3 2" xfId="14987" xr:uid="{FCCA66F8-F6D5-49D3-892D-63EA37F4B9AC}"/>
    <cellStyle name="Normal 66 2 4" xfId="9201" xr:uid="{DF642DD8-BB83-413B-A6E2-68B1F834A29A}"/>
    <cellStyle name="Normal 66 2 4 2" xfId="18004" xr:uid="{1808BFEB-FA3D-4D6C-A1C3-63FE48598ABC}"/>
    <cellStyle name="Normal 66 2 5" xfId="3125" xr:uid="{7C060E61-1B0F-432F-85FD-E0178EA6F565}"/>
    <cellStyle name="Normal 66 3" xfId="3463" xr:uid="{56CD5F09-0CD5-4DC1-A33F-7F6FADBA3DC9}"/>
    <cellStyle name="Normal 66 3 2" xfId="4984" xr:uid="{C6E3FA69-E921-4FB3-9C66-03FF0C361DB9}"/>
    <cellStyle name="Normal 66 3 2 2" xfId="8005" xr:uid="{8B9933B8-7371-465B-A768-3AF98A191B0C}"/>
    <cellStyle name="Normal 66 3 2 2 2" xfId="16808" xr:uid="{15A463AB-4498-452F-912B-22B0BB0D0D21}"/>
    <cellStyle name="Normal 66 3 2 3" xfId="13789" xr:uid="{7134A50B-DAFA-45E7-AEC4-BA55CC88CF9F}"/>
    <cellStyle name="Normal 66 3 3" xfId="6479" xr:uid="{21240A00-7BF8-4D94-8DE7-902A5591B1EA}"/>
    <cellStyle name="Normal 66 3 3 2" xfId="15283" xr:uid="{BA40C2AF-795B-4247-B2DB-9AF62E31EC1B}"/>
    <cellStyle name="Normal 66 3 4" xfId="9497" xr:uid="{B8AFFC81-E6B5-4BB4-9B32-9D6E11FF4840}"/>
    <cellStyle name="Normal 66 3 4 2" xfId="18300" xr:uid="{1496083B-38B8-46CC-B48B-28A0C7714EB2}"/>
    <cellStyle name="Normal 66 3 5" xfId="12271" xr:uid="{ED32A51D-0A44-404C-B8FA-99BA8C7417E6}"/>
    <cellStyle name="Normal 66 4" xfId="3759" xr:uid="{8563A9AA-E83D-4876-9C53-D22138CA73EA}"/>
    <cellStyle name="Normal 66 4 2" xfId="5282" xr:uid="{000020D8-7137-49DC-A7CD-92924B7AFE01}"/>
    <cellStyle name="Normal 66 4 2 2" xfId="8303" xr:uid="{DAF7AD12-8D54-49CD-9238-2E2078B2F089}"/>
    <cellStyle name="Normal 66 4 2 2 2" xfId="17106" xr:uid="{68E82AFE-2E76-4817-9FEB-830DD0D32971}"/>
    <cellStyle name="Normal 66 4 2 3" xfId="14087" xr:uid="{889BDF6D-219C-4571-B266-F3C25906D16B}"/>
    <cellStyle name="Normal 66 4 3" xfId="6777" xr:uid="{12CC8B8A-1D2A-4CA8-8CFE-EAFAACC08158}"/>
    <cellStyle name="Normal 66 4 3 2" xfId="15581" xr:uid="{97047389-6016-40B0-9530-C3A20FC2023B}"/>
    <cellStyle name="Normal 66 4 4" xfId="9795" xr:uid="{D113CA52-F858-420E-9EB6-1EC55E4604EE}"/>
    <cellStyle name="Normal 66 4 4 2" xfId="18598" xr:uid="{F78CE7CE-6819-4D67-83F3-3875723F03F7}"/>
    <cellStyle name="Normal 66 4 5" xfId="12567" xr:uid="{D88ACFD0-2F40-43CC-BDC7-D8731F79C624}"/>
    <cellStyle name="Normal 66 5" xfId="4069" xr:uid="{48C300EF-0E0E-4215-849D-C2068035ED64}"/>
    <cellStyle name="Normal 66 5 2" xfId="5592" xr:uid="{77C6E944-9067-4C12-A92C-BD587B043B94}"/>
    <cellStyle name="Normal 66 5 2 2" xfId="8613" xr:uid="{17B34FF2-74D9-43EF-B2FC-7AEBF478A92A}"/>
    <cellStyle name="Normal 66 5 2 2 2" xfId="17416" xr:uid="{B1B6A21C-8B0E-431C-94AA-0AEB74E40D3C}"/>
    <cellStyle name="Normal 66 5 2 3" xfId="14397" xr:uid="{0EA9A402-6E45-44B4-8335-9D609C27DD0D}"/>
    <cellStyle name="Normal 66 5 3" xfId="7087" xr:uid="{99337F77-E173-43A4-ABDE-D7FE1748F96D}"/>
    <cellStyle name="Normal 66 5 3 2" xfId="15891" xr:uid="{D1D74017-906E-4279-B4C1-1C2D4F8B83E2}"/>
    <cellStyle name="Normal 66 5 4" xfId="10105" xr:uid="{7A02A1FB-BD80-4DF7-9BE6-7ACBD9CAFC52}"/>
    <cellStyle name="Normal 66 5 4 2" xfId="18908" xr:uid="{FE5AE4EA-CBF0-4902-8B15-6B5C69756A4B}"/>
    <cellStyle name="Normal 66 5 5" xfId="12876" xr:uid="{A6DA6CD7-AC29-45EE-8F88-B06DC121AE95}"/>
    <cellStyle name="Normal 66 6" xfId="4396" xr:uid="{88AB4A6B-389E-4385-AEDF-333E33DFA9DF}"/>
    <cellStyle name="Normal 66 6 2" xfId="7414" xr:uid="{30E0D0B2-D9CF-4BEF-A8BA-7679CB66727D}"/>
    <cellStyle name="Normal 66 6 2 2" xfId="16217" xr:uid="{53DFCE73-AE59-4EA8-853B-9D16A288C511}"/>
    <cellStyle name="Normal 66 6 3" xfId="13202" xr:uid="{38AAF409-E304-4B0F-B17B-AC7005EBD1B7}"/>
    <cellStyle name="Normal 66 7" xfId="5887" xr:uid="{E0C5E221-B562-49D6-BD9F-DF0B343B63B7}"/>
    <cellStyle name="Normal 66 7 2" xfId="14691" xr:uid="{6FD641A5-4FF4-499C-A1EF-2B1F65BBC645}"/>
    <cellStyle name="Normal 66 8" xfId="8906" xr:uid="{A4FF4FC5-3062-437C-8854-D2F6B86822C0}"/>
    <cellStyle name="Normal 66 8 2" xfId="17709" xr:uid="{92DA2E55-A7A9-4984-9B18-49D0D1445542}"/>
    <cellStyle name="Normal 66 9" xfId="2599" xr:uid="{DD87517A-2463-4BA1-A3E2-D94046F84FCB}"/>
    <cellStyle name="Normal 66 9 2" xfId="11699" xr:uid="{864E6535-0AB0-4A57-AC5C-420EFB28DFFC}"/>
    <cellStyle name="Normal 67" xfId="1204" xr:uid="{A4363FAC-862C-4E63-990C-3530861EEA8F}"/>
    <cellStyle name="Normal 67 2" xfId="1335" xr:uid="{16005D9D-1DE5-4034-964B-6AA62058EE7D}"/>
    <cellStyle name="Normal 67 3" xfId="19381" xr:uid="{07CE0C27-6F22-4164-8C4E-90BEBBA3B8F0}"/>
    <cellStyle name="Normal 68" xfId="1218" xr:uid="{F0D4F970-3E50-4BFE-84E4-50B6981FA316}"/>
    <cellStyle name="Normal 68 2" xfId="1338" xr:uid="{6FE06C40-E71E-43DC-94AE-750F0464A693}"/>
    <cellStyle name="Normal 69" xfId="1256" xr:uid="{AD3D1944-4809-4228-98E1-9A824458BB5A}"/>
    <cellStyle name="Normal 69 2" xfId="1344" xr:uid="{AB048BAB-9FE0-412E-A62D-FD950C4119D5}"/>
    <cellStyle name="Normal 7" xfId="821" xr:uid="{194EA858-40D7-48A8-8B63-6120FB32CB5A}"/>
    <cellStyle name="Normal 7 10" xfId="8704" xr:uid="{08FB9EA1-F738-4779-A8BE-9080CB9B998C}"/>
    <cellStyle name="Normal 7 10 2" xfId="17507" xr:uid="{A0951291-63FC-4BEB-9F36-7622E3B8137D}"/>
    <cellStyle name="Normal 7 11" xfId="10937" xr:uid="{C3DC9821-CACC-42A7-8741-5AC00A66DA60}"/>
    <cellStyle name="Normal 7 12" xfId="11412" xr:uid="{863F85A9-D2F5-4497-AF38-64097FBA49BC}"/>
    <cellStyle name="Normal 7 13" xfId="10892" xr:uid="{01E20D69-267F-4442-AD1C-CA59C66ED789}"/>
    <cellStyle name="Normal 7 14" xfId="19479" xr:uid="{30C66AB4-B7C6-4869-A81A-9E944574622F}"/>
    <cellStyle name="Normal 7 15" xfId="1107" xr:uid="{4FCBAFDF-7F84-4050-868D-5C382A2BE1F3}"/>
    <cellStyle name="Normal 7 2" xfId="822" xr:uid="{EC1084C4-C8D4-4DC0-B9D8-34A2905B3CA2}"/>
    <cellStyle name="Normal 7 2 10" xfId="2456" xr:uid="{A2817057-CB4E-404F-8F90-CDF4EA9E800B}"/>
    <cellStyle name="Normal 7 2 10 2" xfId="11605" xr:uid="{4CF18D20-AC13-46FC-8C3A-BEEDD7B4579A}"/>
    <cellStyle name="Normal 7 2 11" xfId="11057" xr:uid="{AB13B8FA-985F-4019-A107-1F681EAC78C3}"/>
    <cellStyle name="Normal 7 2 2" xfId="2551" xr:uid="{09993A79-975F-4BA1-A0A1-8969FFC95074}"/>
    <cellStyle name="Normal 7 2 2 10" xfId="11672" xr:uid="{14B75112-50AF-40ED-AC94-D18C4DA900CE}"/>
    <cellStyle name="Normal 7 2 2 11" xfId="11228" xr:uid="{2614EE07-9111-4304-ADEA-194EF0C4FAF4}"/>
    <cellStyle name="Normal 7 2 2 2" xfId="3076" xr:uid="{D338C7E5-7C53-4874-935F-51F62D195FC3}"/>
    <cellStyle name="Normal 7 2 2 2 2" xfId="4645" xr:uid="{3C632FF7-5184-412D-BF1D-3D37561E8E98}"/>
    <cellStyle name="Normal 7 2 2 2 2 2" xfId="7663" xr:uid="{3B1CB297-D572-4BD1-8023-4EE6247DF7AD}"/>
    <cellStyle name="Normal 7 2 2 2 2 2 2" xfId="16466" xr:uid="{9729D348-C33A-4390-BEFD-57A6B7EBF873}"/>
    <cellStyle name="Normal 7 2 2 2 2 3" xfId="13450" xr:uid="{3B736EA6-D028-4F32-8B02-1B9A8D0833BA}"/>
    <cellStyle name="Normal 7 2 2 2 3" xfId="6137" xr:uid="{57AD1A1A-81A2-44CC-8650-345F3B6F5874}"/>
    <cellStyle name="Normal 7 2 2 2 3 2" xfId="14941" xr:uid="{BB015F31-97FE-49EB-94E7-566CDC1DCBFD}"/>
    <cellStyle name="Normal 7 2 2 2 4" xfId="9155" xr:uid="{98A7569E-9AA7-4DB2-BDD8-5B04E1F5F946}"/>
    <cellStyle name="Normal 7 2 2 2 4 2" xfId="17958" xr:uid="{18850A24-1070-4F03-ADA6-A3736067425E}"/>
    <cellStyle name="Normal 7 2 2 2 5" xfId="11937" xr:uid="{63F5FDC8-100A-4C2E-8137-776EE4A91ABA}"/>
    <cellStyle name="Normal 7 2 2 3" xfId="3418" xr:uid="{6271AF23-3354-4110-87B8-A6E60C38C357}"/>
    <cellStyle name="Normal 7 2 2 3 2" xfId="4938" xr:uid="{759E39F4-85F9-4D14-A522-72CF7FE7B046}"/>
    <cellStyle name="Normal 7 2 2 3 2 2" xfId="7959" xr:uid="{F233B5C6-2F01-4667-AD39-3A3795481C14}"/>
    <cellStyle name="Normal 7 2 2 3 2 2 2" xfId="16762" xr:uid="{AD22A413-34E3-4833-ACBB-3F26DA467094}"/>
    <cellStyle name="Normal 7 2 2 3 2 3" xfId="13743" xr:uid="{027EB8EB-68C8-4EF0-A925-D8C19E74FD05}"/>
    <cellStyle name="Normal 7 2 2 3 3" xfId="6433" xr:uid="{D2A3F570-07DD-4C69-98C6-F9BF74DDA14A}"/>
    <cellStyle name="Normal 7 2 2 3 3 2" xfId="15237" xr:uid="{D074AE2D-828D-455A-9A8C-B4CE92658263}"/>
    <cellStyle name="Normal 7 2 2 3 4" xfId="9451" xr:uid="{B7C01AFA-DC64-4404-B19D-BF02E791B67A}"/>
    <cellStyle name="Normal 7 2 2 3 4 2" xfId="18254" xr:uid="{3613CF48-47AD-4B46-ACD7-F1CBAEDBA543}"/>
    <cellStyle name="Normal 7 2 2 3 5" xfId="12226" xr:uid="{42524E10-3CB6-43C0-B873-1FD058EC4771}"/>
    <cellStyle name="Normal 7 2 2 4" xfId="3713" xr:uid="{37139E31-D8B9-4E78-BD4F-D9362FA96AC8}"/>
    <cellStyle name="Normal 7 2 2 4 2" xfId="5236" xr:uid="{8F4EEDD6-53FB-4D99-A587-4F5A5D768740}"/>
    <cellStyle name="Normal 7 2 2 4 2 2" xfId="8257" xr:uid="{3B90F56A-D3CF-4998-A1E5-AB917C4D5044}"/>
    <cellStyle name="Normal 7 2 2 4 2 2 2" xfId="17060" xr:uid="{9249878E-9B3A-438C-84EE-0A41EA3F3080}"/>
    <cellStyle name="Normal 7 2 2 4 2 3" xfId="14041" xr:uid="{F96B9C9D-F28B-4B6A-90F3-8535F5BADD5C}"/>
    <cellStyle name="Normal 7 2 2 4 3" xfId="6731" xr:uid="{29509F86-B94A-4FDC-8F18-FFF73B4DAC89}"/>
    <cellStyle name="Normal 7 2 2 4 3 2" xfId="15535" xr:uid="{105786AC-C3D4-4CF7-9E56-C96CB726C0EE}"/>
    <cellStyle name="Normal 7 2 2 4 4" xfId="9749" xr:uid="{E73CCCC1-0616-4762-817A-11C7739547B0}"/>
    <cellStyle name="Normal 7 2 2 4 4 2" xfId="18552" xr:uid="{C69D255C-897F-4E44-9D1B-7F880CDA0AAE}"/>
    <cellStyle name="Normal 7 2 2 4 5" xfId="12521" xr:uid="{326A1D4E-277D-498E-A529-A2A4472365FA}"/>
    <cellStyle name="Normal 7 2 2 5" xfId="4023" xr:uid="{CFA2A38B-3743-4E6D-A224-9EB5765700AF}"/>
    <cellStyle name="Normal 7 2 2 5 2" xfId="5546" xr:uid="{033A5E08-80A5-492F-A992-D98276F238B8}"/>
    <cellStyle name="Normal 7 2 2 5 2 2" xfId="8567" xr:uid="{806B146D-6A69-4077-84AA-0C5338B6C52B}"/>
    <cellStyle name="Normal 7 2 2 5 2 2 2" xfId="17370" xr:uid="{3DAAC971-9E85-4F1D-B192-CD0101DF78D3}"/>
    <cellStyle name="Normal 7 2 2 5 2 3" xfId="14351" xr:uid="{694D178B-A17D-4850-A475-99B745FB9066}"/>
    <cellStyle name="Normal 7 2 2 5 3" xfId="7041" xr:uid="{8DE775A2-8E42-49F2-95B8-E5F676FBCE0F}"/>
    <cellStyle name="Normal 7 2 2 5 3 2" xfId="15845" xr:uid="{70C2340B-CCC1-4C95-BDCC-4CAB5C508FC8}"/>
    <cellStyle name="Normal 7 2 2 5 4" xfId="10059" xr:uid="{46A43C95-E360-41C4-8E4B-23D1D59546E2}"/>
    <cellStyle name="Normal 7 2 2 5 4 2" xfId="18862" xr:uid="{42571D16-6C66-4D6A-AC03-A3FC7F0A865E}"/>
    <cellStyle name="Normal 7 2 2 5 5" xfId="12830" xr:uid="{264C8354-ACA3-42E4-8A5F-4CF6F1661F69}"/>
    <cellStyle name="Normal 7 2 2 6" xfId="4350" xr:uid="{558B6105-F35E-4A06-B973-9056333DDFC7}"/>
    <cellStyle name="Normal 7 2 2 6 2" xfId="7368" xr:uid="{4C0F44E2-6C66-4972-A429-535722B3C628}"/>
    <cellStyle name="Normal 7 2 2 6 2 2" xfId="16171" xr:uid="{2DD5BC9A-7F6B-4B79-B76A-9E5CADE9D763}"/>
    <cellStyle name="Normal 7 2 2 6 3" xfId="13156" xr:uid="{0230EB74-0525-46F5-8322-0AC75D310101}"/>
    <cellStyle name="Normal 7 2 2 7" xfId="5841" xr:uid="{B2634DDD-06BB-4269-864C-FCEF3819EB80}"/>
    <cellStyle name="Normal 7 2 2 7 2" xfId="14645" xr:uid="{3C902C09-CAB5-4B84-9399-55D22A04D3C3}"/>
    <cellStyle name="Normal 7 2 2 8" xfId="8860" xr:uid="{AB93C52B-4030-4315-BB58-463568DC9FAC}"/>
    <cellStyle name="Normal 7 2 2 8 2" xfId="17663" xr:uid="{E5DD570B-E4A2-4FC1-9070-BBC60045496D}"/>
    <cellStyle name="Normal 7 2 2 9" xfId="10481" xr:uid="{2F892AA8-73D1-4DD9-9BA2-DD997B5CFF08}"/>
    <cellStyle name="Normal 7 2 2 9 2" xfId="11083" xr:uid="{DD2B0341-9845-4229-9E2D-5EC412644944}"/>
    <cellStyle name="Normal 7 2 3" xfId="2982" xr:uid="{11FB12D5-08C3-41E2-8C99-8B37CB641D2A}"/>
    <cellStyle name="Normal 7 2 3 2" xfId="4576" xr:uid="{92A21F0B-8AE0-47C9-8F1C-2D02B35FA1E3}"/>
    <cellStyle name="Normal 7 2 3 2 2" xfId="7594" xr:uid="{D0BD92E5-130A-45C4-8F56-5E187ACA5D47}"/>
    <cellStyle name="Normal 7 2 3 2 2 2" xfId="16397" xr:uid="{4D5E4292-9BCB-4E7A-BF1E-2FFBEC967627}"/>
    <cellStyle name="Normal 7 2 3 2 3" xfId="13381" xr:uid="{913ED88C-E49E-4062-8569-72A00C2A6940}"/>
    <cellStyle name="Normal 7 2 3 3" xfId="6068" xr:uid="{6E31FBBF-9EFB-48F4-B37C-EB2C4A579F52}"/>
    <cellStyle name="Normal 7 2 3 3 2" xfId="14872" xr:uid="{F7EDE91F-4555-4AD3-95E5-6E5B479C82F2}"/>
    <cellStyle name="Normal 7 2 3 4" xfId="9086" xr:uid="{31FE6721-52F9-4742-8BFA-23AC558B6454}"/>
    <cellStyle name="Normal 7 2 3 4 2" xfId="17889" xr:uid="{E816243E-0B0A-44AC-8C81-1F192275F5D7}"/>
    <cellStyle name="Normal 7 2 3 5" xfId="10432" xr:uid="{7017ED08-F65A-4BB9-87A4-11C542479A24}"/>
    <cellStyle name="Normal 7 2 3 5 2" xfId="11870" xr:uid="{2D2EFF0D-0B60-4E2F-94CB-302F4FCBB8DF}"/>
    <cellStyle name="Normal 7 2 4" xfId="3349" xr:uid="{C61E7C8E-DA2B-4801-8AC1-B69E802C05DA}"/>
    <cellStyle name="Normal 7 2 4 2" xfId="4869" xr:uid="{C14EBCDA-26B6-4329-97D5-39DE9BFB5423}"/>
    <cellStyle name="Normal 7 2 4 2 2" xfId="7890" xr:uid="{C0EADEC3-F015-49DA-9DBC-059EFBAA79EF}"/>
    <cellStyle name="Normal 7 2 4 2 2 2" xfId="16693" xr:uid="{73FD7E26-035B-4B2C-A136-CE4C458CF847}"/>
    <cellStyle name="Normal 7 2 4 2 3" xfId="13674" xr:uid="{4BB29782-7235-4011-889C-038B8ECAD5E8}"/>
    <cellStyle name="Normal 7 2 4 3" xfId="6364" xr:uid="{004F9D46-9291-4F2D-BA62-2D2C7054CAC0}"/>
    <cellStyle name="Normal 7 2 4 3 2" xfId="15168" xr:uid="{93824553-7E3D-4229-934A-B8CCEE3456BE}"/>
    <cellStyle name="Normal 7 2 4 4" xfId="9382" xr:uid="{88B292A2-8E6C-4AB2-9FB5-F40C53A203CB}"/>
    <cellStyle name="Normal 7 2 4 4 2" xfId="18185" xr:uid="{D3AEB4F6-21DE-4CFD-A4A3-A9EB9950E02A}"/>
    <cellStyle name="Normal 7 2 4 5" xfId="12157" xr:uid="{22B2A829-5D7B-4457-B363-E2D461B974D3}"/>
    <cellStyle name="Normal 7 2 5" xfId="3644" xr:uid="{10DAFD41-B51F-432C-958A-7FD42D04B137}"/>
    <cellStyle name="Normal 7 2 5 2" xfId="5167" xr:uid="{5FE80A61-3F34-49AA-8310-DA39FA22334A}"/>
    <cellStyle name="Normal 7 2 5 2 2" xfId="8188" xr:uid="{6F141619-D786-4502-B4A8-700E30772200}"/>
    <cellStyle name="Normal 7 2 5 2 2 2" xfId="16991" xr:uid="{2CBBC7E6-31B5-47ED-A251-86EDE67B6564}"/>
    <cellStyle name="Normal 7 2 5 2 3" xfId="13972" xr:uid="{8E0ED95B-01B4-478F-BA77-AFF83F4BEC16}"/>
    <cellStyle name="Normal 7 2 5 3" xfId="6662" xr:uid="{1446EAA7-1BB4-4AD6-8EBF-3A7678AB0C9E}"/>
    <cellStyle name="Normal 7 2 5 3 2" xfId="15466" xr:uid="{1C874E0D-F65E-47AF-A839-1427782DF465}"/>
    <cellStyle name="Normal 7 2 5 4" xfId="9680" xr:uid="{897CFA29-0E2E-4AB5-B85E-B096C2C7380A}"/>
    <cellStyle name="Normal 7 2 5 4 2" xfId="18483" xr:uid="{6D7C39B4-7A82-429E-9EDB-D326FB80607A}"/>
    <cellStyle name="Normal 7 2 5 5" xfId="12452" xr:uid="{D5FB0662-E07E-491C-8AFC-DABF35817F45}"/>
    <cellStyle name="Normal 7 2 6" xfId="3954" xr:uid="{42C96F7D-40FA-49F4-912F-95E15E300831}"/>
    <cellStyle name="Normal 7 2 6 2" xfId="5477" xr:uid="{9F2DD771-0017-4328-81E3-05FB73C41BEF}"/>
    <cellStyle name="Normal 7 2 6 2 2" xfId="8498" xr:uid="{3B3C121B-9AEB-4BB0-B2AD-CBC7F3374B4E}"/>
    <cellStyle name="Normal 7 2 6 2 2 2" xfId="17301" xr:uid="{B34F8E6B-F0F0-4B4D-9A86-097D4B32C7AB}"/>
    <cellStyle name="Normal 7 2 6 2 3" xfId="14282" xr:uid="{3908974A-4A49-4315-A6D0-E3E269A418DE}"/>
    <cellStyle name="Normal 7 2 6 3" xfId="6972" xr:uid="{138A7E03-6ECB-4A34-891A-5086770FEC38}"/>
    <cellStyle name="Normal 7 2 6 3 2" xfId="15776" xr:uid="{0E0B61F7-1B0B-4EF9-BAC3-E5532C1B79E9}"/>
    <cellStyle name="Normal 7 2 6 4" xfId="9990" xr:uid="{EE1D1CE7-2A67-4B6F-BFE3-68E934BFA9E2}"/>
    <cellStyle name="Normal 7 2 6 4 2" xfId="18793" xr:uid="{0C1CA40A-E432-4301-AC5C-30FC3E20A3DE}"/>
    <cellStyle name="Normal 7 2 6 5" xfId="12761" xr:uid="{3D28D616-8F52-4A09-9A4E-765C69679F25}"/>
    <cellStyle name="Normal 7 2 7" xfId="4281" xr:uid="{4A2730EB-DE16-4C8F-B592-32B235EAFFF2}"/>
    <cellStyle name="Normal 7 2 7 2" xfId="7299" xr:uid="{E2709230-A9A1-4F2F-8982-A3E7B8898F16}"/>
    <cellStyle name="Normal 7 2 7 2 2" xfId="16102" xr:uid="{BB8FEA0B-FB9E-423C-9F36-D03415CCA703}"/>
    <cellStyle name="Normal 7 2 7 3" xfId="13087" xr:uid="{F32C2F76-F02E-44F3-9E91-DC08D13B9E55}"/>
    <cellStyle name="Normal 7 2 8" xfId="5772" xr:uid="{E77BAD88-288F-470F-A247-43CE2DB500BF}"/>
    <cellStyle name="Normal 7 2 8 2" xfId="14576" xr:uid="{4799680A-3CB2-43C2-80CE-B45A4ED6EA83}"/>
    <cellStyle name="Normal 7 2 9" xfId="8791" xr:uid="{A63B74F6-2830-4B7B-AF38-FF158C4C41F3}"/>
    <cellStyle name="Normal 7 2 9 2" xfId="17594" xr:uid="{528CB502-0671-49FF-8AD3-2583DDEDB211}"/>
    <cellStyle name="Normal 7 3" xfId="823" xr:uid="{04AAF7DC-9C36-40C8-B936-F3918FE0773D}"/>
    <cellStyle name="Normal 7 3 2" xfId="824" xr:uid="{16D61482-724D-4C23-888A-FE277CE1775A}"/>
    <cellStyle name="Normal 7 3 2 2" xfId="10798" xr:uid="{4E84CAA5-A164-417A-A3B7-5D6D70B2B019}"/>
    <cellStyle name="Normal 7 3 2 3" xfId="10961" xr:uid="{F0BF0095-354F-4D0A-859B-64AF419E70D7}"/>
    <cellStyle name="Normal 7 3 2 4" xfId="2893" xr:uid="{1B6A7CF7-44E5-47C5-8F92-CFB16A32DEAC}"/>
    <cellStyle name="Normal 7 3 3" xfId="2339" xr:uid="{2766772D-ED90-4E70-93FB-AE3139A199EB}"/>
    <cellStyle name="Normal 7 3 4" xfId="11260" xr:uid="{7257AE2E-131C-4DC2-9519-B0EE9C2A77C6}"/>
    <cellStyle name="Normal 7 3 5" xfId="11548" xr:uid="{EC0E55AE-9AB4-45AC-8E39-D5201C0C8207}"/>
    <cellStyle name="Normal 7 3 6" xfId="1919" xr:uid="{178D1BF3-22AE-4548-9665-6407E9F35CAC}"/>
    <cellStyle name="Normal 7 4" xfId="2832" xr:uid="{97E0D14C-503A-4121-81F1-E6D232037FC5}"/>
    <cellStyle name="Normal 7 4 2" xfId="4487" xr:uid="{FDC46B58-4E1E-456A-849E-9FABC79B4AC2}"/>
    <cellStyle name="Normal 7 4 2 2" xfId="7505" xr:uid="{54138D08-6BA1-44DB-AC01-82888F566F36}"/>
    <cellStyle name="Normal 7 4 2 2 2" xfId="16308" xr:uid="{84411B91-C62A-4FE8-982D-ADB12FE62CF9}"/>
    <cellStyle name="Normal 7 4 2 3" xfId="13292" xr:uid="{6E65A976-B2E0-42D9-B357-16A012E5ECB7}"/>
    <cellStyle name="Normal 7 4 3" xfId="5979" xr:uid="{AF6E9AEC-FFBD-4B8F-868D-363599FF5A54}"/>
    <cellStyle name="Normal 7 4 3 2" xfId="14783" xr:uid="{9991F5C1-45C7-4134-A452-014F5F61B8C9}"/>
    <cellStyle name="Normal 7 4 4" xfId="8997" xr:uid="{160A909C-DFED-4671-BC25-FA14A1B71F31}"/>
    <cellStyle name="Normal 7 4 4 2" xfId="17800" xr:uid="{F5CA7F4D-F20F-4CF3-90BE-3D9FB7437529}"/>
    <cellStyle name="Normal 7 4 5" xfId="11001" xr:uid="{5BDB5C8F-FFFC-4D2D-9047-0D6726885E1F}"/>
    <cellStyle name="Normal 7 4 6" xfId="11783" xr:uid="{649880A4-735E-470B-A2D7-D8BF2D440BE0}"/>
    <cellStyle name="Normal 7 5" xfId="3262" xr:uid="{A9917C3D-B0BF-4A5D-90BC-8E42B32CA3C8}"/>
    <cellStyle name="Normal 7 5 2" xfId="4782" xr:uid="{40BCF5D3-3CB9-4205-A647-160F9E86A961}"/>
    <cellStyle name="Normal 7 5 2 2" xfId="7803" xr:uid="{89A8E40E-EF12-44C9-B5C3-1C087E24D1D4}"/>
    <cellStyle name="Normal 7 5 2 2 2" xfId="16606" xr:uid="{24A10108-CA5F-4917-A837-803EF7AC75C3}"/>
    <cellStyle name="Normal 7 5 2 3" xfId="13587" xr:uid="{531B104F-140A-4C26-A292-81640349F7AE}"/>
    <cellStyle name="Normal 7 5 3" xfId="6277" xr:uid="{1876DC62-BBA2-47AE-BE13-C9B7C6DFC112}"/>
    <cellStyle name="Normal 7 5 3 2" xfId="15081" xr:uid="{88363AB1-6F8E-492C-AED7-4DB460C9BCBA}"/>
    <cellStyle name="Normal 7 5 4" xfId="9295" xr:uid="{F667F6F2-C85D-4F3A-B63F-5B83A0C797E2}"/>
    <cellStyle name="Normal 7 5 4 2" xfId="18098" xr:uid="{18A1B28D-98E9-4EFC-86C9-C4BCB9CB64B1}"/>
    <cellStyle name="Normal 7 5 5" xfId="10412" xr:uid="{B6DC73C4-3FDD-4F18-8E7F-035CD7A3946E}"/>
    <cellStyle name="Normal 7 5 5 2" xfId="10969" xr:uid="{3A6EEC77-9215-41B5-AA64-52C36A750482}"/>
    <cellStyle name="Normal 7 5 6" xfId="12070" xr:uid="{63CE503F-B38A-4D39-B93B-3B4FCE88C622}"/>
    <cellStyle name="Normal 7 6" xfId="3553" xr:uid="{AC9E8100-49A5-4A81-A71E-6599649CCAF8}"/>
    <cellStyle name="Normal 7 6 2" xfId="5076" xr:uid="{A201133F-9F14-409B-A65C-4E29CA86DE20}"/>
    <cellStyle name="Normal 7 6 2 2" xfId="8097" xr:uid="{A08921B5-2FE8-4FA6-B637-ED4B2B1A894C}"/>
    <cellStyle name="Normal 7 6 2 2 2" xfId="16900" xr:uid="{AB093C48-7989-4BC8-86AA-E0D58EB5FD34}"/>
    <cellStyle name="Normal 7 6 2 3" xfId="13881" xr:uid="{5B0E3781-FD83-4573-AE68-6716A897913C}"/>
    <cellStyle name="Normal 7 6 3" xfId="6571" xr:uid="{6D58CD21-A9BC-454A-BB69-85352FBCC818}"/>
    <cellStyle name="Normal 7 6 3 2" xfId="15375" xr:uid="{9B2E09E2-861D-46C9-9C02-42B9E81BFD75}"/>
    <cellStyle name="Normal 7 6 4" xfId="9589" xr:uid="{083C01A8-0769-4E37-996B-D3FA485FD1FB}"/>
    <cellStyle name="Normal 7 6 4 2" xfId="18392" xr:uid="{1940F17C-1CDB-4BD5-9DD5-FE95D6922E57}"/>
    <cellStyle name="Normal 7 6 5" xfId="12361" xr:uid="{A7D6C3C4-5310-48A0-A9CC-74362F3FD1F0}"/>
    <cellStyle name="Normal 7 7" xfId="3867" xr:uid="{22DC7086-EE5C-4598-92C0-2D948904763F}"/>
    <cellStyle name="Normal 7 7 2" xfId="5390" xr:uid="{336F1416-67A2-484E-88CD-CE0FEBBCF5CC}"/>
    <cellStyle name="Normal 7 7 2 2" xfId="8411" xr:uid="{95708ED9-0998-46DB-BA72-BF1EA2E4D50E}"/>
    <cellStyle name="Normal 7 7 2 2 2" xfId="17214" xr:uid="{56C09766-BFC5-4A57-A76F-2E2AEFCB9DFC}"/>
    <cellStyle name="Normal 7 7 2 3" xfId="14195" xr:uid="{1A11CF8B-83C5-4858-95D2-3D29B97C9553}"/>
    <cellStyle name="Normal 7 7 3" xfId="6885" xr:uid="{9CB1830B-A97A-417F-9616-960184E86311}"/>
    <cellStyle name="Normal 7 7 3 2" xfId="15689" xr:uid="{464F9BFF-ADD9-4A81-A645-36B65D120CFE}"/>
    <cellStyle name="Normal 7 7 4" xfId="9903" xr:uid="{8715B5F3-32CC-42B8-9948-6EFA0B8D3D32}"/>
    <cellStyle name="Normal 7 7 4 2" xfId="18706" xr:uid="{70C0BD0A-DA89-497B-8294-C43C3BA0C3AE}"/>
    <cellStyle name="Normal 7 7 5" xfId="12674" xr:uid="{A63708D0-B098-43A0-B5AF-49B86D7B78E4}"/>
    <cellStyle name="Normal 7 8" xfId="4194" xr:uid="{12DC0DFC-6E95-4242-8CB9-52CF63EC18BA}"/>
    <cellStyle name="Normal 7 8 2" xfId="7212" xr:uid="{4CE526B5-1628-4D2E-80F7-172D53FAB080}"/>
    <cellStyle name="Normal 7 8 2 2" xfId="16015" xr:uid="{837A9549-BE96-46FB-99EB-D4C0633BE59C}"/>
    <cellStyle name="Normal 7 8 3" xfId="13000" xr:uid="{9E225B8E-F73A-4816-A743-08B6744AEF4D}"/>
    <cellStyle name="Normal 7 9" xfId="5697" xr:uid="{4B65C394-7A5C-4142-93AA-975D86690C78}"/>
    <cellStyle name="Normal 7 9 2" xfId="14501" xr:uid="{B7A369CE-35A7-4EAE-9B56-014E7DB77BA6}"/>
    <cellStyle name="Normal 70" xfId="1267" xr:uid="{57286DB7-F34C-4EEA-8B2B-6D261A8B0079}"/>
    <cellStyle name="Normal 70 2" xfId="1351" xr:uid="{BCDFFEE7-AD66-4DC9-9975-4201CB175867}"/>
    <cellStyle name="Normal 71" xfId="1273" xr:uid="{1EBD1269-6067-4D75-B09A-7A2887D875E6}"/>
    <cellStyle name="Normal 71 2" xfId="1357" xr:uid="{9C0A8613-CE45-4976-8B5D-D9B8805547CC}"/>
    <cellStyle name="Normal 72" xfId="1272" xr:uid="{CDAD841C-EC7F-43DF-859B-83753741E97B}"/>
    <cellStyle name="Normal 72 2" xfId="1356" xr:uid="{438B822B-D33A-4CDF-AC15-21C6FD9F5638}"/>
    <cellStyle name="Normal 73" xfId="1276" xr:uid="{58654A0F-D581-49C4-B2B4-B9F021F39C5C}"/>
    <cellStyle name="Normal 73 2" xfId="1360" xr:uid="{6305FA64-295F-4C3A-893A-F856D15786FD}"/>
    <cellStyle name="Normal 74" xfId="1277" xr:uid="{2E77C96E-A3E8-45DF-B77F-A518C30C9803}"/>
    <cellStyle name="Normal 74 2" xfId="1361" xr:uid="{A2F5CAD1-F146-48B2-8E48-0616FABA020F}"/>
    <cellStyle name="Normal 75" xfId="1278" xr:uid="{D7644AAD-9BE3-49AB-A3F2-385A3345FA44}"/>
    <cellStyle name="Normal 75 2" xfId="1362" xr:uid="{E1C64796-E55A-4F63-9035-395E8C32AEC4}"/>
    <cellStyle name="Normal 76" xfId="1279" xr:uid="{FAED6ED8-604D-4B50-87AF-0BF6D96E5878}"/>
    <cellStyle name="Normal 76 2" xfId="1363" xr:uid="{FF134DD1-B17D-4FBE-898A-290126F26B83}"/>
    <cellStyle name="Normal 77" xfId="1284" xr:uid="{0D516B94-E10E-4EA6-AB47-FCC78F5CE3AF}"/>
    <cellStyle name="Normal 77 2" xfId="1368" xr:uid="{1CF0AE5E-4549-4374-A8C5-EA405388BF04}"/>
    <cellStyle name="Normal 78" xfId="1280" xr:uid="{CC4710D0-204D-4637-9831-BAAE39151E88}"/>
    <cellStyle name="Normal 78 2" xfId="1364" xr:uid="{3775CE1F-9668-4C51-BDDF-36035724C4F9}"/>
    <cellStyle name="Normal 79" xfId="1285" xr:uid="{EA4F70AC-DCB7-4FDE-B92F-70A777AADE50}"/>
    <cellStyle name="Normal 79 2" xfId="1369" xr:uid="{D858F24B-FC80-4B05-AB2D-DF4F74BE54FB}"/>
    <cellStyle name="Normal 8" xfId="825" xr:uid="{BEA35215-AD9F-4BE4-8964-EF3E979D7F85}"/>
    <cellStyle name="Normal 8 10" xfId="11413" xr:uid="{B7F54EFD-D7ED-4EF4-A741-F74DA509BBE8}"/>
    <cellStyle name="Normal 8 11" xfId="19482" xr:uid="{5AEDA159-798F-412E-A3EB-5150D7C3E582}"/>
    <cellStyle name="Normal 8 12" xfId="1108" xr:uid="{91E08D69-7AAC-4156-A0B4-A5B833EEED92}"/>
    <cellStyle name="Normal 8 2" xfId="826" xr:uid="{90953004-8731-4BED-BE0B-670C67203095}"/>
    <cellStyle name="Normal 8 2 10" xfId="8792" xr:uid="{DE701525-9ACE-45BD-B390-9D853C727C02}"/>
    <cellStyle name="Normal 8 2 10 2" xfId="17595" xr:uid="{2675540B-D525-4608-9526-CF32A9820DEB}"/>
    <cellStyle name="Normal 8 2 11" xfId="2457" xr:uid="{F0D1CB2F-BE48-42BA-AC12-102FA219343D}"/>
    <cellStyle name="Normal 8 2 11 2" xfId="11606" xr:uid="{8A8306AC-E634-4EBF-96A5-9402B573EA04}"/>
    <cellStyle name="Normal 8 2 12" xfId="19408" xr:uid="{3218326B-6B37-4C12-B33E-07BEE101A62C}"/>
    <cellStyle name="Normal 8 2 13" xfId="1177" xr:uid="{F6E540BA-262E-4D12-AEF8-12157756DE1E}"/>
    <cellStyle name="Normal 8 2 2" xfId="827" xr:uid="{CF2611BA-4B38-49F1-B3D4-5FCDA51A9C7B}"/>
    <cellStyle name="Normal 8 2 2 10" xfId="2552" xr:uid="{09F79683-7AFC-40D4-8D0E-98A664209D09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2 2 2" xfId="16467" xr:uid="{185D3B89-1E2A-411F-B1BC-F707CF73B209}"/>
    <cellStyle name="Normal 8 2 2 2 2 2 3" xfId="7664" xr:uid="{2C81CD7A-06DE-47C1-8828-40FBAC1C1D5F}"/>
    <cellStyle name="Normal 8 2 2 2 2 3" xfId="13451" xr:uid="{DB515879-6C5E-40DD-9F8C-1AF5645B6718}"/>
    <cellStyle name="Normal 8 2 2 2 2 4" xfId="4646" xr:uid="{EA0794C6-FFE2-48F9-B616-92CA6200F3D7}"/>
    <cellStyle name="Normal 8 2 2 2 3" xfId="831" xr:uid="{CB3DD3A2-BC75-4340-AFF7-42110BE4E319}"/>
    <cellStyle name="Normal 8 2 2 2 3 2" xfId="14942" xr:uid="{F292E0D7-5926-4940-B4F0-6E7653A91CA5}"/>
    <cellStyle name="Normal 8 2 2 2 3 3" xfId="6138" xr:uid="{D00AE9E1-B558-4D5E-862C-689440CF8B39}"/>
    <cellStyle name="Normal 8 2 2 2 4" xfId="9156" xr:uid="{71E30079-EBF0-4EA2-AAD4-558142EDC1A7}"/>
    <cellStyle name="Normal 8 2 2 2 4 2" xfId="17959" xr:uid="{A47A3D40-08DD-4EBD-B212-09A1898C1FD6}"/>
    <cellStyle name="Normal 8 2 2 2 5" xfId="11938" xr:uid="{1846937A-B023-4584-B88B-BF9F57529619}"/>
    <cellStyle name="Normal 8 2 2 2 6" xfId="3077" xr:uid="{EB590C09-5744-4640-9D69-0CFF223BEF65}"/>
    <cellStyle name="Normal 8 2 2 3" xfId="832" xr:uid="{23F90A30-8ECF-4FED-800A-71D1D0A269DE}"/>
    <cellStyle name="Normal 8 2 2 3 2" xfId="833" xr:uid="{C54923C6-F265-4852-B75A-40660F5E93A0}"/>
    <cellStyle name="Normal 8 2 2 3 2 2" xfId="7960" xr:uid="{CBC98810-C84E-4F5B-8FE3-22293CC33FB4}"/>
    <cellStyle name="Normal 8 2 2 3 2 2 2" xfId="16763" xr:uid="{84B41F0D-607C-437A-8A50-56BA516DC1A0}"/>
    <cellStyle name="Normal 8 2 2 3 2 3" xfId="13744" xr:uid="{D3A5C7FD-7089-433C-83B0-37F12045AA66}"/>
    <cellStyle name="Normal 8 2 2 3 2 4" xfId="4939" xr:uid="{6A6810EE-41DA-44C8-A401-8B95A9F844C4}"/>
    <cellStyle name="Normal 8 2 2 3 3" xfId="6434" xr:uid="{E207A20E-9F84-4DAB-BAC3-F375C3F38C72}"/>
    <cellStyle name="Normal 8 2 2 3 3 2" xfId="15238" xr:uid="{F1DC7BAB-5EDC-443C-9530-7273842278C8}"/>
    <cellStyle name="Normal 8 2 2 3 4" xfId="9452" xr:uid="{8DF85B28-258F-4A04-8EDA-6EA74F79608B}"/>
    <cellStyle name="Normal 8 2 2 3 4 2" xfId="18255" xr:uid="{52C9E492-2F2F-4134-9F8A-F59E36B9A2CE}"/>
    <cellStyle name="Normal 8 2 2 3 5" xfId="12227" xr:uid="{D735BABF-7FC0-4AFE-9716-50D1DB30CE1D}"/>
    <cellStyle name="Normal 8 2 2 3 6" xfId="3419" xr:uid="{1399A406-C14F-483C-AA7E-77D12553648B}"/>
    <cellStyle name="Normal 8 2 2 4" xfId="834" xr:uid="{F7E2C98C-9921-479D-8283-F1FDB875CD5B}"/>
    <cellStyle name="Normal 8 2 2 4 2" xfId="5237" xr:uid="{98578D5D-C643-4C57-9A2D-F6E40CB2AB60}"/>
    <cellStyle name="Normal 8 2 2 4 2 2" xfId="8258" xr:uid="{CF353C16-2730-449B-93D1-424D30B3AEE2}"/>
    <cellStyle name="Normal 8 2 2 4 2 2 2" xfId="17061" xr:uid="{E131937A-2081-43C0-BFE8-C6F5244439EF}"/>
    <cellStyle name="Normal 8 2 2 4 2 3" xfId="14042" xr:uid="{A6A4260C-61FA-4722-A678-479759143206}"/>
    <cellStyle name="Normal 8 2 2 4 3" xfId="6732" xr:uid="{CD6E2B01-82E0-4277-8C4B-89AB7F97A708}"/>
    <cellStyle name="Normal 8 2 2 4 3 2" xfId="15536" xr:uid="{4FA4F298-F5F2-48F8-9245-A455A571E855}"/>
    <cellStyle name="Normal 8 2 2 4 4" xfId="9750" xr:uid="{D025D299-3805-40E8-BAD4-BBB7CFDEF1B8}"/>
    <cellStyle name="Normal 8 2 2 4 4 2" xfId="18553" xr:uid="{8BFDE9C9-3F6B-4BC9-A1DD-06C5A2290B8D}"/>
    <cellStyle name="Normal 8 2 2 4 5" xfId="12522" xr:uid="{6B47E2F7-6CD7-4B57-8F97-EB2C8AFC81F6}"/>
    <cellStyle name="Normal 8 2 2 4 6" xfId="3714" xr:uid="{0DBBE0F6-FEDF-4D50-8988-5A0A241A002E}"/>
    <cellStyle name="Normal 8 2 2 5" xfId="4024" xr:uid="{280FEE9E-AC11-4B02-ABB1-9AF9E2CA217E}"/>
    <cellStyle name="Normal 8 2 2 5 2" xfId="5547" xr:uid="{74889374-B94E-4F6E-AE0E-4ED7EDCD2B1F}"/>
    <cellStyle name="Normal 8 2 2 5 2 2" xfId="8568" xr:uid="{F716A0E2-9CB3-4307-8F3D-6F5C35D66732}"/>
    <cellStyle name="Normal 8 2 2 5 2 2 2" xfId="17371" xr:uid="{1FF93F62-B5A6-41EE-B0C7-D4BA8DB0E0D6}"/>
    <cellStyle name="Normal 8 2 2 5 2 3" xfId="14352" xr:uid="{98F4CDC5-E37C-47B4-A0D7-428B263A9197}"/>
    <cellStyle name="Normal 8 2 2 5 3" xfId="7042" xr:uid="{47911277-613D-4D1B-AC90-031CE1838DA6}"/>
    <cellStyle name="Normal 8 2 2 5 3 2" xfId="15846" xr:uid="{416D29EA-90DD-4C0B-B0F5-6A7612CEC8F3}"/>
    <cellStyle name="Normal 8 2 2 5 4" xfId="10060" xr:uid="{206669E5-2DE9-4A89-BCAE-3EC288F6C3B1}"/>
    <cellStyle name="Normal 8 2 2 5 4 2" xfId="18863" xr:uid="{4E21957D-4BD4-4662-A5B4-11F7BE944284}"/>
    <cellStyle name="Normal 8 2 2 5 5" xfId="12831" xr:uid="{BA4065F0-C34A-4522-919A-C199EBC94C4C}"/>
    <cellStyle name="Normal 8 2 2 6" xfId="4351" xr:uid="{E1141FCB-1BDF-436F-A596-F361CE3FD2C4}"/>
    <cellStyle name="Normal 8 2 2 6 2" xfId="7369" xr:uid="{4D2063B0-895E-4B89-8EF7-0E81AFAC97F7}"/>
    <cellStyle name="Normal 8 2 2 6 2 2" xfId="16172" xr:uid="{DF7EC24E-5C6F-4F73-BA77-424A6A4027FE}"/>
    <cellStyle name="Normal 8 2 2 6 3" xfId="13157" xr:uid="{D10B0D9A-887B-4F34-BB42-B268752CD45D}"/>
    <cellStyle name="Normal 8 2 2 7" xfId="5842" xr:uid="{B956684A-CD1F-48F6-8AEB-A0B5BB86F701}"/>
    <cellStyle name="Normal 8 2 2 7 2" xfId="14646" xr:uid="{46FFD83E-FED3-48B6-9632-3BFB0B98E0B8}"/>
    <cellStyle name="Normal 8 2 2 8" xfId="8861" xr:uid="{D7D48CB8-BA8D-4E6A-B32A-D1DD51BB72E3}"/>
    <cellStyle name="Normal 8 2 2 8 2" xfId="17664" xr:uid="{E597C04D-C25C-4A29-B22A-3C066C86D116}"/>
    <cellStyle name="Normal 8 2 2 9" xfId="11673" xr:uid="{287A0926-DB24-4EA2-9855-F2863F30442E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2 3" xfId="3154" xr:uid="{731A75A9-84B5-4109-B5D3-5AA96D661007}"/>
    <cellStyle name="Normal 8 2 3 3" xfId="838" xr:uid="{9363D61C-780A-44D4-870F-92B7D0E9C53D}"/>
    <cellStyle name="Normal 8 2 3 4" xfId="2704" xr:uid="{889C2428-A010-40EF-B6E7-D68515591383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2 2 2" xfId="16398" xr:uid="{2708A8CB-5738-48E5-B7B5-3DC55F912021}"/>
    <cellStyle name="Normal 8 2 4 2 2 3" xfId="7595" xr:uid="{03F54E1C-1DAB-4BE0-939A-15E8F1A12459}"/>
    <cellStyle name="Normal 8 2 4 2 3" xfId="13382" xr:uid="{322C6C76-C44A-458B-B223-62BF47B2DCA8}"/>
    <cellStyle name="Normal 8 2 4 2 4" xfId="4577" xr:uid="{592306C5-3C10-4B9F-835B-2BC152B9825A}"/>
    <cellStyle name="Normal 8 2 4 3" xfId="842" xr:uid="{3F49E3BD-F613-440C-875E-737FA83F0675}"/>
    <cellStyle name="Normal 8 2 4 3 2" xfId="14873" xr:uid="{34A0AAEC-27D9-40E2-9AD6-BE834132929C}"/>
    <cellStyle name="Normal 8 2 4 3 3" xfId="6069" xr:uid="{EC8274D1-1CE6-4964-9B71-D6C3FE117643}"/>
    <cellStyle name="Normal 8 2 4 4" xfId="9087" xr:uid="{4D3D000E-9516-4404-AFF1-8ED1D967A065}"/>
    <cellStyle name="Normal 8 2 4 4 2" xfId="17890" xr:uid="{A5046D49-2751-4F3B-B17A-56B4E9D92220}"/>
    <cellStyle name="Normal 8 2 4 5" xfId="11871" xr:uid="{8E6DC31D-B5BD-413F-97EE-FBDECF41DCC9}"/>
    <cellStyle name="Normal 8 2 4 6" xfId="2983" xr:uid="{542B0732-05FB-4ADE-B8FC-637198AE475F}"/>
    <cellStyle name="Normal 8 2 5" xfId="843" xr:uid="{FFF206D5-A1E3-45F4-B062-8496F179B1BC}"/>
    <cellStyle name="Normal 8 2 5 2" xfId="844" xr:uid="{78D050F1-6B95-4783-A052-70FC50A41B52}"/>
    <cellStyle name="Normal 8 2 5 2 2" xfId="7891" xr:uid="{54CA2875-E085-48CC-B296-FB8A827D3AE8}"/>
    <cellStyle name="Normal 8 2 5 2 2 2" xfId="16694" xr:uid="{F2F1880D-9C22-4DA7-9299-B32BA555315F}"/>
    <cellStyle name="Normal 8 2 5 2 3" xfId="13675" xr:uid="{FDE1BCC2-212C-4965-B3FF-4D459F096737}"/>
    <cellStyle name="Normal 8 2 5 2 4" xfId="4870" xr:uid="{E7D1F680-75FC-4405-A72A-B016E4921B6E}"/>
    <cellStyle name="Normal 8 2 5 3" xfId="6365" xr:uid="{976F1052-EF18-4F15-95AB-AC7932BB4593}"/>
    <cellStyle name="Normal 8 2 5 3 2" xfId="15169" xr:uid="{81AEB53B-9A2B-4C92-9650-A539CFAAAA25}"/>
    <cellStyle name="Normal 8 2 5 4" xfId="9383" xr:uid="{ADFDB70B-C363-45E1-9E15-85C7F0EE9E01}"/>
    <cellStyle name="Normal 8 2 5 4 2" xfId="18186" xr:uid="{C59647D9-636D-443C-82B0-FADBB297D66E}"/>
    <cellStyle name="Normal 8 2 5 5" xfId="12158" xr:uid="{C5B8807B-634B-4569-B8EE-5D52B5D3D929}"/>
    <cellStyle name="Normal 8 2 5 6" xfId="3350" xr:uid="{DF2EE29E-8A77-4BEA-90FC-A378B7C87492}"/>
    <cellStyle name="Normal 8 2 6" xfId="845" xr:uid="{F903C11D-1575-4B2D-802B-72606F4E0F7D}"/>
    <cellStyle name="Normal 8 2 6 2" xfId="5168" xr:uid="{2E2BB198-7A35-4030-84F8-10AA9A51133C}"/>
    <cellStyle name="Normal 8 2 6 2 2" xfId="8189" xr:uid="{9FA74F57-FDE0-4B12-9383-CC95A61900AB}"/>
    <cellStyle name="Normal 8 2 6 2 2 2" xfId="16992" xr:uid="{0210F1A7-0FC5-4B4B-BF49-E3FE700A348B}"/>
    <cellStyle name="Normal 8 2 6 2 3" xfId="13973" xr:uid="{6A59BF5A-DBF4-428E-A83C-01C15DDEB3E4}"/>
    <cellStyle name="Normal 8 2 6 3" xfId="6663" xr:uid="{A72B7DA2-DCE0-4BF3-905E-A4107146704A}"/>
    <cellStyle name="Normal 8 2 6 3 2" xfId="15467" xr:uid="{68F6D6ED-6267-48E4-989E-ABBFBF1459EA}"/>
    <cellStyle name="Normal 8 2 6 4" xfId="9681" xr:uid="{B308AF29-A994-4D42-AAE2-7856BDB52AB6}"/>
    <cellStyle name="Normal 8 2 6 4 2" xfId="18484" xr:uid="{34884389-6C0E-456B-94D0-8AE4A8F4A793}"/>
    <cellStyle name="Normal 8 2 6 5" xfId="12453" xr:uid="{A5E47F8D-6339-4CE5-84EC-4E5FB40A6615}"/>
    <cellStyle name="Normal 8 2 6 6" xfId="3645" xr:uid="{6C671BBE-F654-455E-AAA6-DD7F439024C9}"/>
    <cellStyle name="Normal 8 2 7" xfId="3955" xr:uid="{69CB381A-719C-4D11-9DED-F782D40CE121}"/>
    <cellStyle name="Normal 8 2 7 2" xfId="5478" xr:uid="{AD91AB0E-B38E-4BBE-9182-B8E1008A6A8A}"/>
    <cellStyle name="Normal 8 2 7 2 2" xfId="8499" xr:uid="{FAFFF92B-4A51-4208-945F-9FC08A30221F}"/>
    <cellStyle name="Normal 8 2 7 2 2 2" xfId="17302" xr:uid="{B33CAB4D-DE7D-46DF-BC4A-6491854302BA}"/>
    <cellStyle name="Normal 8 2 7 2 3" xfId="14283" xr:uid="{C18C7EA3-8EF5-4088-8006-694821A92F24}"/>
    <cellStyle name="Normal 8 2 7 3" xfId="6973" xr:uid="{FC791E69-A5DF-45D7-AD31-9436DEEA878A}"/>
    <cellStyle name="Normal 8 2 7 3 2" xfId="15777" xr:uid="{EDF7A111-B1C5-429F-8D0D-DEAE83FC1B79}"/>
    <cellStyle name="Normal 8 2 7 4" xfId="9991" xr:uid="{409441B0-4C04-4EA5-B500-FA36F8769E34}"/>
    <cellStyle name="Normal 8 2 7 4 2" xfId="18794" xr:uid="{AB3C51A5-75DA-4EA2-A533-226D63B521DB}"/>
    <cellStyle name="Normal 8 2 7 5" xfId="12762" xr:uid="{07CC95EC-EB1C-47DB-8CB0-7EA6D3A06CA3}"/>
    <cellStyle name="Normal 8 2 8" xfId="4282" xr:uid="{A74FF998-9C22-4D0D-A2C9-05C595DB9A92}"/>
    <cellStyle name="Normal 8 2 8 2" xfId="7300" xr:uid="{D4BEF218-7C5B-4E21-8ADE-05711FEF7F31}"/>
    <cellStyle name="Normal 8 2 8 2 2" xfId="16103" xr:uid="{22E9B48D-8AB1-49DA-8F06-8399DC5D6C47}"/>
    <cellStyle name="Normal 8 2 8 3" xfId="13088" xr:uid="{77C76C72-D4C1-4476-B518-F13DABA34EB7}"/>
    <cellStyle name="Normal 8 2 9" xfId="5773" xr:uid="{DC66727F-0EEE-465B-AA66-E6DE7E1A4952}"/>
    <cellStyle name="Normal 8 2 9 2" xfId="14577" xr:uid="{90BE58EA-23E6-4952-8A60-1500A83990A0}"/>
    <cellStyle name="Normal 8 3" xfId="846" xr:uid="{9A4488F5-7924-4BA9-A994-B5FE3223582B}"/>
    <cellStyle name="Normal 8 3 10" xfId="11549" xr:uid="{3CB5D362-89B1-464E-92C2-BFE2775B5C81}"/>
    <cellStyle name="Normal 8 3 11" xfId="19411" xr:uid="{008CFD25-3BF2-43F2-B281-72444E190C1F}"/>
    <cellStyle name="Normal 8 3 12" xfId="1920" xr:uid="{A2230CB3-0BB9-4C88-83F2-F752872634A4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2 2 2" xfId="16515" xr:uid="{4CB875FE-2663-4E88-81C7-B337CE5C5A6F}"/>
    <cellStyle name="Normal 8 3 2 2 2 3" xfId="7712" xr:uid="{709921BB-719F-4055-AA02-DC37C13F6ACE}"/>
    <cellStyle name="Normal 8 3 2 2 3" xfId="13498" xr:uid="{CC760D93-7480-4720-B5CB-3DC653D341F9}"/>
    <cellStyle name="Normal 8 3 2 2 4" xfId="4693" xr:uid="{1317B03F-F387-47D9-BAD3-8ECEF9537B51}"/>
    <cellStyle name="Normal 8 3 2 3" xfId="850" xr:uid="{C7115FDB-39D1-4F94-B195-E95FBE37EBCA}"/>
    <cellStyle name="Normal 8 3 2 3 2" xfId="14990" xr:uid="{D18E2804-B61C-4D69-A8B7-2161BB8000C4}"/>
    <cellStyle name="Normal 8 3 2 3 3" xfId="6186" xr:uid="{207C5630-7976-4ABE-A154-4D781FFCB376}"/>
    <cellStyle name="Normal 8 3 2 4" xfId="9204" xr:uid="{3880998E-2DB0-4486-ACED-A27D1ED1AA0C}"/>
    <cellStyle name="Normal 8 3 2 4 2" xfId="18007" xr:uid="{2282F25B-B03A-4290-A53F-8DD265726D48}"/>
    <cellStyle name="Normal 8 3 2 5" xfId="10773" xr:uid="{2A76550B-58E2-4699-A82C-1DEF3BEC9B77}"/>
    <cellStyle name="Normal 8 3 2 6" xfId="11983" xr:uid="{64231E70-4EF7-46BD-8673-031FB902502D}"/>
    <cellStyle name="Normal 8 3 2 7" xfId="3135" xr:uid="{50DE6CAB-F883-4217-AB80-E7239060FFE0}"/>
    <cellStyle name="Normal 8 3 3" xfId="851" xr:uid="{4B689CBF-DFBE-43BA-AB88-ACE446EE3A05}"/>
    <cellStyle name="Normal 8 3 3 2" xfId="852" xr:uid="{A07B3ABC-57B7-45DB-A2FC-2A77ECD41FB0}"/>
    <cellStyle name="Normal 8 3 3 2 2" xfId="8008" xr:uid="{A591089F-ABEF-4AB8-8148-C3FB2D95C82E}"/>
    <cellStyle name="Normal 8 3 3 2 2 2" xfId="16811" xr:uid="{613AABC0-CB6C-4C6D-AFBC-0578DDC3FDE6}"/>
    <cellStyle name="Normal 8 3 3 2 3" xfId="13792" xr:uid="{B290763C-F022-4B48-AE8A-7A3A37039F3C}"/>
    <cellStyle name="Normal 8 3 3 2 4" xfId="4987" xr:uid="{206FFE77-9DCE-48A9-9C43-9269F6DE560D}"/>
    <cellStyle name="Normal 8 3 3 3" xfId="6482" xr:uid="{8F888C12-2F7C-4141-A339-1A769C1B198D}"/>
    <cellStyle name="Normal 8 3 3 3 2" xfId="15286" xr:uid="{6238D803-B976-4B98-8C01-D5B68925E065}"/>
    <cellStyle name="Normal 8 3 3 4" xfId="9500" xr:uid="{2D380DBE-D995-4314-BC4F-9E4B0CCB0708}"/>
    <cellStyle name="Normal 8 3 3 4 2" xfId="18303" xr:uid="{9649B5FB-E2CF-4B5E-B4C1-C4155E5893B0}"/>
    <cellStyle name="Normal 8 3 3 5" xfId="12274" xr:uid="{BE4ADCEA-3DA7-4381-9791-2F7AB791397E}"/>
    <cellStyle name="Normal 8 3 3 6" xfId="3466" xr:uid="{59F06614-B4A8-46A7-B0C3-B1AA36FA1100}"/>
    <cellStyle name="Normal 8 3 4" xfId="853" xr:uid="{8B08E994-2A8A-43E3-A4C9-7630296892E1}"/>
    <cellStyle name="Normal 8 3 4 2" xfId="5285" xr:uid="{F84D9906-5075-4B3A-9280-7808790AE329}"/>
    <cellStyle name="Normal 8 3 4 2 2" xfId="8306" xr:uid="{52839099-2188-4D43-A3CA-9A0FE92DB1E3}"/>
    <cellStyle name="Normal 8 3 4 2 2 2" xfId="17109" xr:uid="{0A251479-80E5-4013-AE53-4B73B76FF5DB}"/>
    <cellStyle name="Normal 8 3 4 2 3" xfId="14090" xr:uid="{EB355C5A-E2A2-4A86-B74E-59657BC36B03}"/>
    <cellStyle name="Normal 8 3 4 3" xfId="6780" xr:uid="{E4C856F0-B688-4541-AB42-BF9F38FACAB8}"/>
    <cellStyle name="Normal 8 3 4 3 2" xfId="15584" xr:uid="{70FAE64E-6D10-4E14-835B-FE7C9214FBAD}"/>
    <cellStyle name="Normal 8 3 4 4" xfId="9798" xr:uid="{5CA35342-92AC-460D-89D1-C23BFA6038E3}"/>
    <cellStyle name="Normal 8 3 4 4 2" xfId="18601" xr:uid="{7FF6F5B7-F791-4D05-A373-93328EBF3AAB}"/>
    <cellStyle name="Normal 8 3 4 5" xfId="12570" xr:uid="{17FEA13A-CA77-4A31-AB73-02EBB5FD98A9}"/>
    <cellStyle name="Normal 8 3 4 6" xfId="3762" xr:uid="{05D7E43A-E2FF-468C-9BD5-33392428C566}"/>
    <cellStyle name="Normal 8 3 5" xfId="4072" xr:uid="{C422E54B-DD21-4E10-BB8C-F75F5ACCB347}"/>
    <cellStyle name="Normal 8 3 5 2" xfId="5595" xr:uid="{1767E608-BBF4-4A9B-B85C-BCF97A378533}"/>
    <cellStyle name="Normal 8 3 5 2 2" xfId="8616" xr:uid="{AAE81439-69F9-4A89-9D93-629D15F3E4EF}"/>
    <cellStyle name="Normal 8 3 5 2 2 2" xfId="17419" xr:uid="{D9F127D8-E33E-4539-8A7D-87A7F4958736}"/>
    <cellStyle name="Normal 8 3 5 2 3" xfId="14400" xr:uid="{3E80E2A1-B8B1-4CBC-9010-EC05B586361A}"/>
    <cellStyle name="Normal 8 3 5 3" xfId="7090" xr:uid="{A1DDBBDF-ED05-4CF5-BD41-694F810F5E4B}"/>
    <cellStyle name="Normal 8 3 5 3 2" xfId="15894" xr:uid="{56727857-6B2A-43DA-BA07-6246B5DF22F7}"/>
    <cellStyle name="Normal 8 3 5 4" xfId="10108" xr:uid="{6F518598-6D8A-4120-8444-832D8CD00EFC}"/>
    <cellStyle name="Normal 8 3 5 4 2" xfId="18911" xr:uid="{B585F897-2224-4008-905E-2BCE59E148B6}"/>
    <cellStyle name="Normal 8 3 5 5" xfId="12879" xr:uid="{A32A9B7D-B552-4D3F-BAA7-C80B1F8ABD08}"/>
    <cellStyle name="Normal 8 3 6" xfId="4399" xr:uid="{C2538051-3430-4BC7-A2F9-3C1100D1B62B}"/>
    <cellStyle name="Normal 8 3 6 2" xfId="7417" xr:uid="{03857130-F1A0-4001-9941-5A1862505025}"/>
    <cellStyle name="Normal 8 3 6 2 2" xfId="16220" xr:uid="{C0D33D3E-1615-4EF2-8D6B-8C0C53B2891F}"/>
    <cellStyle name="Normal 8 3 6 3" xfId="13205" xr:uid="{93E6B525-ABC9-45FE-81CA-3AB0FEC9930D}"/>
    <cellStyle name="Normal 8 3 7" xfId="5890" xr:uid="{B9AFBD20-EDF4-450C-894D-BDF3961E52A1}"/>
    <cellStyle name="Normal 8 3 7 2" xfId="14694" xr:uid="{C0940F78-D775-49DC-9111-073C9C2925FD}"/>
    <cellStyle name="Normal 8 3 8" xfId="8909" xr:uid="{1DABD4FB-06D7-409C-9C3F-54232CCF6382}"/>
    <cellStyle name="Normal 8 3 8 2" xfId="17712" xr:uid="{653ED599-E3C5-4927-9AFB-2BFAE50FA7F1}"/>
    <cellStyle name="Normal 8 3 9" xfId="11147" xr:uid="{1434C2F2-61FD-4091-AEE5-1272DADA3E2B}"/>
    <cellStyle name="Normal 8 4" xfId="854" xr:uid="{1E3AC68F-B4BA-4B69-9C2A-B26247DB03E9}"/>
    <cellStyle name="Normal 8 4 10" xfId="11716" xr:uid="{6EDD5F11-E3F6-4509-8419-4A8F92C4575F}"/>
    <cellStyle name="Normal 8 4 11" xfId="2733" xr:uid="{237D8633-A51F-41B1-81EA-4CD22CF4F108}"/>
    <cellStyle name="Normal 8 4 2" xfId="855" xr:uid="{01AB1226-3BC6-4E72-A027-817256530C46}"/>
    <cellStyle name="Normal 8 4 2 2" xfId="856" xr:uid="{7CEE6F5E-297F-4EB4-A660-B0286860158F}"/>
    <cellStyle name="Normal 8 4 2 2 2" xfId="7727" xr:uid="{4B9893DC-206A-4475-8536-CE24D3130540}"/>
    <cellStyle name="Normal 8 4 2 2 2 2" xfId="16530" xr:uid="{EB99287F-6DD6-44B1-9135-0369BA9F8C6A}"/>
    <cellStyle name="Normal 8 4 2 2 3" xfId="13512" xr:uid="{84415401-BE6C-479E-B0CF-F70F52BA20C9}"/>
    <cellStyle name="Normal 8 4 2 2 4" xfId="4707" xr:uid="{A542EA53-580C-455A-AAC6-33EAAF75FF20}"/>
    <cellStyle name="Normal 8 4 2 3" xfId="6201" xr:uid="{9650B29F-AA52-4895-A7EB-25749ACAB056}"/>
    <cellStyle name="Normal 8 4 2 3 2" xfId="15005" xr:uid="{3FD87469-9C75-4FBF-8208-27F2DF8B5D06}"/>
    <cellStyle name="Normal 8 4 2 4" xfId="9219" xr:uid="{51316849-1D4C-4F23-AE08-1A5FE589B6CC}"/>
    <cellStyle name="Normal 8 4 2 4 2" xfId="18022" xr:uid="{382D562A-E523-407D-9CE8-3948E696288A}"/>
    <cellStyle name="Normal 8 4 2 5" xfId="11997" xr:uid="{9412054B-B437-412F-BDDB-9B87AF158B50}"/>
    <cellStyle name="Normal 8 4 2 6" xfId="3181" xr:uid="{18D5C772-47F1-49EC-9648-20BFEF221214}"/>
    <cellStyle name="Normal 8 4 3" xfId="857" xr:uid="{57AD1E69-A9BA-4EDB-B521-BDAE57DE54B0}"/>
    <cellStyle name="Normal 8 4 3 2" xfId="5002" xr:uid="{4BF89CB7-52BA-44A5-9B74-8CC8F5AB6BF7}"/>
    <cellStyle name="Normal 8 4 3 2 2" xfId="8023" xr:uid="{E5C10A9D-83CF-4C7A-AF21-E555EA371887}"/>
    <cellStyle name="Normal 8 4 3 2 2 2" xfId="16826" xr:uid="{6A5EA869-6ECE-4DAC-B8F7-DF5DD63777F8}"/>
    <cellStyle name="Normal 8 4 3 2 3" xfId="13807" xr:uid="{94AA5E78-889C-481E-A05B-FD8AB9109C13}"/>
    <cellStyle name="Normal 8 4 3 3" xfId="6497" xr:uid="{8787669A-EF45-4380-9647-27AD51AE470D}"/>
    <cellStyle name="Normal 8 4 3 3 2" xfId="15301" xr:uid="{6562A114-C04F-4EA5-8B98-6D8B1876E9D9}"/>
    <cellStyle name="Normal 8 4 3 4" xfId="9515" xr:uid="{25901077-4CA1-41AB-A67D-F7C34A37787E}"/>
    <cellStyle name="Normal 8 4 3 4 2" xfId="18318" xr:uid="{93B4BA45-B970-434B-B792-87EB7CA9294A}"/>
    <cellStyle name="Normal 8 4 3 5" xfId="12288" xr:uid="{022478BA-2AEC-4932-9C0D-59E654B089DF}"/>
    <cellStyle name="Normal 8 4 3 6" xfId="3480" xr:uid="{BDE18F41-A58E-424A-9D49-1CB1852099CD}"/>
    <cellStyle name="Normal 8 4 4" xfId="3782" xr:uid="{3936A26B-B924-42F6-9A1B-CAB8C3C94878}"/>
    <cellStyle name="Normal 8 4 4 2" xfId="5305" xr:uid="{C19C9FC3-7ADF-4BAE-8A9B-F5B4D38825E9}"/>
    <cellStyle name="Normal 8 4 4 2 2" xfId="8326" xr:uid="{126F900F-FDD6-41DA-966C-D08776BFF0F9}"/>
    <cellStyle name="Normal 8 4 4 2 2 2" xfId="17129" xr:uid="{31FD7251-AF06-4C9B-BF83-DDEAB4C93307}"/>
    <cellStyle name="Normal 8 4 4 2 3" xfId="14110" xr:uid="{8BE28179-C9FB-41A3-950A-CD7F9EFC677A}"/>
    <cellStyle name="Normal 8 4 4 3" xfId="6800" xr:uid="{863AEB33-9838-4B64-8F68-9EE51BFD8EC0}"/>
    <cellStyle name="Normal 8 4 4 3 2" xfId="15604" xr:uid="{ED558609-1EEA-4F16-A05B-4C9E607F1C34}"/>
    <cellStyle name="Normal 8 4 4 4" xfId="9818" xr:uid="{ACBA3575-1644-4BD0-9F3C-425C9F747F59}"/>
    <cellStyle name="Normal 8 4 4 4 2" xfId="18621" xr:uid="{07CF360E-2DC1-48C1-8AF0-AA278AFD975D}"/>
    <cellStyle name="Normal 8 4 4 5" xfId="12590" xr:uid="{B1733C85-A123-40DC-9C01-8A20844744BB}"/>
    <cellStyle name="Normal 8 4 5" xfId="4087" xr:uid="{62899313-890F-4E21-ADBF-F04013FB913E}"/>
    <cellStyle name="Normal 8 4 5 2" xfId="5610" xr:uid="{D1324915-492B-46C2-8CD9-4BEA2ABE0AC5}"/>
    <cellStyle name="Normal 8 4 5 2 2" xfId="8631" xr:uid="{3B56C8AE-7962-4005-B7F8-3F8CF9D71026}"/>
    <cellStyle name="Normal 8 4 5 2 2 2" xfId="17434" xr:uid="{91F21BF8-0265-43B2-B3B1-D19563EF75E3}"/>
    <cellStyle name="Normal 8 4 5 2 3" xfId="14415" xr:uid="{DB3D2730-5F0A-4916-BD3B-87255843824A}"/>
    <cellStyle name="Normal 8 4 5 3" xfId="7105" xr:uid="{4E2C79ED-093A-4962-8637-C081AA940227}"/>
    <cellStyle name="Normal 8 4 5 3 2" xfId="15909" xr:uid="{8CF92713-1D92-437D-896A-4944BBECE4A6}"/>
    <cellStyle name="Normal 8 4 5 4" xfId="10123" xr:uid="{6BCF53E2-373F-4EAA-ABD8-A3735654C95F}"/>
    <cellStyle name="Normal 8 4 5 4 2" xfId="18926" xr:uid="{678712CA-3E8C-4329-9D9E-E61817991430}"/>
    <cellStyle name="Normal 8 4 5 5" xfId="12894" xr:uid="{48B16E97-2704-4BB3-AC8A-D46E98993D51}"/>
    <cellStyle name="Normal 8 4 6" xfId="4414" xr:uid="{D25DF726-AD93-4A5E-AA20-7EDEC08DD2AA}"/>
    <cellStyle name="Normal 8 4 6 2" xfId="7432" xr:uid="{8E8D825A-D363-4C5F-91DE-F265A4B7134F}"/>
    <cellStyle name="Normal 8 4 6 2 2" xfId="16235" xr:uid="{7DBFA80C-4605-429E-ADA2-D27B62014B5C}"/>
    <cellStyle name="Normal 8 4 6 3" xfId="13220" xr:uid="{44CC83E9-C966-4523-BE35-06F5AB4BF7E9}"/>
    <cellStyle name="Normal 8 4 7" xfId="5905" xr:uid="{F4AC213F-7E5E-4119-B18D-4F70F9EA0A61}"/>
    <cellStyle name="Normal 8 4 7 2" xfId="14709" xr:uid="{1B20D032-0A5B-4391-8E0F-5F9FE6EC1BA0}"/>
    <cellStyle name="Normal 8 4 8" xfId="8924" xr:uid="{0483C1DE-2966-4DD2-BB10-0125E7B53AB1}"/>
    <cellStyle name="Normal 8 4 8 2" xfId="17727" xr:uid="{516346A1-4069-4A76-8D2C-4264F77302DC}"/>
    <cellStyle name="Normal 8 4 9" xfId="11306" xr:uid="{DDC71717-5438-4BD0-BC15-468729DE5635}"/>
    <cellStyle name="Normal 8 5" xfId="858" xr:uid="{1C0F96D7-5B05-4A77-AE16-A6F8C492CB50}"/>
    <cellStyle name="Normal 8 5 10" xfId="11738" xr:uid="{D61D86F6-9F01-4C08-906C-3322E8E6B7B7}"/>
    <cellStyle name="Normal 8 5 11" xfId="2761" xr:uid="{8932947B-B436-49B4-B4E0-A2B4F2B999F6}"/>
    <cellStyle name="Normal 8 5 2" xfId="859" xr:uid="{5F3BEC0B-8B83-4AC3-BEF5-29444D339BEE}"/>
    <cellStyle name="Normal 8 5 2 2" xfId="860" xr:uid="{4B64635D-C038-4241-AF06-23B0A20ADCD6}"/>
    <cellStyle name="Normal 8 5 2 2 2" xfId="7751" xr:uid="{38C4E45F-4D03-47EA-B67B-0D96AB6B607B}"/>
    <cellStyle name="Normal 8 5 2 2 2 2" xfId="16554" xr:uid="{7F8ABEA0-F644-4224-97A6-A54A53B79A27}"/>
    <cellStyle name="Normal 8 5 2 2 3" xfId="13536" xr:uid="{74FC4066-BA6F-412A-8A95-1D9560FD1F1D}"/>
    <cellStyle name="Normal 8 5 2 2 4" xfId="4731" xr:uid="{D0E66E3A-C41F-4A08-B15A-E6529E959E30}"/>
    <cellStyle name="Normal 8 5 2 3" xfId="6225" xr:uid="{F29575A0-006F-47FE-8001-2E224AD17B06}"/>
    <cellStyle name="Normal 8 5 2 3 2" xfId="15029" xr:uid="{AD19A72A-9340-45B1-888F-F5B400B7630B}"/>
    <cellStyle name="Normal 8 5 2 4" xfId="9243" xr:uid="{09731EA0-D80B-440D-8B2F-FFFFFC51D23B}"/>
    <cellStyle name="Normal 8 5 2 4 2" xfId="18046" xr:uid="{1D18155A-B832-4CBE-8A26-B61969AC3D5C}"/>
    <cellStyle name="Normal 8 5 2 5" xfId="12020" xr:uid="{FF1654F2-E857-4A1F-95FD-75297E111AB8}"/>
    <cellStyle name="Normal 8 5 2 6" xfId="3210" xr:uid="{736500A2-38D2-49D1-8F9C-60BD1594273B}"/>
    <cellStyle name="Normal 8 5 3" xfId="861" xr:uid="{2E396517-4F41-4713-A06E-423C19FB8873}"/>
    <cellStyle name="Normal 8 5 3 2" xfId="5026" xr:uid="{2282FDD2-0D42-44CE-B02C-BB5BFB289D62}"/>
    <cellStyle name="Normal 8 5 3 2 2" xfId="8047" xr:uid="{BFD837D9-55AB-490F-9E2A-FECEFEE90F9F}"/>
    <cellStyle name="Normal 8 5 3 2 2 2" xfId="16850" xr:uid="{0BC52736-2329-469A-B21E-604D965A4980}"/>
    <cellStyle name="Normal 8 5 3 2 3" xfId="13831" xr:uid="{44E82F82-D636-4BC5-BB04-493D5B11B75C}"/>
    <cellStyle name="Normal 8 5 3 3" xfId="6521" xr:uid="{78F51D62-F44F-48B5-8253-93B529EABE25}"/>
    <cellStyle name="Normal 8 5 3 3 2" xfId="15325" xr:uid="{30425EB5-C797-44E4-B71B-C5EAB6D56BBD}"/>
    <cellStyle name="Normal 8 5 3 4" xfId="9539" xr:uid="{79EF385C-CADA-49A8-A43C-D34B97BD3D1E}"/>
    <cellStyle name="Normal 8 5 3 4 2" xfId="18342" xr:uid="{16B3B797-DCB2-4776-9174-F69A1A2AA660}"/>
    <cellStyle name="Normal 8 5 3 5" xfId="12312" xr:uid="{B0149F54-3ADD-4C7D-B417-6D4D7E597EEE}"/>
    <cellStyle name="Normal 8 5 3 6" xfId="3504" xr:uid="{FC6D3F43-D325-4E5A-B46D-B1A387A7D878}"/>
    <cellStyle name="Normal 8 5 4" xfId="3806" xr:uid="{518E2EE9-98D6-4DF6-BE5B-8A169CD7F524}"/>
    <cellStyle name="Normal 8 5 4 2" xfId="5329" xr:uid="{AD5207F2-E13F-4796-99D5-7F81D0B97B63}"/>
    <cellStyle name="Normal 8 5 4 2 2" xfId="8350" xr:uid="{9200CEBE-E51D-45D3-B530-29030B6B0CE6}"/>
    <cellStyle name="Normal 8 5 4 2 2 2" xfId="17153" xr:uid="{92C06E97-3663-4D90-BAFD-3BE5C9A42090}"/>
    <cellStyle name="Normal 8 5 4 2 3" xfId="14134" xr:uid="{F45A81A2-DC92-4EA7-B0B3-ADD8692495DC}"/>
    <cellStyle name="Normal 8 5 4 3" xfId="6824" xr:uid="{87FA49A8-CFEF-4397-8D45-73ADC9D31994}"/>
    <cellStyle name="Normal 8 5 4 3 2" xfId="15628" xr:uid="{727F81A2-F668-4084-B18D-CDE924FDEFB6}"/>
    <cellStyle name="Normal 8 5 4 4" xfId="9842" xr:uid="{012FB447-D2CC-4246-8390-77AB5A8D71B7}"/>
    <cellStyle name="Normal 8 5 4 4 2" xfId="18645" xr:uid="{90822C6D-44EC-4494-A824-D260EF7C096C}"/>
    <cellStyle name="Normal 8 5 4 5" xfId="12614" xr:uid="{91581FD3-EE83-4A86-8548-1D63E1488A10}"/>
    <cellStyle name="Normal 8 5 5" xfId="4111" xr:uid="{54CA7E7A-CB08-45C1-B5AA-7C2F741556EF}"/>
    <cellStyle name="Normal 8 5 5 2" xfId="5634" xr:uid="{FD610382-9E74-4685-90E5-D6F6F01CD668}"/>
    <cellStyle name="Normal 8 5 5 2 2" xfId="8655" xr:uid="{5EBEDC80-A9D9-4A6A-B5CD-BA46947A6A36}"/>
    <cellStyle name="Normal 8 5 5 2 2 2" xfId="17458" xr:uid="{D3E63AC6-FC7E-4213-9C64-616A0057C888}"/>
    <cellStyle name="Normal 8 5 5 2 3" xfId="14439" xr:uid="{DA12C424-956E-4A9F-AE3A-F67FE6532F49}"/>
    <cellStyle name="Normal 8 5 5 3" xfId="7129" xr:uid="{2A482FBF-A28D-43EB-887F-BEE004C6C1FA}"/>
    <cellStyle name="Normal 8 5 5 3 2" xfId="15933" xr:uid="{F95BB676-8DB9-4276-A4D7-502FE3E64DF7}"/>
    <cellStyle name="Normal 8 5 5 4" xfId="10147" xr:uid="{E6E52343-1E6F-4C48-A57A-8EC18AD4822B}"/>
    <cellStyle name="Normal 8 5 5 4 2" xfId="18950" xr:uid="{22E16C03-AC9D-4E6C-A635-2E1862B87A10}"/>
    <cellStyle name="Normal 8 5 5 5" xfId="12918" xr:uid="{A556E09D-3BDC-4EF3-8FAA-4D55E4772774}"/>
    <cellStyle name="Normal 8 5 6" xfId="4438" xr:uid="{64C1D792-18E8-4075-9912-5ADBF3A974C4}"/>
    <cellStyle name="Normal 8 5 6 2" xfId="7456" xr:uid="{B2652EA4-925A-42C1-8C5C-8AEF983BFA58}"/>
    <cellStyle name="Normal 8 5 6 2 2" xfId="16259" xr:uid="{576C01AE-33B2-429A-8FCE-A730C738732F}"/>
    <cellStyle name="Normal 8 5 6 3" xfId="13244" xr:uid="{6AC13842-7981-4251-9F82-AB36587CB1FD}"/>
    <cellStyle name="Normal 8 5 7" xfId="5929" xr:uid="{78394B06-57A2-4F59-9E70-29F1F7EBD245}"/>
    <cellStyle name="Normal 8 5 7 2" xfId="14733" xr:uid="{670DC4C7-A47D-446E-9795-1F807DB6B930}"/>
    <cellStyle name="Normal 8 5 8" xfId="8948" xr:uid="{E4493B44-2D45-4215-89DA-FC0A4F007688}"/>
    <cellStyle name="Normal 8 5 8 2" xfId="17751" xr:uid="{3DB33852-531D-4D45-BB96-08108ED74454}"/>
    <cellStyle name="Normal 8 5 9" xfId="10807" xr:uid="{41458DA9-EE31-4172-B31B-EF11B5B01F3C}"/>
    <cellStyle name="Normal 8 6" xfId="862" xr:uid="{A4CD3C03-8DE4-40BF-B18B-C5C69CCE859D}"/>
    <cellStyle name="Normal 8 6 10" xfId="2783" xr:uid="{0338001B-9D70-42D4-93E9-4ADAABC25E40}"/>
    <cellStyle name="Normal 8 6 2" xfId="863" xr:uid="{781E36EE-7B2C-4964-89D2-245F25A06ED9}"/>
    <cellStyle name="Normal 8 6 2 2" xfId="4756" xr:uid="{82DB85C9-C0AF-4D22-95C2-DDDA6A34451B}"/>
    <cellStyle name="Normal 8 6 2 2 2" xfId="7776" xr:uid="{895AB764-4763-47B3-9C8B-30AE9CE8F1BD}"/>
    <cellStyle name="Normal 8 6 2 2 2 2" xfId="16579" xr:uid="{4E11C321-EC0A-4CC5-8F1A-AA934D781239}"/>
    <cellStyle name="Normal 8 6 2 2 3" xfId="13561" xr:uid="{CD661714-5D0B-4566-82B5-70E91ED980E8}"/>
    <cellStyle name="Normal 8 6 2 3" xfId="6250" xr:uid="{B6EF6AFB-43C5-4C07-9D74-899428C1CA65}"/>
    <cellStyle name="Normal 8 6 2 3 2" xfId="15054" xr:uid="{1A52EE36-BB6F-4EED-8DBA-8F487E26C508}"/>
    <cellStyle name="Normal 8 6 2 4" xfId="9268" xr:uid="{CF1EB187-9058-48BC-9488-AB3EF7406A70}"/>
    <cellStyle name="Normal 8 6 2 4 2" xfId="18071" xr:uid="{C514266B-04A4-4B67-A032-20A96A90050C}"/>
    <cellStyle name="Normal 8 6 2 5" xfId="12044" xr:uid="{961A7C62-B906-4863-8B6E-329C10EFE23A}"/>
    <cellStyle name="Normal 8 6 2 6" xfId="3234" xr:uid="{E03E877D-F4F0-44DF-883F-C0EFD0E571DF}"/>
    <cellStyle name="Normal 8 6 3" xfId="3529" xr:uid="{1409C99E-1D88-4458-806E-BB9A1CC29F4D}"/>
    <cellStyle name="Normal 8 6 3 2" xfId="5051" xr:uid="{ED284EF4-82BB-4ED4-8B99-F9433E2F29C6}"/>
    <cellStyle name="Normal 8 6 3 2 2" xfId="8072" xr:uid="{FFE2BF50-0766-4843-AD35-952EFED4626C}"/>
    <cellStyle name="Normal 8 6 3 2 2 2" xfId="16875" xr:uid="{9A85FB9B-D03C-4FA4-AFD5-1DD86975ADA9}"/>
    <cellStyle name="Normal 8 6 3 2 3" xfId="13856" xr:uid="{A0C73FDD-F370-46D6-AA3F-8963EA8CCAEF}"/>
    <cellStyle name="Normal 8 6 3 3" xfId="6546" xr:uid="{CABA071F-C0A0-4BB1-8BBF-76D43DD2BAB3}"/>
    <cellStyle name="Normal 8 6 3 3 2" xfId="15350" xr:uid="{CD7BEBC7-3AFC-4A59-9EBF-AE011B22C3C5}"/>
    <cellStyle name="Normal 8 6 3 4" xfId="9564" xr:uid="{87D7D3F9-887F-4DDA-9903-D5AA058DFF49}"/>
    <cellStyle name="Normal 8 6 3 4 2" xfId="18367" xr:uid="{50668633-FD1B-4D97-8768-5E79571ED93A}"/>
    <cellStyle name="Normal 8 6 3 5" xfId="12337" xr:uid="{DCADD8DF-B376-4D37-90DC-9AF5E26304A0}"/>
    <cellStyle name="Normal 8 6 4" xfId="3831" xr:uid="{C0AE1BEE-BF0D-45FE-9C0B-2B211F0E3518}"/>
    <cellStyle name="Normal 8 6 4 2" xfId="5354" xr:uid="{54B6AAFF-EB4A-4E72-89BA-6F004A9E5097}"/>
    <cellStyle name="Normal 8 6 4 2 2" xfId="8375" xr:uid="{094FDA21-D01E-44BB-A4E7-0FDC43FF836A}"/>
    <cellStyle name="Normal 8 6 4 2 2 2" xfId="17178" xr:uid="{F3B917D0-0718-42F9-B026-35AB84113767}"/>
    <cellStyle name="Normal 8 6 4 2 3" xfId="14159" xr:uid="{DC6E6C63-1929-4BE8-80DE-CBD5586675F2}"/>
    <cellStyle name="Normal 8 6 4 3" xfId="6849" xr:uid="{22AE5128-CB68-4D4E-B6D4-367E970CF4A8}"/>
    <cellStyle name="Normal 8 6 4 3 2" xfId="15653" xr:uid="{3695187D-806B-4B1C-A3FB-A11E6AFABFD3}"/>
    <cellStyle name="Normal 8 6 4 4" xfId="9867" xr:uid="{10B4E3E7-8621-44F9-BD7D-7E603B1AF638}"/>
    <cellStyle name="Normal 8 6 4 4 2" xfId="18670" xr:uid="{33FFEA52-40FF-4A4B-91AC-B55AF614EAA2}"/>
    <cellStyle name="Normal 8 6 4 5" xfId="12639" xr:uid="{3B4760CF-C609-4F4E-B0EB-DB766FB08D9E}"/>
    <cellStyle name="Normal 8 6 5" xfId="4136" xr:uid="{AC0027E9-CDE4-4B71-8961-9FA96ED112E8}"/>
    <cellStyle name="Normal 8 6 5 2" xfId="5659" xr:uid="{1A458713-476F-4B6A-A67A-2F61285C0C93}"/>
    <cellStyle name="Normal 8 6 5 2 2" xfId="8680" xr:uid="{39EFCCFA-E631-4CB5-9F5B-BDE6FC75D867}"/>
    <cellStyle name="Normal 8 6 5 2 2 2" xfId="17483" xr:uid="{DF2548EE-6EB1-4E2B-8AF9-2B6F384A7865}"/>
    <cellStyle name="Normal 8 6 5 2 3" xfId="14464" xr:uid="{78AC7DF2-8647-4CA5-ACBD-36BFFC391775}"/>
    <cellStyle name="Normal 8 6 5 3" xfId="7154" xr:uid="{25608FB9-40F6-488D-A748-C24EAD741531}"/>
    <cellStyle name="Normal 8 6 5 3 2" xfId="15958" xr:uid="{3E80F8D8-5E0D-40AD-BD03-04904639A858}"/>
    <cellStyle name="Normal 8 6 5 4" xfId="10172" xr:uid="{931F439D-BD0E-4855-8CFF-5A83B0B3B301}"/>
    <cellStyle name="Normal 8 6 5 4 2" xfId="18975" xr:uid="{02BB7DC3-D699-4B36-B6F1-E8AB32437471}"/>
    <cellStyle name="Normal 8 6 5 5" xfId="12943" xr:uid="{79E396E1-0E94-4898-B8BE-461ABFA52597}"/>
    <cellStyle name="Normal 8 6 6" xfId="4463" xr:uid="{32BF570D-C2E6-4793-832A-2A1F20CEA6D5}"/>
    <cellStyle name="Normal 8 6 6 2" xfId="7481" xr:uid="{E456CBC7-3042-4295-A330-BE6D3DDD4A73}"/>
    <cellStyle name="Normal 8 6 6 2 2" xfId="16284" xr:uid="{A1F9421E-D77E-498A-ACC2-3E97EBABAB7A}"/>
    <cellStyle name="Normal 8 6 6 3" xfId="13269" xr:uid="{3527D8B4-9E8D-4947-904F-9295896DF245}"/>
    <cellStyle name="Normal 8 6 7" xfId="5954" xr:uid="{6E13A881-970A-44ED-BC43-09B110C7DEA3}"/>
    <cellStyle name="Normal 8 6 7 2" xfId="14758" xr:uid="{994158B1-01E3-4902-8ABE-DC0517B3D3E2}"/>
    <cellStyle name="Normal 8 6 8" xfId="8973" xr:uid="{04547F63-264E-42DF-ABA5-C10EF6DE6C08}"/>
    <cellStyle name="Normal 8 6 8 2" xfId="17776" xr:uid="{08B27DF9-67FC-4474-BC27-D18E6167A54A}"/>
    <cellStyle name="Normal 8 6 9" xfId="11760" xr:uid="{D822A724-7AA2-4DBF-9A11-118E236022AE}"/>
    <cellStyle name="Normal 8 7" xfId="864" xr:uid="{892A9AF6-9B53-4DE1-A2ED-90935B798186}"/>
    <cellStyle name="Normal 8 7 2" xfId="865" xr:uid="{3FFD61AE-20F4-4127-A7E1-774042389EF6}"/>
    <cellStyle name="Normal 8 7 3" xfId="2845" xr:uid="{E5BFFC80-7CE8-44B8-96B9-B61306EC1983}"/>
    <cellStyle name="Normal 8 8" xfId="866" xr:uid="{CB485510-2C3F-49BE-A4DC-7F4A4D0DDEA0}"/>
    <cellStyle name="Normal 8 8 2" xfId="7185" xr:uid="{4C4AFE5C-654B-4708-BDB8-CEFCC9F7CDE1}"/>
    <cellStyle name="Normal 8 8 2 2" xfId="15988" xr:uid="{4ECF823C-1437-40E2-A5AB-4283BC658D1D}"/>
    <cellStyle name="Normal 8 8 3" xfId="12973" xr:uid="{79F1478C-5010-4A16-A200-E91E5E4CDEDE}"/>
    <cellStyle name="Normal 8 8 4" xfId="4167" xr:uid="{642458E2-4594-4C4F-AE8C-C8B8A760EE08}"/>
    <cellStyle name="Normal 8 9" xfId="10224" xr:uid="{50B2BA87-759B-490F-884A-929E7BFE9D0C}"/>
    <cellStyle name="Normal 8 9 2" xfId="10816" xr:uid="{6D821A66-E28E-440C-98CF-F33BB024F3B5}"/>
    <cellStyle name="Normal 80" xfId="1287" xr:uid="{3B4023FB-EBFC-4265-A0CA-D118728A94AF}"/>
    <cellStyle name="Normal 80 2" xfId="1371" xr:uid="{C40DBE1A-542B-4E38-B1F8-7CC51BB9A4D9}"/>
    <cellStyle name="Normal 81" xfId="1295" xr:uid="{4A3E5AC3-8F9B-4F6A-9B80-E9D067DB4B75}"/>
    <cellStyle name="Normal 81 2" xfId="1375" xr:uid="{7378A97C-1CAB-4BE0-901F-4FF8259E1F25}"/>
    <cellStyle name="Normal 82" xfId="1299" xr:uid="{3B746AB9-AEC5-4433-96AB-4FB8761E4F89}"/>
    <cellStyle name="Normal 82 2" xfId="1921" xr:uid="{47F3ACCA-F88B-4E43-8A25-B528F7F727E8}"/>
    <cellStyle name="Normal 82 2 2" xfId="3189" xr:uid="{95855C7A-5641-4630-B301-C167ACAA5B9E}"/>
    <cellStyle name="Normal 82 2 2 2" xfId="10804" xr:uid="{B1611A6D-0B51-46C3-B643-6045FA99CB35}"/>
    <cellStyle name="Normal 82 2 2 3" xfId="10691" xr:uid="{380A9C39-4F9C-4C1E-BB3A-C7E5B2E1985F}"/>
    <cellStyle name="Normal 82 2 3" xfId="10621" xr:uid="{FAEDF823-A0C1-444C-86A0-2D0F348E4856}"/>
    <cellStyle name="Normal 82 2 4" xfId="11550" xr:uid="{D7D8FC1A-FCE5-4881-BE31-4F4C382647FD}"/>
    <cellStyle name="Normal 82 3" xfId="2741" xr:uid="{51273828-F1EA-4A8D-99E1-F6167B53D7C1}"/>
    <cellStyle name="Normal 82 3 2" xfId="10899" xr:uid="{C475679A-2CBD-4984-943C-539841E9C92E}"/>
    <cellStyle name="Normal 82 3 3" xfId="10839" xr:uid="{70195DA1-4279-4AC0-844D-F6786FD9BEA1}"/>
    <cellStyle name="Normal 82 4" xfId="11089" xr:uid="{2208654A-455E-4951-B01C-3844E94BBD52}"/>
    <cellStyle name="Normal 82 5" xfId="11347" xr:uid="{0E61E4B8-E225-489C-889C-D1A694440D45}"/>
    <cellStyle name="Normal 83" xfId="1301" xr:uid="{F721EC1C-CC58-406F-B000-C8E50B64E46C}"/>
    <cellStyle name="Normal 83 2" xfId="1922" xr:uid="{2AAB436A-C460-4368-8625-03C6A1ABA5EB}"/>
    <cellStyle name="Normal 83 2 2" xfId="3199" xr:uid="{62C6F940-13DF-486D-94F3-6CBF11131BC9}"/>
    <cellStyle name="Normal 83 2 2 2" xfId="10902" xr:uid="{470860E7-0C7A-4E49-BF81-2D6D89877CE8}"/>
    <cellStyle name="Normal 83 2 2 3" xfId="11087" xr:uid="{59CAA46F-BDE8-44A3-9C73-3667FE57D991}"/>
    <cellStyle name="Normal 83 2 3" xfId="10800" xr:uid="{E5AD90D7-D8C8-4D0C-985F-1AD19FC4B933}"/>
    <cellStyle name="Normal 83 2 4" xfId="11551" xr:uid="{0FD90513-C4D6-43B6-89EC-9E6AFECF460E}"/>
    <cellStyle name="Normal 83 3" xfId="2751" xr:uid="{85638B5A-5353-48B2-BC61-BC734214CC7D}"/>
    <cellStyle name="Normal 83 3 2" xfId="11130" xr:uid="{6CA5E268-B345-4D7A-B2CD-41FB8A04D317}"/>
    <cellStyle name="Normal 83 3 3" xfId="11143" xr:uid="{CED7D3F3-4E7A-4EA4-A12F-D0FC13115B8D}"/>
    <cellStyle name="Normal 83 4" xfId="10680" xr:uid="{5763B78C-8316-43B4-88EA-A2978DD2E5D9}"/>
    <cellStyle name="Normal 83 5" xfId="11348" xr:uid="{4B2AB539-850C-4069-BBA5-0D87C83F848E}"/>
    <cellStyle name="Normal 84" xfId="1297" xr:uid="{86C3D993-A828-4643-8E38-95BABF8361A6}"/>
    <cellStyle name="Normal 84 2" xfId="1397" xr:uid="{BD39CF09-A196-4918-BEB8-F3C58EF23E61}"/>
    <cellStyle name="Normal 84 3" xfId="1411" xr:uid="{50BCEC92-32A3-4967-88CE-66F59605BD1A}"/>
    <cellStyle name="Normal 84 3 2" xfId="1640" xr:uid="{6500A5F2-7AAD-4478-B4D6-617BC5AC8B1E}"/>
    <cellStyle name="Normal 84 3 2 2" xfId="1726" xr:uid="{DBF9DAF4-7325-458D-84D6-06DDB6F35FA6}"/>
    <cellStyle name="Normal 84 3 2 3" xfId="2153" xr:uid="{434C5598-59EF-407E-88E2-B88867A28006}"/>
    <cellStyle name="Normal 84 3 3" xfId="1615" xr:uid="{324245A7-2F5E-495C-9662-732C98745FAF}"/>
    <cellStyle name="Normal 84 3 4" xfId="2144" xr:uid="{902AEDDE-7406-4B17-9CBC-3E97507191FA}"/>
    <cellStyle name="Normal 85" xfId="1311" xr:uid="{F988DA6B-7B78-4ED5-A1C6-5C5472257CC7}"/>
    <cellStyle name="Normal 85 2" xfId="1379" xr:uid="{A16268F6-316F-4ED2-9361-B3B19EFA95D1}"/>
    <cellStyle name="Normal 86" xfId="1383" xr:uid="{6D604364-7D6C-42A6-9801-2B918211B3CA}"/>
    <cellStyle name="Normal 86 2" xfId="3200" xr:uid="{0712220D-80FB-42A7-9A02-D610C9395E0B}"/>
    <cellStyle name="Normal 87" xfId="1381" xr:uid="{0EA11282-8E5A-488B-9790-97671C578CBC}"/>
    <cellStyle name="Normal 87 2" xfId="3219" xr:uid="{2E4FD859-6108-4454-B281-1CF5DC6B0A83}"/>
    <cellStyle name="Normal 87 2 2" xfId="4741" xr:uid="{C8BDA382-984E-45AD-AC54-157DB856B0B1}"/>
    <cellStyle name="Normal 87 2 2 2" xfId="7761" xr:uid="{721A70F3-DEC3-4CD9-8F35-42C7FDCFA305}"/>
    <cellStyle name="Normal 87 2 2 2 2" xfId="16564" xr:uid="{03F14F60-364A-4049-84C3-98729226DDA3}"/>
    <cellStyle name="Normal 87 2 2 3" xfId="13546" xr:uid="{3B378B9B-E74A-494E-A44A-8A8C6FAFAB38}"/>
    <cellStyle name="Normal 87 2 3" xfId="6235" xr:uid="{5F1D6E6B-3477-408A-8C8D-BF3F3126E286}"/>
    <cellStyle name="Normal 87 2 3 2" xfId="15039" xr:uid="{8B12F839-6886-4389-844E-658DE59A6B80}"/>
    <cellStyle name="Normal 87 2 4" xfId="9253" xr:uid="{2A163C93-2830-4AEB-A210-8B23A39AAD87}"/>
    <cellStyle name="Normal 87 2 4 2" xfId="18056" xr:uid="{4AD7BC72-7C73-4E84-A45C-E25A359A4552}"/>
    <cellStyle name="Normal 87 2 5" xfId="12029" xr:uid="{8AE0C6C0-3387-41A0-9D80-C66DD9FC747F}"/>
    <cellStyle name="Normal 87 3" xfId="3514" xr:uid="{BEB214E4-1508-490A-8219-9370B6799818}"/>
    <cellStyle name="Normal 87 3 2" xfId="5036" xr:uid="{7AAC3432-5ED6-4B6E-B03B-8BAEE9EA8E0D}"/>
    <cellStyle name="Normal 87 3 2 2" xfId="8057" xr:uid="{E42D7E74-EE7C-4D41-A6B8-08B227C356DD}"/>
    <cellStyle name="Normal 87 3 2 2 2" xfId="16860" xr:uid="{08033F35-1A6E-4B05-8379-7F1392B3EDB5}"/>
    <cellStyle name="Normal 87 3 2 3" xfId="13841" xr:uid="{85DD4A1B-0CC1-40A1-8262-F62774748870}"/>
    <cellStyle name="Normal 87 3 3" xfId="6531" xr:uid="{D036CEAB-975E-4D72-83DE-AC6F57DF68A4}"/>
    <cellStyle name="Normal 87 3 3 2" xfId="15335" xr:uid="{4BD74735-3219-4570-BC42-78DD9494DBE6}"/>
    <cellStyle name="Normal 87 3 4" xfId="9549" xr:uid="{8FE53D56-2EC7-46BE-92A2-A34264126C3C}"/>
    <cellStyle name="Normal 87 3 4 2" xfId="18352" xr:uid="{EFB98289-6745-48B7-8608-EC8182AEA52D}"/>
    <cellStyle name="Normal 87 3 5" xfId="12322" xr:uid="{8964B91E-2D65-4825-B69F-2E4FEA5DEB64}"/>
    <cellStyle name="Normal 87 4" xfId="3816" xr:uid="{D2003789-6461-4623-A705-8C445F209523}"/>
    <cellStyle name="Normal 87 4 2" xfId="5339" xr:uid="{5377CB06-ED9B-4600-A8CE-4D704EF95BF6}"/>
    <cellStyle name="Normal 87 4 2 2" xfId="8360" xr:uid="{AC736E34-1A69-40F5-B9D8-3E2370AF8215}"/>
    <cellStyle name="Normal 87 4 2 2 2" xfId="17163" xr:uid="{9F60C2C3-4F84-45F6-BDC9-28B68E749C1D}"/>
    <cellStyle name="Normal 87 4 2 3" xfId="14144" xr:uid="{AFF86155-2B45-458F-B15A-751189761350}"/>
    <cellStyle name="Normal 87 4 3" xfId="6834" xr:uid="{AC946C01-B8F9-420E-9E11-DB20F307AADD}"/>
    <cellStyle name="Normal 87 4 3 2" xfId="15638" xr:uid="{6BD3AC76-2BAA-476E-BE00-723C8C96FEFA}"/>
    <cellStyle name="Normal 87 4 4" xfId="9852" xr:uid="{89C60EAB-E1CF-413D-A5D7-9C6A174714AE}"/>
    <cellStyle name="Normal 87 4 4 2" xfId="18655" xr:uid="{8B6DB3BB-803D-4AAA-A194-25338483135C}"/>
    <cellStyle name="Normal 87 4 5" xfId="12624" xr:uid="{0B4C6AB6-A1B3-4337-92CE-774EAE4404F4}"/>
    <cellStyle name="Normal 87 5" xfId="4121" xr:uid="{2836BE5E-3374-48A3-8A3C-75A777108EC7}"/>
    <cellStyle name="Normal 87 5 2" xfId="5644" xr:uid="{3148B229-46D3-4ADD-B37D-8D029E070660}"/>
    <cellStyle name="Normal 87 5 2 2" xfId="8665" xr:uid="{D0A7FC22-7696-430D-92F9-9CB97375429E}"/>
    <cellStyle name="Normal 87 5 2 2 2" xfId="17468" xr:uid="{910FABD9-829F-41C8-B8AF-917F9BD163D3}"/>
    <cellStyle name="Normal 87 5 2 3" xfId="14449" xr:uid="{6A94E99D-B3A5-4A53-BE6D-86F252B18DCD}"/>
    <cellStyle name="Normal 87 5 3" xfId="7139" xr:uid="{91988599-B2A5-47F9-BBBF-D9EB9B1A9B1E}"/>
    <cellStyle name="Normal 87 5 3 2" xfId="15943" xr:uid="{4CF903E0-BB28-47CA-AB75-B6634529C9E3}"/>
    <cellStyle name="Normal 87 5 4" xfId="10157" xr:uid="{A695E010-D217-49B0-A8CD-B039064A9353}"/>
    <cellStyle name="Normal 87 5 4 2" xfId="18960" xr:uid="{374B0677-1318-4955-A807-8646FBBCF544}"/>
    <cellStyle name="Normal 87 5 5" xfId="12928" xr:uid="{5A8E4E7D-F1F3-46ED-84E9-641F9236A2CF}"/>
    <cellStyle name="Normal 87 6" xfId="4448" xr:uid="{C3C9A4EF-552D-4C54-ADB5-EB222C8BA080}"/>
    <cellStyle name="Normal 87 6 2" xfId="7466" xr:uid="{79B261DE-6FA7-48DA-906B-0FEC92756769}"/>
    <cellStyle name="Normal 87 6 2 2" xfId="16269" xr:uid="{72342A5A-0267-4538-8E5C-44A8CC60360D}"/>
    <cellStyle name="Normal 87 6 3" xfId="13254" xr:uid="{C082789A-6EFD-44B1-AAFF-5230EB4B9945}"/>
    <cellStyle name="Normal 87 7" xfId="5939" xr:uid="{27027E1C-A6B3-4A51-ADC4-1B289EA99DE2}"/>
    <cellStyle name="Normal 87 7 2" xfId="14743" xr:uid="{B7CD2D0C-B26C-44FC-BF12-0AA6612D5C28}"/>
    <cellStyle name="Normal 87 8" xfId="8958" xr:uid="{7521EBED-306C-4E97-8BF3-6335B57F7F82}"/>
    <cellStyle name="Normal 87 8 2" xfId="17761" xr:uid="{FF8A016A-1159-4669-ADC8-A81704A170BE}"/>
    <cellStyle name="Normal 87 9" xfId="2770" xr:uid="{27C21B51-2AAA-41DC-9B14-87B28ACACF2B}"/>
    <cellStyle name="Normal 87 9 2" xfId="11747" xr:uid="{23ACAB4A-DC75-4467-BADE-58D0C2D4B364}"/>
    <cellStyle name="Normal 88" xfId="1386" xr:uid="{2E80EDAE-C78F-4704-852E-574F6E4B0B79}"/>
    <cellStyle name="Normal 88 10" xfId="11314" xr:uid="{D9F1882F-EA2F-4B5E-9314-CE1174673670}"/>
    <cellStyle name="Normal 88 2" xfId="1923" xr:uid="{1BA3C79E-D475-4508-8DFF-CE9F4D343448}"/>
    <cellStyle name="Normal 88 2 2" xfId="4737" xr:uid="{C96D9625-63E7-4CBB-AFDC-393981DD18AB}"/>
    <cellStyle name="Normal 88 2 2 2" xfId="7757" xr:uid="{F1A8E785-AF5A-44DE-8CAE-18AFA864448E}"/>
    <cellStyle name="Normal 88 2 2 2 2" xfId="16560" xr:uid="{4C071BE2-4217-4111-B254-37CC928EFFD0}"/>
    <cellStyle name="Normal 88 2 2 3" xfId="11086" xr:uid="{BE34022F-EC00-47D6-830F-45E1BF4C1153}"/>
    <cellStyle name="Normal 88 2 2 4" xfId="13542" xr:uid="{626735AB-56CB-46D8-9B62-5FD4436BCE8A}"/>
    <cellStyle name="Normal 88 2 3" xfId="6231" xr:uid="{A589D387-6652-4719-A5D6-1432EF76D46E}"/>
    <cellStyle name="Normal 88 2 3 2" xfId="15035" xr:uid="{6CCB4802-858A-46A5-B46A-932759EC44BD}"/>
    <cellStyle name="Normal 88 2 4" xfId="9249" xr:uid="{FBDFC1B7-307B-4189-A239-D3E68EF877DB}"/>
    <cellStyle name="Normal 88 2 4 2" xfId="18052" xr:uid="{33E69556-7A90-4904-BE7A-24E504F03C1F}"/>
    <cellStyle name="Normal 88 2 5" xfId="10766" xr:uid="{02A85781-85C9-4B6E-B126-5AC320AA44F7}"/>
    <cellStyle name="Normal 88 2 6" xfId="11552" xr:uid="{59B8B154-BF88-4660-A427-187D09B01340}"/>
    <cellStyle name="Normal 88 3" xfId="3510" xr:uid="{4BF1BFE5-4AD1-4CE5-9C80-DC6B54594FD4}"/>
    <cellStyle name="Normal 88 3 2" xfId="5032" xr:uid="{7EAF40F2-B9EB-482C-87C4-AD7B4BFF2FB0}"/>
    <cellStyle name="Normal 88 3 2 2" xfId="8053" xr:uid="{8C2DA717-F144-4A92-8A22-23446FCD06ED}"/>
    <cellStyle name="Normal 88 3 2 2 2" xfId="16856" xr:uid="{88EFB9AA-5716-4B6A-A8BE-AC237CBBA0C2}"/>
    <cellStyle name="Normal 88 3 2 3" xfId="13837" xr:uid="{2AB1DAF9-6A83-4B5B-8718-C1845869B101}"/>
    <cellStyle name="Normal 88 3 3" xfId="6527" xr:uid="{CF2F3353-4366-4E72-A768-DECA9FF8ED9B}"/>
    <cellStyle name="Normal 88 3 3 2" xfId="15331" xr:uid="{9B62890D-300A-47F0-9C3A-1245245E6618}"/>
    <cellStyle name="Normal 88 3 4" xfId="9545" xr:uid="{76023BA5-323C-40F5-B44B-4EBBCEAA88D1}"/>
    <cellStyle name="Normal 88 3 4 2" xfId="18348" xr:uid="{6546AABD-F606-4D99-AD02-82760DDBC28D}"/>
    <cellStyle name="Normal 88 3 5" xfId="10812" xr:uid="{5C633CC9-8A42-4BED-B522-BF442EAED8B5}"/>
    <cellStyle name="Normal 88 3 6" xfId="12318" xr:uid="{BB0F4644-2BC5-4E5B-B734-1EA7907DB874}"/>
    <cellStyle name="Normal 88 4" xfId="3812" xr:uid="{26F1F885-996F-40C4-BFEF-565C868C8A1A}"/>
    <cellStyle name="Normal 88 4 2" xfId="5335" xr:uid="{83248076-2BE1-4F45-A63A-7BB8B339B3A2}"/>
    <cellStyle name="Normal 88 4 2 2" xfId="8356" xr:uid="{C82626A2-E44F-4CE8-BEA9-BAEC115F8E23}"/>
    <cellStyle name="Normal 88 4 2 2 2" xfId="17159" xr:uid="{9493E0B3-C34E-4E49-A40B-82D8EEE71D8B}"/>
    <cellStyle name="Normal 88 4 2 3" xfId="14140" xr:uid="{4899ADF5-2661-43E0-8A41-4B5254EF4F5E}"/>
    <cellStyle name="Normal 88 4 3" xfId="6830" xr:uid="{F5BEEDEA-02C6-460C-98C5-6BDB058F60AC}"/>
    <cellStyle name="Normal 88 4 3 2" xfId="15634" xr:uid="{96B2FB26-5F95-4E95-8055-C796EECFA5CF}"/>
    <cellStyle name="Normal 88 4 4" xfId="9848" xr:uid="{05F171DE-1035-4AD1-8D6A-6A8281D96D75}"/>
    <cellStyle name="Normal 88 4 4 2" xfId="18651" xr:uid="{FEE9B549-7B45-4F36-8224-84F8E67B848C}"/>
    <cellStyle name="Normal 88 4 5" xfId="12620" xr:uid="{5D13177A-6961-4E36-9BF2-0E3A6439E833}"/>
    <cellStyle name="Normal 88 5" xfId="4117" xr:uid="{6E25113A-1053-46E8-B012-DFBF04082489}"/>
    <cellStyle name="Normal 88 5 2" xfId="5640" xr:uid="{52D53004-5D09-4872-8180-858849F52D5C}"/>
    <cellStyle name="Normal 88 5 2 2" xfId="8661" xr:uid="{3E0A5CBD-0769-479C-A367-08D82A09D65B}"/>
    <cellStyle name="Normal 88 5 2 2 2" xfId="17464" xr:uid="{11E65982-52D1-4EE8-A28A-ABCA2CD71C07}"/>
    <cellStyle name="Normal 88 5 2 3" xfId="14445" xr:uid="{7AA3A62B-ACF4-4691-B5B7-25AC4E87E611}"/>
    <cellStyle name="Normal 88 5 3" xfId="7135" xr:uid="{5F555302-51F6-4CB3-93CD-D2D53DFE6DC0}"/>
    <cellStyle name="Normal 88 5 3 2" xfId="15939" xr:uid="{6B13BBAF-F7F5-46B4-B1C3-A0AD1B628418}"/>
    <cellStyle name="Normal 88 5 4" xfId="10153" xr:uid="{D0B58954-6C6A-4698-B83E-87751CA52924}"/>
    <cellStyle name="Normal 88 5 4 2" xfId="18956" xr:uid="{D463BB9A-6947-49B1-8467-87A684B5A700}"/>
    <cellStyle name="Normal 88 5 5" xfId="12924" xr:uid="{C951606B-1A4A-40D5-B59C-38AD91491AF1}"/>
    <cellStyle name="Normal 88 6" xfId="4444" xr:uid="{95F7D518-CCE5-4328-A281-B59F168DA233}"/>
    <cellStyle name="Normal 88 6 2" xfId="7462" xr:uid="{1AC76476-69AB-4148-A9D0-6799543FDC6B}"/>
    <cellStyle name="Normal 88 6 2 2" xfId="16265" xr:uid="{8C37F5AC-DE76-42A6-9AF1-2DB942D4850D}"/>
    <cellStyle name="Normal 88 6 3" xfId="13250" xr:uid="{2DFBEB28-F99D-4AF1-9439-16EFC1FDB13C}"/>
    <cellStyle name="Normal 88 7" xfId="5935" xr:uid="{6D2C87A7-8409-4B79-8D1E-DA5A3329EAC5}"/>
    <cellStyle name="Normal 88 7 2" xfId="14739" xr:uid="{3D9FEC8C-E38F-4671-97D6-B64D820CCEED}"/>
    <cellStyle name="Normal 88 8" xfId="8954" xr:uid="{91C8BEBA-9887-4C26-8D06-BCAD8ACF2C92}"/>
    <cellStyle name="Normal 88 8 2" xfId="17757" xr:uid="{BC6146BB-8263-4B3B-A2AD-287C5B45ECBA}"/>
    <cellStyle name="Normal 88 9" xfId="11122" xr:uid="{C546C57A-E8C6-4742-9AF3-CB29B6C90E67}"/>
    <cellStyle name="Normal 89" xfId="1385" xr:uid="{6EE3D75B-7F9C-4E28-B451-6700F8B1973B}"/>
    <cellStyle name="Normal 89 2" xfId="1402" xr:uid="{62087C80-92E6-4541-B384-4C81D2E8A9F9}"/>
    <cellStyle name="Normal 89 2 2" xfId="1410" xr:uid="{10B0D96F-60C7-47A9-9698-030EBB2D1A1A}"/>
    <cellStyle name="Normal 89 2 2 2" xfId="1725" xr:uid="{4051E38C-0CFC-46A9-A3CD-327F8D1199AE}"/>
    <cellStyle name="Normal 89 2 2 2 2" xfId="7748" xr:uid="{B4E765EB-40C1-4E85-BF68-649EC08F3727}"/>
    <cellStyle name="Normal 89 2 2 2 2 2" xfId="16551" xr:uid="{DC305584-DF63-4119-AD58-835772987F9D}"/>
    <cellStyle name="Normal 89 2 2 3" xfId="2221" xr:uid="{FD043CF1-092F-4693-A853-09505BB1E5D7}"/>
    <cellStyle name="Normal 89 2 2 4" xfId="4728" xr:uid="{FB0C0F5F-50F7-4A9E-8CAE-C4D9B7D7A66F}"/>
    <cellStyle name="Normal 89 2 2 4 2" xfId="13533" xr:uid="{996D64DC-85E2-4741-9375-95651AD0E3FA}"/>
    <cellStyle name="Normal 89 2 3" xfId="1594" xr:uid="{8913FFD6-9F07-4E82-8A1B-CA13EDCF7FD3}"/>
    <cellStyle name="Normal 89 2 3 2" xfId="6222" xr:uid="{92B44270-BF75-4230-B3CD-9311A09F5092}"/>
    <cellStyle name="Normal 89 2 3 2 2" xfId="15026" xr:uid="{E5D3B7F8-05A7-4B8E-BDE7-D72608BAEEA5}"/>
    <cellStyle name="Normal 89 2 4" xfId="2186" xr:uid="{B6479810-F84E-4CAB-8C6C-D8690F06CED6}"/>
    <cellStyle name="Normal 89 2 4 2" xfId="9240" xr:uid="{B8938289-9BCA-435C-9352-C4D902FC1495}"/>
    <cellStyle name="Normal 89 2 4 2 2" xfId="18043" xr:uid="{8FB68962-58F3-410E-911C-C49F562A31ED}"/>
    <cellStyle name="Normal 89 2 5" xfId="3207" xr:uid="{B2E3E996-8128-4C09-9BB1-2A6B6FC50660}"/>
    <cellStyle name="Normal 89 2 5 2" xfId="12017" xr:uid="{E447EB99-EC72-40BC-810D-76CADD09A16C}"/>
    <cellStyle name="Normal 89 3" xfId="3501" xr:uid="{7CA6FD6C-F939-4376-B2E9-9E94F84BB37F}"/>
    <cellStyle name="Normal 89 3 2" xfId="5023" xr:uid="{8D57D9EE-AD64-4BAF-A0B8-5754E37F63F2}"/>
    <cellStyle name="Normal 89 3 2 2" xfId="8044" xr:uid="{A8942BEC-F982-4114-B934-5C7B872C66DF}"/>
    <cellStyle name="Normal 89 3 2 2 2" xfId="16847" xr:uid="{88AA8864-3A49-403A-A739-DDFDDB5C4B1B}"/>
    <cellStyle name="Normal 89 3 2 3" xfId="13828" xr:uid="{390FBDF6-1A5E-46F7-9AAE-1B5DEC6A1947}"/>
    <cellStyle name="Normal 89 3 3" xfId="6518" xr:uid="{605DEFC2-339A-4307-997F-4C514087D464}"/>
    <cellStyle name="Normal 89 3 3 2" xfId="15322" xr:uid="{07D76472-C5CD-4A15-A392-914FACD14C2C}"/>
    <cellStyle name="Normal 89 3 4" xfId="9536" xr:uid="{E73AA0A2-99D2-43A4-BF5E-56711A213B9E}"/>
    <cellStyle name="Normal 89 3 4 2" xfId="18339" xr:uid="{F9A13A66-BE25-4F69-9248-067523AE5AD1}"/>
    <cellStyle name="Normal 89 3 5" xfId="12309" xr:uid="{6C8CCDF9-879D-47A9-B931-5D0A7D63E349}"/>
    <cellStyle name="Normal 89 4" xfId="3803" xr:uid="{2F639B2C-9D75-48B5-83B4-7FB41C286AFC}"/>
    <cellStyle name="Normal 89 4 2" xfId="5326" xr:uid="{D8C71E9D-E4B9-4C8A-BA0C-ED657A2D4372}"/>
    <cellStyle name="Normal 89 4 2 2" xfId="8347" xr:uid="{7ED2BBFF-D027-4DBB-9463-7406E1FA6A28}"/>
    <cellStyle name="Normal 89 4 2 2 2" xfId="17150" xr:uid="{344224ED-887D-4BA8-A63C-923F1D6A9606}"/>
    <cellStyle name="Normal 89 4 2 3" xfId="14131" xr:uid="{7FD9EF93-B927-4007-9750-9BBF07D42386}"/>
    <cellStyle name="Normal 89 4 3" xfId="6821" xr:uid="{446F43C0-992C-437F-8D0F-C629A72E5DEF}"/>
    <cellStyle name="Normal 89 4 3 2" xfId="15625" xr:uid="{3949D5D2-08D1-4451-851F-C39191D4C46A}"/>
    <cellStyle name="Normal 89 4 4" xfId="9839" xr:uid="{10B7C08F-F509-4196-BB3C-FBECA9A03934}"/>
    <cellStyle name="Normal 89 4 4 2" xfId="18642" xr:uid="{F4810EB7-3D68-434A-A82F-264D444B8210}"/>
    <cellStyle name="Normal 89 4 5" xfId="12611" xr:uid="{EA0E95B0-D79A-4E01-8505-F4EF5E3DAABE}"/>
    <cellStyle name="Normal 89 5" xfId="4108" xr:uid="{792C9067-83E7-40AD-803A-47FF27F08D6B}"/>
    <cellStyle name="Normal 89 5 2" xfId="5631" xr:uid="{842C163A-B67A-49E6-BEB5-68CD3BBADB44}"/>
    <cellStyle name="Normal 89 5 2 2" xfId="8652" xr:uid="{D09D0383-87F8-42B0-BC23-B432217F4F4A}"/>
    <cellStyle name="Normal 89 5 2 2 2" xfId="17455" xr:uid="{F672D67D-2BEC-4B25-8550-84BA80FA7357}"/>
    <cellStyle name="Normal 89 5 2 3" xfId="14436" xr:uid="{7EC01591-6BAA-42B3-94DC-72459FEFEE54}"/>
    <cellStyle name="Normal 89 5 3" xfId="7126" xr:uid="{62D8EB66-985B-4BB7-AB83-20D59F283467}"/>
    <cellStyle name="Normal 89 5 3 2" xfId="15930" xr:uid="{72BBE89F-5E2D-4A70-82AF-DB4A48B9D3DF}"/>
    <cellStyle name="Normal 89 5 4" xfId="10144" xr:uid="{32082A0B-595D-4A08-80CC-6BB9F0120A29}"/>
    <cellStyle name="Normal 89 5 4 2" xfId="18947" xr:uid="{8922E977-E82E-4B96-BC75-15560FEF3E81}"/>
    <cellStyle name="Normal 89 5 5" xfId="12915" xr:uid="{2F38CEEE-D76E-486A-9EB0-FD4934B0685F}"/>
    <cellStyle name="Normal 89 6" xfId="4435" xr:uid="{CB839136-75E4-4C76-9576-83CCB639D203}"/>
    <cellStyle name="Normal 89 6 2" xfId="7453" xr:uid="{0E6410F0-044D-46B4-9C99-C70EABFDE8BE}"/>
    <cellStyle name="Normal 89 6 2 2" xfId="16256" xr:uid="{FB516979-1CBE-44F7-937D-5C57C96C4F66}"/>
    <cellStyle name="Normal 89 6 3" xfId="13241" xr:uid="{AFA3E59F-CAD9-4926-8E9C-62E72DCB153A}"/>
    <cellStyle name="Normal 89 7" xfId="5926" xr:uid="{66965976-F169-427F-B5B0-6A8F59AECA8A}"/>
    <cellStyle name="Normal 89 7 2" xfId="14730" xr:uid="{E2D64F1F-8E59-4F1C-9405-EAB8DC1C2F98}"/>
    <cellStyle name="Normal 89 8" xfId="8945" xr:uid="{99A719D7-FB80-438E-834E-7E6749049F5B}"/>
    <cellStyle name="Normal 89 8 2" xfId="17748" xr:uid="{8397E830-B3B7-4794-9EAD-AEE3D4C0F28C}"/>
    <cellStyle name="Normal 89 9" xfId="2758" xr:uid="{D5CF64BB-C6CC-4367-9561-62BAE5AF9BA3}"/>
    <cellStyle name="Normal 89 9 2" xfId="11735" xr:uid="{6B8EFC8D-D47A-492B-B6DE-C726BE3AB06B}"/>
    <cellStyle name="Normal 9" xfId="867" xr:uid="{8E849101-673D-4EC7-AB6B-F577EDED87BF}"/>
    <cellStyle name="Normal 9 2" xfId="868" xr:uid="{28A2CD62-C344-4F3E-B7CB-154E456527E0}"/>
    <cellStyle name="Normal 9 2 10" xfId="2458" xr:uid="{0DF4CB41-3992-4083-9EE0-F43CDD641B75}"/>
    <cellStyle name="Normal 9 2 10 2" xfId="11607" xr:uid="{E026F435-5DB2-46C8-B7C8-FDBF49DF6DB1}"/>
    <cellStyle name="Normal 9 2 11" xfId="19415" xr:uid="{5659BEF4-9FC3-43B9-9549-96DAA4DE03A4}"/>
    <cellStyle name="Normal 9 2 12" xfId="20061" xr:uid="{43DE9907-F23B-4F5B-8D18-A32369350497}"/>
    <cellStyle name="Normal 9 2 2" xfId="2553" xr:uid="{DBE6C276-F682-4073-9E42-B0A21777075D}"/>
    <cellStyle name="Normal 9 2 2 2" xfId="3078" xr:uid="{ABDFB1BF-008E-4F95-98AD-61E453B7CCF1}"/>
    <cellStyle name="Normal 9 2 2 2 2" xfId="4647" xr:uid="{DF47E2EB-3709-4CDE-AF70-D0832C9E8675}"/>
    <cellStyle name="Normal 9 2 2 2 2 2" xfId="7665" xr:uid="{256E6F49-1C3D-42FF-B1D8-C3115DA4A70C}"/>
    <cellStyle name="Normal 9 2 2 2 2 2 2" xfId="16468" xr:uid="{AB8415E4-4868-4135-A086-6DD99CAA933F}"/>
    <cellStyle name="Normal 9 2 2 2 2 3" xfId="13452" xr:uid="{503D4B9D-E52A-478F-90EB-C97A137738C1}"/>
    <cellStyle name="Normal 9 2 2 2 3" xfId="6139" xr:uid="{937431DE-1E84-4F86-88AE-2E9FFED59DD6}"/>
    <cellStyle name="Normal 9 2 2 2 3 2" xfId="14943" xr:uid="{B10F4C4E-AFA0-4994-969F-1689240DC0CF}"/>
    <cellStyle name="Normal 9 2 2 2 4" xfId="9157" xr:uid="{F4D272BC-3C39-4FD1-9CE5-415FFF73BC7F}"/>
    <cellStyle name="Normal 9 2 2 2 4 2" xfId="17960" xr:uid="{39B993AF-9E8C-4B03-912F-205F64E609FE}"/>
    <cellStyle name="Normal 9 2 2 2 5" xfId="11939" xr:uid="{CE082E98-9569-4DAC-9DA8-50D201C5F8D1}"/>
    <cellStyle name="Normal 9 2 2 3" xfId="3420" xr:uid="{2447164C-AD02-453E-BF79-62D208722154}"/>
    <cellStyle name="Normal 9 2 2 3 2" xfId="4940" xr:uid="{320FD83C-75BA-4977-9F82-34F2E67B7AAE}"/>
    <cellStyle name="Normal 9 2 2 3 2 2" xfId="7961" xr:uid="{A53B1828-FDC2-4068-82AF-5D387AE0562A}"/>
    <cellStyle name="Normal 9 2 2 3 2 2 2" xfId="16764" xr:uid="{F41A09C7-23E7-48CA-B45D-1B85C5FCD579}"/>
    <cellStyle name="Normal 9 2 2 3 2 3" xfId="13745" xr:uid="{776DA025-D719-415F-8B08-B52E1A3616B7}"/>
    <cellStyle name="Normal 9 2 2 3 3" xfId="6435" xr:uid="{76061A00-5878-42B2-97F4-B060240874FA}"/>
    <cellStyle name="Normal 9 2 2 3 3 2" xfId="15239" xr:uid="{035AA99D-8AD7-44DA-BF1A-41A53DCFA3DC}"/>
    <cellStyle name="Normal 9 2 2 3 4" xfId="9453" xr:uid="{8C71E494-0BC8-42EE-9106-F908BD659EE8}"/>
    <cellStyle name="Normal 9 2 2 3 4 2" xfId="18256" xr:uid="{E13D51B2-3755-4BE1-960C-CFA0BAAF0EFF}"/>
    <cellStyle name="Normal 9 2 2 3 5" xfId="12228" xr:uid="{52DC8CA7-520F-42D4-A925-C840FCE0A51A}"/>
    <cellStyle name="Normal 9 2 2 4" xfId="3715" xr:uid="{CD4675A8-3553-4371-B7D8-7063C5FF2793}"/>
    <cellStyle name="Normal 9 2 2 4 2" xfId="5238" xr:uid="{27EB9B4B-2635-4839-9E81-6C6CE0A1F316}"/>
    <cellStyle name="Normal 9 2 2 4 2 2" xfId="8259" xr:uid="{0E100457-A966-457D-A590-55EA454950A5}"/>
    <cellStyle name="Normal 9 2 2 4 2 2 2" xfId="17062" xr:uid="{514D1151-2D4F-4625-B809-D5CFE9D59298}"/>
    <cellStyle name="Normal 9 2 2 4 2 3" xfId="14043" xr:uid="{A1C24E45-4E38-495D-A1CE-F523BF113709}"/>
    <cellStyle name="Normal 9 2 2 4 3" xfId="6733" xr:uid="{151ED70C-8199-4D3C-B72D-779F9C8E55E7}"/>
    <cellStyle name="Normal 9 2 2 4 3 2" xfId="15537" xr:uid="{989336B1-A0C8-4586-895A-E7A439229A98}"/>
    <cellStyle name="Normal 9 2 2 4 4" xfId="9751" xr:uid="{5A163ED7-4D31-4E01-B72B-31B0E2A18294}"/>
    <cellStyle name="Normal 9 2 2 4 4 2" xfId="18554" xr:uid="{1A3BE7D1-C4A6-4E6A-8DB0-D14E01544D88}"/>
    <cellStyle name="Normal 9 2 2 4 5" xfId="12523" xr:uid="{34CC7BBE-9B62-4F23-8C48-414BA0222893}"/>
    <cellStyle name="Normal 9 2 2 5" xfId="4025" xr:uid="{3C217935-68F6-43CA-BDB4-5FF3B4F926B5}"/>
    <cellStyle name="Normal 9 2 2 5 2" xfId="5548" xr:uid="{E546CA81-8225-4BD9-B2B0-B289A23E4BD6}"/>
    <cellStyle name="Normal 9 2 2 5 2 2" xfId="8569" xr:uid="{B58CA2DE-1D1E-4FF8-8797-F6F868B24F17}"/>
    <cellStyle name="Normal 9 2 2 5 2 2 2" xfId="17372" xr:uid="{4680D754-D9A5-4361-AD51-8909D415CB65}"/>
    <cellStyle name="Normal 9 2 2 5 2 3" xfId="14353" xr:uid="{9A9AC74F-F410-4E6D-9216-8CED54A8EF7E}"/>
    <cellStyle name="Normal 9 2 2 5 3" xfId="7043" xr:uid="{93AA8093-2492-4DBE-B8CC-25DEB7E7F31A}"/>
    <cellStyle name="Normal 9 2 2 5 3 2" xfId="15847" xr:uid="{A02E5050-03F1-4A6F-AC20-CF1912A499C7}"/>
    <cellStyle name="Normal 9 2 2 5 4" xfId="10061" xr:uid="{07F38553-8E9C-4E42-AF75-102F6BBA18F8}"/>
    <cellStyle name="Normal 9 2 2 5 4 2" xfId="18864" xr:uid="{1B4E4B69-9A98-4627-8B40-E1831F0CA114}"/>
    <cellStyle name="Normal 9 2 2 5 5" xfId="12832" xr:uid="{2F289DF9-3AA3-446D-9B5E-5AA682E09E9F}"/>
    <cellStyle name="Normal 9 2 2 6" xfId="4352" xr:uid="{5F20CE15-BC92-422C-A0B6-4BC7287BC3BF}"/>
    <cellStyle name="Normal 9 2 2 6 2" xfId="7370" xr:uid="{C0B403A5-A39E-4D3D-B942-54DBAAAA7351}"/>
    <cellStyle name="Normal 9 2 2 6 2 2" xfId="16173" xr:uid="{A4A75319-5E24-4877-82C3-6EF7F6B13F5D}"/>
    <cellStyle name="Normal 9 2 2 6 3" xfId="13158" xr:uid="{8DF216AE-69C0-4D98-94D8-E0CA91E1B9ED}"/>
    <cellStyle name="Normal 9 2 2 7" xfId="5843" xr:uid="{405EDDB2-0B0D-4850-83A5-4A8D89623F57}"/>
    <cellStyle name="Normal 9 2 2 7 2" xfId="14647" xr:uid="{53C71EC3-BBFB-4ADB-BCD6-595C3C27986E}"/>
    <cellStyle name="Normal 9 2 2 8" xfId="8862" xr:uid="{567968D3-1B4B-4F77-8B60-7149B8CCE052}"/>
    <cellStyle name="Normal 9 2 2 8 2" xfId="17665" xr:uid="{989D39E0-6A5E-4E3D-A7CC-08D72F199FFF}"/>
    <cellStyle name="Normal 9 2 2 9" xfId="11674" xr:uid="{20143AFF-443F-4195-9DE2-086B3BDDC978}"/>
    <cellStyle name="Normal 9 2 3" xfId="2984" xr:uid="{9CCC83CD-754A-44B3-896B-EE0743A217A7}"/>
    <cellStyle name="Normal 9 2 3 2" xfId="4578" xr:uid="{94DA127E-F023-416E-B487-C08592CE39D1}"/>
    <cellStyle name="Normal 9 2 3 2 2" xfId="7596" xr:uid="{05139B08-886E-4508-9D97-0FAA62AE4A05}"/>
    <cellStyle name="Normal 9 2 3 2 2 2" xfId="16399" xr:uid="{69368A73-ECAC-4B8B-AD21-43127717E31B}"/>
    <cellStyle name="Normal 9 2 3 2 3" xfId="13383" xr:uid="{1BA89D17-449D-4939-9454-CA2F671F76BC}"/>
    <cellStyle name="Normal 9 2 3 3" xfId="6070" xr:uid="{211D5180-E33B-4037-8A84-293551884FC6}"/>
    <cellStyle name="Normal 9 2 3 3 2" xfId="14874" xr:uid="{45CC1467-AD6B-4E88-AD08-3219AA3CB42A}"/>
    <cellStyle name="Normal 9 2 3 4" xfId="9088" xr:uid="{A1BEECAF-8310-4704-84BC-3AE1B9DEAD24}"/>
    <cellStyle name="Normal 9 2 3 4 2" xfId="17891" xr:uid="{B6D1F273-5E3B-4AB7-AED9-92BE05795E1E}"/>
    <cellStyle name="Normal 9 2 3 5" xfId="11872" xr:uid="{CC243F28-8820-4C98-A072-4B1077B70E53}"/>
    <cellStyle name="Normal 9 2 4" xfId="3351" xr:uid="{E2E551A2-DB47-49FA-9A54-69F8C0F5DA1E}"/>
    <cellStyle name="Normal 9 2 4 2" xfId="4871" xr:uid="{B186EA56-7B9B-4416-BC71-25C5FDC4B1F0}"/>
    <cellStyle name="Normal 9 2 4 2 2" xfId="7892" xr:uid="{144F0DD7-6CB0-4B85-94E2-E0B6E22E8530}"/>
    <cellStyle name="Normal 9 2 4 2 2 2" xfId="16695" xr:uid="{8E503A47-13EC-44F8-AD47-09082A2AA1E6}"/>
    <cellStyle name="Normal 9 2 4 2 3" xfId="13676" xr:uid="{98A89FAA-8216-44F0-BCE3-C66610295A80}"/>
    <cellStyle name="Normal 9 2 4 3" xfId="6366" xr:uid="{1403C63C-C952-430F-8F29-FFA969460A0A}"/>
    <cellStyle name="Normal 9 2 4 3 2" xfId="15170" xr:uid="{1C4D2098-A203-4AA5-8243-87CE96310BDA}"/>
    <cellStyle name="Normal 9 2 4 4" xfId="9384" xr:uid="{29C1EA40-5D83-4298-AC7B-1564F42670BB}"/>
    <cellStyle name="Normal 9 2 4 4 2" xfId="18187" xr:uid="{99132706-9079-49CB-96E7-147CD9A6B638}"/>
    <cellStyle name="Normal 9 2 4 5" xfId="12159" xr:uid="{B1D48870-A06C-4907-AE77-8C4A120C1939}"/>
    <cellStyle name="Normal 9 2 5" xfId="3646" xr:uid="{DEA3F5EA-0883-4587-A64E-6CB960BEC9BD}"/>
    <cellStyle name="Normal 9 2 5 2" xfId="5169" xr:uid="{771C5050-B986-4FF5-94E0-D6B3365BD46B}"/>
    <cellStyle name="Normal 9 2 5 2 2" xfId="8190" xr:uid="{3D0C3DEA-2AA1-414B-9E2E-EFF7190D6907}"/>
    <cellStyle name="Normal 9 2 5 2 2 2" xfId="16993" xr:uid="{89AC7ABD-F69A-4574-BD2A-01E99DE930E5}"/>
    <cellStyle name="Normal 9 2 5 2 3" xfId="13974" xr:uid="{9995472B-3AF1-4CB9-98A7-E48B73AD5580}"/>
    <cellStyle name="Normal 9 2 5 3" xfId="6664" xr:uid="{4441B8A1-1101-4A1D-82F3-5BFA5A1009D6}"/>
    <cellStyle name="Normal 9 2 5 3 2" xfId="15468" xr:uid="{B1923F52-7DF4-48E3-A222-484459DC5088}"/>
    <cellStyle name="Normal 9 2 5 4" xfId="9682" xr:uid="{7504C716-F03A-4334-915D-4508FC02F660}"/>
    <cellStyle name="Normal 9 2 5 4 2" xfId="18485" xr:uid="{6FA89438-73FB-4338-AA2E-73420FCD3EE8}"/>
    <cellStyle name="Normal 9 2 5 5" xfId="12454" xr:uid="{565E1CBD-1144-4C7C-9BEB-551FE8D5A307}"/>
    <cellStyle name="Normal 9 2 6" xfId="3956" xr:uid="{AC0B769F-BDD7-45A2-A575-7658562C55B1}"/>
    <cellStyle name="Normal 9 2 6 2" xfId="5479" xr:uid="{740BE051-5ED2-404A-9710-0BC2641C0A47}"/>
    <cellStyle name="Normal 9 2 6 2 2" xfId="8500" xr:uid="{397ACFDD-852E-494A-AF58-7CD9BD149575}"/>
    <cellStyle name="Normal 9 2 6 2 2 2" xfId="17303" xr:uid="{6244B5DC-03C6-42A9-BAA2-56F8C5C1C28C}"/>
    <cellStyle name="Normal 9 2 6 2 3" xfId="14284" xr:uid="{1D960C65-7714-4E90-931D-E26E6D2E7531}"/>
    <cellStyle name="Normal 9 2 6 3" xfId="6974" xr:uid="{C5CD3B66-36EE-4F77-BD7C-0FF6BA1CCBB3}"/>
    <cellStyle name="Normal 9 2 6 3 2" xfId="15778" xr:uid="{707E2E7C-B87F-4ACB-BAC2-AA35C9417231}"/>
    <cellStyle name="Normal 9 2 6 4" xfId="9992" xr:uid="{7306E0F2-AD45-4911-9ED1-B7FFE0CEAC93}"/>
    <cellStyle name="Normal 9 2 6 4 2" xfId="18795" xr:uid="{35633F70-B8A6-4293-8977-B8C428093E36}"/>
    <cellStyle name="Normal 9 2 6 5" xfId="12763" xr:uid="{0E891E00-F262-4BAE-88A9-6AC29CA82529}"/>
    <cellStyle name="Normal 9 2 7" xfId="4283" xr:uid="{CA9E6C3E-BAE1-4A6A-B003-83FFE0C08F4B}"/>
    <cellStyle name="Normal 9 2 7 2" xfId="7301" xr:uid="{351A2F33-CD47-4F61-956B-713DA7CD72E8}"/>
    <cellStyle name="Normal 9 2 7 2 2" xfId="16104" xr:uid="{55AAAAF6-58DA-423C-997A-1BF145729301}"/>
    <cellStyle name="Normal 9 2 7 3" xfId="13089" xr:uid="{9C7B95D3-445C-442A-AE56-00A1187A9B66}"/>
    <cellStyle name="Normal 9 2 8" xfId="5774" xr:uid="{57CD8967-D93B-4842-BB44-7248E4CB9AA8}"/>
    <cellStyle name="Normal 9 2 8 2" xfId="14578" xr:uid="{B601AE22-1AE1-4FA2-98A9-68C13CC068C2}"/>
    <cellStyle name="Normal 9 2 9" xfId="8793" xr:uid="{F3A439F6-C39E-4514-B756-6EADF261790B}"/>
    <cellStyle name="Normal 9 2 9 2" xfId="17596" xr:uid="{190BD824-22FF-4E79-B44C-ECFD8413E6B6}"/>
    <cellStyle name="Normal 9 3" xfId="1924" xr:uid="{452C0A21-CC88-4F1E-94D3-4F70BCF6CBA7}"/>
    <cellStyle name="Normal 9 3 2" xfId="2894" xr:uid="{D8F49497-A76E-43A5-92EB-22F7AE50D798}"/>
    <cellStyle name="Normal 9 3 2 2" xfId="10500" xr:uid="{1D8E52EB-8EE5-4ACE-8903-5239932F7D20}"/>
    <cellStyle name="Normal 9 3 2 2 2" xfId="10935" xr:uid="{1EFB0E8A-2CB4-4109-B6E8-9104DB09A5C6}"/>
    <cellStyle name="Normal 9 3 2 3" xfId="10838" xr:uid="{942806B2-2047-40B6-A682-144FAE180AE2}"/>
    <cellStyle name="Normal 9 3 3" xfId="2340" xr:uid="{8416D7C1-AA3D-4EA8-B0A4-40D8D5A14931}"/>
    <cellStyle name="Normal 9 3 4" xfId="10517" xr:uid="{BB876FDF-04BB-4023-A1CD-F909965FEDD0}"/>
    <cellStyle name="Normal 9 3 4 2" xfId="10555" xr:uid="{BA244DF9-AC08-4A8B-8F0D-F84D1408D63D}"/>
    <cellStyle name="Normal 9 3 4 3" xfId="10534" xr:uid="{AC0FA7EB-7EE0-422C-81D9-7E7577F87B5C}"/>
    <cellStyle name="Normal 9 3 4 4" xfId="10997" xr:uid="{42866EC5-759B-4B20-A645-251A86BE3F44}"/>
    <cellStyle name="Normal 9 3 5" xfId="11553" xr:uid="{E7019DAA-54AB-44F8-8B4B-18721E505CCB}"/>
    <cellStyle name="Normal 9 4" xfId="2320" xr:uid="{390CDCBA-818C-4D40-8A5E-91B79954AD91}"/>
    <cellStyle name="Normal 9 4 2" xfId="10509" xr:uid="{C577A8F0-EAC3-4DDA-B751-4D9561FB9A24}"/>
    <cellStyle name="Normal 9 4 2 2" xfId="11273" xr:uid="{50ED4870-FAED-4794-880C-18B003B6A298}"/>
    <cellStyle name="Normal 9 4 3" xfId="11275" xr:uid="{C936EC6D-C804-4B16-8AE4-E087E44E686E}"/>
    <cellStyle name="Normal 9 5" xfId="10458" xr:uid="{9095EEF6-8DED-4E6B-99EC-098BE0BA46A0}"/>
    <cellStyle name="Normal 9 6" xfId="10514" xr:uid="{2F9527DA-FF7A-4F65-9790-70F154048C08}"/>
    <cellStyle name="Normal 9 6 2" xfId="10531" xr:uid="{1E9B5EBE-C640-42CE-B08B-426B80A0987D}"/>
    <cellStyle name="Normal 9 6 3" xfId="11244" xr:uid="{2F393889-69E4-4EB7-8580-2D680E7581E1}"/>
    <cellStyle name="Normal 9 7" xfId="11414" xr:uid="{FFA5679F-72E9-4ADE-ADB7-5F8D9E828D5E}"/>
    <cellStyle name="Normal 9 8" xfId="1109" xr:uid="{162FAC39-519E-4E06-BC7A-DFEFD9C824E7}"/>
    <cellStyle name="Normal 9 9" xfId="20060" xr:uid="{1122A0BA-5E30-4D8B-8D86-86F02AF32766}"/>
    <cellStyle name="Normal 90" xfId="1389" xr:uid="{36A8E95E-5170-4C5B-92B0-81A8A7B7DD06}"/>
    <cellStyle name="Normal 90 2" xfId="1396" xr:uid="{EB6E7C49-51B1-4482-888A-5B8BF4606B84}"/>
    <cellStyle name="Normal 90 2 2" xfId="7496" xr:uid="{5DA9CFBD-29A8-49F3-9E17-A3611CA8139D}"/>
    <cellStyle name="Normal 90 2 2 2" xfId="16299" xr:uid="{47E12D46-8E14-40C1-A245-7B0474E25999}"/>
    <cellStyle name="Normal 90 2 3" xfId="4478" xr:uid="{26F99ADE-C58D-4937-B0C6-81F0A3160F6C}"/>
    <cellStyle name="Normal 90 3" xfId="5969" xr:uid="{D51F60EC-A07E-425F-9175-8955D3F2C8AF}"/>
    <cellStyle name="Normal 90 3 2" xfId="14773" xr:uid="{7A31E877-0F47-4B0A-89B6-E3D378187890}"/>
    <cellStyle name="Normal 90 4" xfId="8988" xr:uid="{44AA2806-0371-461C-9F3B-E972BE1124EA}"/>
    <cellStyle name="Normal 90 4 2" xfId="17791" xr:uid="{81B90C99-AAAF-49AC-8B6C-97B268D19B05}"/>
    <cellStyle name="Normal 90 5" xfId="2798" xr:uid="{C055D6C4-D511-413E-BF91-F5C1442BD24F}"/>
    <cellStyle name="Normal 90 5 2" xfId="11775" xr:uid="{3C77CF07-E50A-40F6-97CC-FF5B933A0C5E}"/>
    <cellStyle name="Normal 91" xfId="1421" xr:uid="{CADAEF2F-D6EC-4F1F-B287-252E6EE61A18}"/>
    <cellStyle name="Normal 91 2" xfId="2799" xr:uid="{B60EA869-8766-4F2F-8575-DE45FA166188}"/>
    <cellStyle name="Normal 92" xfId="1423" xr:uid="{98BE84E7-0E0A-4C3B-9517-C2645A55E820}"/>
    <cellStyle name="Normal 92 2" xfId="3145" xr:uid="{CA2D643F-1C03-4481-AB20-4D3A7EC594EC}"/>
    <cellStyle name="Normal 93" xfId="1424" xr:uid="{6C1190DB-C4E1-490C-905F-A893E594BDCD}"/>
    <cellStyle name="Normal 93 2" xfId="3144" xr:uid="{05137E3C-4B70-4E2A-BECF-B6A0C15BD592}"/>
    <cellStyle name="Normal 94" xfId="1425" xr:uid="{6E7A3238-CC1A-4F35-B799-55B833456BCD}"/>
    <cellStyle name="Normal 94 2" xfId="4771" xr:uid="{9F716151-EEFF-4414-A7EB-AE857A6AD6FA}"/>
    <cellStyle name="Normal 94 2 2" xfId="7791" xr:uid="{B1EAD269-4B1D-4E28-A03E-0DDDAB00F27A}"/>
    <cellStyle name="Normal 94 2 2 2" xfId="16594" xr:uid="{92D339DD-3AFC-4A70-A88E-390137FC1161}"/>
    <cellStyle name="Normal 94 2 3" xfId="13576" xr:uid="{19E24537-F19C-45F3-A82D-4B3852CE404F}"/>
    <cellStyle name="Normal 94 3" xfId="6265" xr:uid="{0BD8C0CE-4A25-418F-95A4-90A2BCF9ACEB}"/>
    <cellStyle name="Normal 94 3 2" xfId="15069" xr:uid="{F7DA045C-22ED-4EA3-8C5F-4A2C1DAA62F6}"/>
    <cellStyle name="Normal 94 4" xfId="9283" xr:uid="{487E690D-857A-4EC4-BA39-28FD4EED9841}"/>
    <cellStyle name="Normal 94 4 2" xfId="18086" xr:uid="{D3AC356A-D9E2-4C32-9186-B673CA6F2909}"/>
    <cellStyle name="Normal 94 5" xfId="3251" xr:uid="{81DFDE0A-1AC1-4B1A-820A-5D86A4E93456}"/>
    <cellStyle name="Normal 94 5 2" xfId="12059" xr:uid="{3372D138-73A0-4D3C-A47F-CA567512BC6D}"/>
    <cellStyle name="Normal 95" xfId="1429" xr:uid="{443742F7-59EB-45D4-9174-2F214FBC3648}"/>
    <cellStyle name="Normal 95 2" xfId="4773" xr:uid="{8ACE6194-084D-421F-B360-A66BA68D4A5B}"/>
    <cellStyle name="Normal 95 2 2" xfId="7793" xr:uid="{735CA7C9-2C37-4A7E-8AB6-8A33E1A09756}"/>
    <cellStyle name="Normal 95 2 2 2" xfId="16596" xr:uid="{32CF16F8-7AD0-4076-8220-D3E82059D56F}"/>
    <cellStyle name="Normal 95 2 3" xfId="13578" xr:uid="{26798D55-CE66-4D10-AAB1-2BED7EEAD124}"/>
    <cellStyle name="Normal 95 3" xfId="6267" xr:uid="{92C5130F-DC86-406A-A8C1-D5B8C4FA6CB6}"/>
    <cellStyle name="Normal 95 3 2" xfId="15071" xr:uid="{759CA3E7-7668-4270-A93C-4FDC3D81F5DA}"/>
    <cellStyle name="Normal 95 4" xfId="9285" xr:uid="{5A944190-2039-4D15-A8B8-F47A9647DFBA}"/>
    <cellStyle name="Normal 95 4 2" xfId="18088" xr:uid="{B2A00187-A272-4864-9D28-D1585CE5042B}"/>
    <cellStyle name="Normal 95 5" xfId="3253" xr:uid="{80444247-9496-4A38-AD59-56016D879A6E}"/>
    <cellStyle name="Normal 95 5 2" xfId="12061" xr:uid="{3E3E0AC1-C4C1-483C-96CF-F71A87561753}"/>
    <cellStyle name="Normal 96" xfId="1430" xr:uid="{9061E99A-70F7-415E-8AE6-ABA873BA101B}"/>
    <cellStyle name="Normal 96 2" xfId="4546" xr:uid="{AEE1E133-72A3-4DBC-8AF9-0DC057E83783}"/>
    <cellStyle name="Normal 96 2 2" xfId="7564" xr:uid="{4B4D88B7-3B75-4458-B132-3B90CBC91CA5}"/>
    <cellStyle name="Normal 96 2 2 2" xfId="16367" xr:uid="{9EC91A92-302A-4B5F-93B2-D3BE76EAEA56}"/>
    <cellStyle name="Normal 96 2 3" xfId="13351" xr:uid="{2B1E717B-7A76-4F4C-A134-D4F0BA143FA2}"/>
    <cellStyle name="Normal 96 3" xfId="6038" xr:uid="{F49DD84F-7861-41EE-8848-3E1CB1DA6A99}"/>
    <cellStyle name="Normal 96 3 2" xfId="14842" xr:uid="{9F7DD3C1-5E53-4E49-8656-47563C4A262D}"/>
    <cellStyle name="Normal 96 4" xfId="9056" xr:uid="{1267EAB0-2A08-49F6-B44E-EEE7988A4539}"/>
    <cellStyle name="Normal 96 4 2" xfId="17859" xr:uid="{65465E77-2568-419F-9158-A1E9FCF87BE6}"/>
    <cellStyle name="Normal 96 5" xfId="2921" xr:uid="{002F6E1C-1B9B-4E5C-9320-104BADCCB91A}"/>
    <cellStyle name="Normal 96 5 2" xfId="11840" xr:uid="{7D1A1A2C-37B7-4EF7-A67A-F519585E092A}"/>
    <cellStyle name="Normal 97" xfId="1431" xr:uid="{5E2E2D0C-7962-4E80-A22C-B04B3D11C249}"/>
    <cellStyle name="Normal 97 2" xfId="4533" xr:uid="{58381D69-BD41-46EE-8D10-14AE7BC394CD}"/>
    <cellStyle name="Normal 97 2 2" xfId="7551" xr:uid="{46708519-D1C6-4FC2-8B88-46DD26AB3180}"/>
    <cellStyle name="Normal 97 2 2 2" xfId="16354" xr:uid="{4617495E-304E-4C09-B918-1F51803F0E87}"/>
    <cellStyle name="Normal 97 2 3" xfId="13338" xr:uid="{885C0121-0935-4430-94E8-F111451D4C48}"/>
    <cellStyle name="Normal 97 3" xfId="6025" xr:uid="{EDBC087D-F375-452D-B5B6-679863B342E9}"/>
    <cellStyle name="Normal 97 3 2" xfId="14829" xr:uid="{114BAB52-BFB6-44C9-9C77-156199F6937D}"/>
    <cellStyle name="Normal 97 4" xfId="9043" xr:uid="{E2145CC2-0698-46AA-A752-E69E89EA186E}"/>
    <cellStyle name="Normal 97 4 2" xfId="17846" xr:uid="{75A7825B-D392-44B8-8C69-1FEE8CB03441}"/>
    <cellStyle name="Normal 97 5" xfId="2889" xr:uid="{C83EA550-7210-4C61-A158-2C8CC51B543F}"/>
    <cellStyle name="Normal 97 5 2" xfId="11827" xr:uid="{58E9CAB2-F1AE-4049-AFED-F255C5A98E70}"/>
    <cellStyle name="Normal 98" xfId="1432" xr:uid="{F93A7C33-EDA2-491D-B957-C9F4C3634455}"/>
    <cellStyle name="Normal 98 2" xfId="4772" xr:uid="{B8E159BE-7B17-4134-B96C-9197D6A3E07F}"/>
    <cellStyle name="Normal 98 2 2" xfId="7792" xr:uid="{7BEACF42-3090-4883-9036-836C87074CD6}"/>
    <cellStyle name="Normal 98 2 2 2" xfId="16595" xr:uid="{6CD6AA1F-74F7-432E-92DA-AD0D4C57E6E0}"/>
    <cellStyle name="Normal 98 2 3" xfId="13577" xr:uid="{79F0CDCE-89C9-4DCE-B912-44BA6FB8E44C}"/>
    <cellStyle name="Normal 98 3" xfId="6266" xr:uid="{861AA5E3-3F5E-4462-990D-E507791A0676}"/>
    <cellStyle name="Normal 98 3 2" xfId="15070" xr:uid="{8AB352D4-5484-4037-B2B1-E828876C155F}"/>
    <cellStyle name="Normal 98 4" xfId="9284" xr:uid="{83A2AAC7-FA10-44FD-8A41-90013A62C252}"/>
    <cellStyle name="Normal 98 4 2" xfId="18087" xr:uid="{96AEAC33-8891-40D3-96E5-A09839098643}"/>
    <cellStyle name="Normal 98 5" xfId="3252" xr:uid="{E4FBECD6-1CEC-4D70-AF66-02ED3B1A5337}"/>
    <cellStyle name="Normal 98 5 2" xfId="12060" xr:uid="{688BD25E-8ABE-4412-B1BB-6A5EAD016671}"/>
    <cellStyle name="Normal 99" xfId="1433" xr:uid="{45399489-2EC4-47E3-95F4-DA50DB63D5EC}"/>
    <cellStyle name="Normal 99 2" xfId="3250" xr:uid="{BC435A96-3242-4726-98AF-22CC5138F4FB}"/>
    <cellStyle name="Note 2" xfId="869" xr:uid="{BDB2A8AA-1826-438D-9F51-E99CEAEDCCE6}"/>
    <cellStyle name="Note 2 10" xfId="4192" xr:uid="{F62D18E7-F6AB-458A-86D7-AAFCCF3558A3}"/>
    <cellStyle name="Note 2 10 2" xfId="7210" xr:uid="{EF9B6F54-4B48-4A69-B4F4-5FB7E630F0FD}"/>
    <cellStyle name="Note 2 10 2 2" xfId="16013" xr:uid="{43962DC3-9C5C-4852-9E32-FFD99399EEED}"/>
    <cellStyle name="Note 2 10 3" xfId="12998" xr:uid="{F5E144D3-5774-45C0-8D84-B3FA003B512B}"/>
    <cellStyle name="Note 2 11" xfId="5695" xr:uid="{244D845B-6821-42BF-A335-F95D706D494B}"/>
    <cellStyle name="Note 2 11 2" xfId="14499" xr:uid="{67BA47EA-AD49-47FD-8BC9-734735988C5B}"/>
    <cellStyle name="Note 2 12" xfId="8702" xr:uid="{871623E2-B27E-4053-97EE-4E60F1B86C41}"/>
    <cellStyle name="Note 2 12 2" xfId="17505" xr:uid="{D90BD336-AB1E-4716-B695-42C4FF6A9934}"/>
    <cellStyle name="Note 2 13" xfId="2304" xr:uid="{7D64D100-C32F-49A1-9648-AC17C5D28B14}"/>
    <cellStyle name="Note 2 13 2" xfId="11567" xr:uid="{10413175-F686-4EAD-94E6-A8911D69B822}"/>
    <cellStyle name="Note 2 14" xfId="1250" xr:uid="{3DF3A232-0067-49DE-8B43-4DE2BEF18C33}"/>
    <cellStyle name="Note 2 15" xfId="20062" xr:uid="{A828D8A4-192E-4107-A504-0970D30BD3F8}"/>
    <cellStyle name="Note 2 2" xfId="870" xr:uid="{469C156D-75B8-43F1-B3A3-C035718B0341}"/>
    <cellStyle name="Note 2 2 10" xfId="10365" xr:uid="{E5A9EEC3-5A8B-4533-8E0B-D8F2A8921DAE}"/>
    <cellStyle name="Note 2 2 10 2" xfId="11608" xr:uid="{6BF0C539-01AD-4490-84AB-34FAFD22E61A}"/>
    <cellStyle name="Note 2 2 11" xfId="2459" xr:uid="{E21781D9-3763-475A-979A-558AF9389BBC}"/>
    <cellStyle name="Note 2 2 12" xfId="20063" xr:uid="{08F701B0-51A3-4468-BF6A-EA01D1003BED}"/>
    <cellStyle name="Note 2 2 2" xfId="871" xr:uid="{6003D178-7540-4ED7-A5D9-9A900F1BF068}"/>
    <cellStyle name="Note 2 2 2 10" xfId="2554" xr:uid="{7CA7FD34-DB16-4BB4-B55B-3E4412125A11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2 2 2" xfId="16469" xr:uid="{2B162F9A-B7D4-4BCA-AABD-709891979CB6}"/>
    <cellStyle name="Note 2 2 2 2 2 2 3" xfId="7666" xr:uid="{FCCB4EEA-7DA4-47AE-8802-81DBE9713BED}"/>
    <cellStyle name="Note 2 2 2 2 2 3" xfId="13453" xr:uid="{3E83F961-E0E2-4867-AC1A-9B707E687711}"/>
    <cellStyle name="Note 2 2 2 2 2 4" xfId="4648" xr:uid="{527596B0-10A7-415C-BF31-6AEB26E6D4EA}"/>
    <cellStyle name="Note 2 2 2 2 3" xfId="875" xr:uid="{919545E3-65EC-4F48-8AC3-1B93A788EE1D}"/>
    <cellStyle name="Note 2 2 2 2 3 2" xfId="14944" xr:uid="{BA64EDAA-292A-4DDB-8C1B-C7E7FC133E39}"/>
    <cellStyle name="Note 2 2 2 2 3 3" xfId="6140" xr:uid="{4B00F627-DC40-4DAD-A2C8-CFA800882744}"/>
    <cellStyle name="Note 2 2 2 2 4" xfId="9158" xr:uid="{C4A1D4CC-0833-41ED-95CE-4D0253755DC1}"/>
    <cellStyle name="Note 2 2 2 2 4 2" xfId="17961" xr:uid="{4C1E115A-BC37-44B5-A08A-478E775A8F17}"/>
    <cellStyle name="Note 2 2 2 2 5" xfId="11940" xr:uid="{533C4179-3C15-4CD7-B97C-D13B81A8E3B2}"/>
    <cellStyle name="Note 2 2 2 2 6" xfId="3079" xr:uid="{1DF22947-223B-4497-8D11-E46B6406161B}"/>
    <cellStyle name="Note 2 2 2 3" xfId="876" xr:uid="{393DB9F7-CF3A-4563-9DB7-085D60A18C58}"/>
    <cellStyle name="Note 2 2 2 3 2" xfId="877" xr:uid="{D49FD25D-BCD0-4691-B748-25508EA6C9A7}"/>
    <cellStyle name="Note 2 2 2 3 2 2" xfId="7962" xr:uid="{C5906736-A0E9-4438-A4F8-AE24001F8F03}"/>
    <cellStyle name="Note 2 2 2 3 2 2 2" xfId="16765" xr:uid="{9270E11A-3DA2-4249-840F-6F48F4A5C93E}"/>
    <cellStyle name="Note 2 2 2 3 2 3" xfId="13746" xr:uid="{2C0E9100-BD53-4DD9-B5B0-019E060377BB}"/>
    <cellStyle name="Note 2 2 2 3 2 4" xfId="4941" xr:uid="{342B2825-F7E4-4264-8B19-715EE29B93CD}"/>
    <cellStyle name="Note 2 2 2 3 3" xfId="6436" xr:uid="{AEE1B473-E6C0-4562-9927-D9DEF26ED10A}"/>
    <cellStyle name="Note 2 2 2 3 3 2" xfId="15240" xr:uid="{2C5DAA20-7D95-48B1-BE40-807C43171723}"/>
    <cellStyle name="Note 2 2 2 3 4" xfId="9454" xr:uid="{0AC0A201-5254-464E-8B3F-FCEED9545D4D}"/>
    <cellStyle name="Note 2 2 2 3 4 2" xfId="18257" xr:uid="{7008A455-5629-44D3-9462-37BBD9699413}"/>
    <cellStyle name="Note 2 2 2 3 5" xfId="12229" xr:uid="{D4E294C0-F765-407D-9EFD-F4C1B173DFE7}"/>
    <cellStyle name="Note 2 2 2 3 6" xfId="3421" xr:uid="{CFDD8EFF-43E7-4DF0-A014-4807E48D6056}"/>
    <cellStyle name="Note 2 2 2 4" xfId="878" xr:uid="{4AF9580B-514D-4988-BC26-8F12D352DFCA}"/>
    <cellStyle name="Note 2 2 2 4 2" xfId="5239" xr:uid="{63E5E784-B08B-43F4-A3D9-1F5152407A0A}"/>
    <cellStyle name="Note 2 2 2 4 2 2" xfId="8260" xr:uid="{1BF7DC12-50FE-4FA6-A28B-5496A5026D63}"/>
    <cellStyle name="Note 2 2 2 4 2 2 2" xfId="17063" xr:uid="{9ABCC5F2-6E8A-44BB-9435-8BE704608D9C}"/>
    <cellStyle name="Note 2 2 2 4 2 3" xfId="14044" xr:uid="{DD7F26E6-41F0-496B-AF0A-C540468ED5ED}"/>
    <cellStyle name="Note 2 2 2 4 3" xfId="6734" xr:uid="{4D19A556-8E11-43F4-ABA7-A0EBFA73C968}"/>
    <cellStyle name="Note 2 2 2 4 3 2" xfId="15538" xr:uid="{EBC2EE7E-1E4D-45DD-93A1-A2AB72FEBBEA}"/>
    <cellStyle name="Note 2 2 2 4 4" xfId="9752" xr:uid="{9BBDF3D1-8805-49DB-AF57-86289150DE2A}"/>
    <cellStyle name="Note 2 2 2 4 4 2" xfId="18555" xr:uid="{688FCC96-22B5-4FB2-9DD5-F976C19C91D2}"/>
    <cellStyle name="Note 2 2 2 4 5" xfId="12524" xr:uid="{8D553926-8917-4FFE-BEAF-965CD2CC8ADE}"/>
    <cellStyle name="Note 2 2 2 4 6" xfId="3716" xr:uid="{EBD63C26-24EE-4569-B0B3-E45700FD228A}"/>
    <cellStyle name="Note 2 2 2 5" xfId="4026" xr:uid="{A8B1B3DA-003E-434A-BEDA-255951D749A8}"/>
    <cellStyle name="Note 2 2 2 5 2" xfId="5549" xr:uid="{A318310D-9498-48FF-B066-ED6517E174B9}"/>
    <cellStyle name="Note 2 2 2 5 2 2" xfId="8570" xr:uid="{A304235B-AD65-4215-80B8-FE41437E3051}"/>
    <cellStyle name="Note 2 2 2 5 2 2 2" xfId="17373" xr:uid="{5D85BD42-9DEF-4228-AC96-4A05AEEADDB7}"/>
    <cellStyle name="Note 2 2 2 5 2 3" xfId="14354" xr:uid="{DC7EF891-5A3F-4075-86ED-B8BAC082F217}"/>
    <cellStyle name="Note 2 2 2 5 3" xfId="7044" xr:uid="{CFA511A3-268C-42FD-8431-878CED660116}"/>
    <cellStyle name="Note 2 2 2 5 3 2" xfId="15848" xr:uid="{51AB6C96-95EE-438D-BBA4-6603EFDBC484}"/>
    <cellStyle name="Note 2 2 2 5 4" xfId="10062" xr:uid="{E01D90ED-769F-479B-9E40-C0D742CBEA0E}"/>
    <cellStyle name="Note 2 2 2 5 4 2" xfId="18865" xr:uid="{66212FF1-23D2-4126-9C49-060AE92990DE}"/>
    <cellStyle name="Note 2 2 2 5 5" xfId="12833" xr:uid="{98B3E392-1A9F-4F47-9DD7-B01C78D97CBA}"/>
    <cellStyle name="Note 2 2 2 6" xfId="4353" xr:uid="{67E5AF3E-3AF5-484F-94C4-0648235D88F9}"/>
    <cellStyle name="Note 2 2 2 6 2" xfId="7371" xr:uid="{577ADF6A-30AF-4481-AC99-C398F4DD5C12}"/>
    <cellStyle name="Note 2 2 2 6 2 2" xfId="16174" xr:uid="{A28A0428-B378-48FE-8283-6C560981B9D2}"/>
    <cellStyle name="Note 2 2 2 6 3" xfId="13159" xr:uid="{D860B7E6-6A48-4DBD-B975-6A3218C36030}"/>
    <cellStyle name="Note 2 2 2 7" xfId="5844" xr:uid="{B7AE45EE-AD7C-4245-9523-8F0578B9E615}"/>
    <cellStyle name="Note 2 2 2 7 2" xfId="14648" xr:uid="{96EED9D6-6B10-4347-8EA5-2A3C805E7AC0}"/>
    <cellStyle name="Note 2 2 2 8" xfId="8863" xr:uid="{7A9359D5-D7AE-438B-B3A2-A46C5CDBE8C3}"/>
    <cellStyle name="Note 2 2 2 8 2" xfId="17666" xr:uid="{50987B25-F630-45DB-A3EA-1F0F0EFCC806}"/>
    <cellStyle name="Note 2 2 2 9" xfId="10366" xr:uid="{24EFF454-DA1B-4628-AA5C-E13047C7381C}"/>
    <cellStyle name="Note 2 2 2 9 2" xfId="11675" xr:uid="{9DE2F967-0FE5-4514-9511-A54863548ABB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2 2 2" xfId="16400" xr:uid="{DC3B215C-1137-4EE6-8626-AF755A607863}"/>
    <cellStyle name="Note 2 2 3 2 2 3" xfId="7597" xr:uid="{3F397F9B-5ACF-4D1F-AD60-3025148CF034}"/>
    <cellStyle name="Note 2 2 3 2 3" xfId="13384" xr:uid="{8E7F604A-AF26-42DF-9BB5-036DDAA96D39}"/>
    <cellStyle name="Note 2 2 3 2 4" xfId="4579" xr:uid="{D4847591-9AFD-4018-89DD-EE92C34FDAE6}"/>
    <cellStyle name="Note 2 2 3 3" xfId="882" xr:uid="{B552CFA6-43F3-44DA-86B4-0BD9F53306A3}"/>
    <cellStyle name="Note 2 2 3 3 2" xfId="14875" xr:uid="{709925BC-B13F-44AE-BC8F-4846A3898810}"/>
    <cellStyle name="Note 2 2 3 3 3" xfId="6071" xr:uid="{8DAFC2D5-AF5B-43FC-9D1B-E4A1F357981D}"/>
    <cellStyle name="Note 2 2 3 4" xfId="9089" xr:uid="{CC511D7E-C79E-4542-A2AB-A00232428EEF}"/>
    <cellStyle name="Note 2 2 3 4 2" xfId="17892" xr:uid="{BB866F01-9CE8-41C0-9A50-7CB994CACAAD}"/>
    <cellStyle name="Note 2 2 3 5" xfId="11873" xr:uid="{EBD51EBB-D16C-4489-8284-79F0D7B8B928}"/>
    <cellStyle name="Note 2 2 3 6" xfId="2985" xr:uid="{0C80F754-9F31-440E-9552-4C50B3C83A91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2 2 2" xfId="16696" xr:uid="{698AED46-805B-40B7-AA4C-8091B8C5C752}"/>
    <cellStyle name="Note 2 2 4 2 2 3" xfId="7893" xr:uid="{01A89495-D13C-4EF0-A31B-E81AE94C822F}"/>
    <cellStyle name="Note 2 2 4 2 3" xfId="13677" xr:uid="{54BF2283-E5C0-45AB-B03D-B6DC08B020DC}"/>
    <cellStyle name="Note 2 2 4 2 4" xfId="4872" xr:uid="{8772804B-1229-43F4-A0CC-D40DCC5196EC}"/>
    <cellStyle name="Note 2 2 4 3" xfId="886" xr:uid="{4DCB835E-A155-47CE-AD77-1C9D9BF44A68}"/>
    <cellStyle name="Note 2 2 4 3 2" xfId="15171" xr:uid="{2F89AE4E-8D65-4E6D-8B91-0C621C79ACF0}"/>
    <cellStyle name="Note 2 2 4 3 3" xfId="6367" xr:uid="{F3184BD0-495D-44A3-8259-B1DFEBFAAB07}"/>
    <cellStyle name="Note 2 2 4 4" xfId="9385" xr:uid="{6552E01B-F85E-41EB-8B14-4193E433E70A}"/>
    <cellStyle name="Note 2 2 4 4 2" xfId="18188" xr:uid="{6AF77DBA-13E1-4B29-8A9A-AA8C72F3615B}"/>
    <cellStyle name="Note 2 2 4 5" xfId="12160" xr:uid="{84C389E4-57A7-427C-9C20-4A5DD2F144EB}"/>
    <cellStyle name="Note 2 2 4 6" xfId="3352" xr:uid="{276BF551-6959-4993-9B54-7539190203B2}"/>
    <cellStyle name="Note 2 2 5" xfId="887" xr:uid="{3708209A-2C91-40B8-BEF7-D8FAB94AA906}"/>
    <cellStyle name="Note 2 2 5 2" xfId="888" xr:uid="{BE922DC7-077D-442A-8E83-9CA24250DFC4}"/>
    <cellStyle name="Note 2 2 5 2 2" xfId="8191" xr:uid="{308423CC-4577-458B-B5AB-BBA1A6290F67}"/>
    <cellStyle name="Note 2 2 5 2 2 2" xfId="16994" xr:uid="{6145867B-7FAF-4975-9B19-4001FAD739A1}"/>
    <cellStyle name="Note 2 2 5 2 3" xfId="13975" xr:uid="{A00D24FD-6B95-4E0D-B3EC-0FE31C33B4AC}"/>
    <cellStyle name="Note 2 2 5 2 4" xfId="5170" xr:uid="{C39F286F-8171-4766-B970-AE5F8D83D766}"/>
    <cellStyle name="Note 2 2 5 3" xfId="6665" xr:uid="{DA9A2BDF-F246-4473-9C80-EDCF291D690D}"/>
    <cellStyle name="Note 2 2 5 3 2" xfId="15469" xr:uid="{56CE9544-69AB-4BBB-BDA9-8F27ACB4E7C3}"/>
    <cellStyle name="Note 2 2 5 4" xfId="9683" xr:uid="{F56FD371-B8A2-4359-ACBE-DC72FFA9517A}"/>
    <cellStyle name="Note 2 2 5 4 2" xfId="18486" xr:uid="{F8AEC3B6-8E4E-4DB8-8242-350976D5B570}"/>
    <cellStyle name="Note 2 2 5 5" xfId="12455" xr:uid="{9845755D-62AC-48CB-9222-12846810BBCE}"/>
    <cellStyle name="Note 2 2 5 6" xfId="3647" xr:uid="{A0A33708-5BFE-45AD-AC72-F24543462E45}"/>
    <cellStyle name="Note 2 2 6" xfId="889" xr:uid="{5E9D2568-DC36-429A-93F2-71B84003C54E}"/>
    <cellStyle name="Note 2 2 6 2" xfId="5480" xr:uid="{8B373FE7-0BD6-488D-B215-A03EB4C26E4E}"/>
    <cellStyle name="Note 2 2 6 2 2" xfId="8501" xr:uid="{CE290CC1-CDC1-4D4B-9513-0133E5C18F70}"/>
    <cellStyle name="Note 2 2 6 2 2 2" xfId="17304" xr:uid="{E4385769-62AF-4FB5-BDC6-D1E8B3B14BF4}"/>
    <cellStyle name="Note 2 2 6 2 3" xfId="14285" xr:uid="{9812F180-B872-4C09-88A5-C0E45B819912}"/>
    <cellStyle name="Note 2 2 6 3" xfId="6975" xr:uid="{B125EFB0-2CB4-48E7-9FB0-997C36E9E516}"/>
    <cellStyle name="Note 2 2 6 3 2" xfId="15779" xr:uid="{974C1902-350C-43BA-BD79-2347054B9695}"/>
    <cellStyle name="Note 2 2 6 4" xfId="9993" xr:uid="{E6B9AD49-7599-403B-BD3D-D27D0BED0B0F}"/>
    <cellStyle name="Note 2 2 6 4 2" xfId="18796" xr:uid="{450AA139-C279-4F6E-943A-BE19EFBF2AE4}"/>
    <cellStyle name="Note 2 2 6 5" xfId="12764" xr:uid="{21BF16E4-1248-42B3-972F-0CECC0ED7169}"/>
    <cellStyle name="Note 2 2 6 6" xfId="3957" xr:uid="{363B2E99-0B38-4857-BDEE-170608C80C23}"/>
    <cellStyle name="Note 2 2 7" xfId="4284" xr:uid="{0D20B195-A04B-4D13-A52D-758D422B98F1}"/>
    <cellStyle name="Note 2 2 7 2" xfId="7302" xr:uid="{FF506149-62B5-4D04-B479-32F84696DA27}"/>
    <cellStyle name="Note 2 2 7 2 2" xfId="16105" xr:uid="{227F3E5A-5C50-4C51-8B23-115B893344C4}"/>
    <cellStyle name="Note 2 2 7 3" xfId="13090" xr:uid="{9879BD79-C940-4A71-A9A5-898C6B1794B4}"/>
    <cellStyle name="Note 2 2 8" xfId="5775" xr:uid="{FA5AE3E4-4674-45B9-803F-4DCDF93CA271}"/>
    <cellStyle name="Note 2 2 8 2" xfId="14579" xr:uid="{4876DD8F-61DD-4AF6-B74F-CB25A7EE3DBD}"/>
    <cellStyle name="Note 2 2 9" xfId="8794" xr:uid="{8073DCD1-5D9D-4913-B01D-6578E40B43A1}"/>
    <cellStyle name="Note 2 2 9 2" xfId="17597" xr:uid="{CC3F9F39-AF79-4DC4-9222-21FD42FF6677}"/>
    <cellStyle name="Note 2 3" xfId="890" xr:uid="{EFC07ED8-2F38-4B7B-80BB-BA75BDFF1787}"/>
    <cellStyle name="Note 2 3 10" xfId="19474" xr:uid="{B6743657-8E7A-4A41-BA4D-5C12EF0040C9}"/>
    <cellStyle name="Note 2 3 11" xfId="2519" xr:uid="{BB9B7254-A1DF-438E-A2CD-ED1B020ED500}"/>
    <cellStyle name="Note 2 3 12" xfId="20064" xr:uid="{E4BCE322-205A-4D8A-B8C3-D95490D3DF44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2 2 2" xfId="16433" xr:uid="{086D2F22-BC1D-4686-84CE-A5D65E678C06}"/>
    <cellStyle name="Note 2 3 2 2 2 3" xfId="7630" xr:uid="{310DE91A-D9B0-43B4-B72B-029C22C54B62}"/>
    <cellStyle name="Note 2 3 2 2 3" xfId="13417" xr:uid="{CE40FB18-179A-48DD-8949-625D97B2753F}"/>
    <cellStyle name="Note 2 3 2 2 4" xfId="4612" xr:uid="{8A558703-ABC0-4BA1-9AE2-4F3A25E649D8}"/>
    <cellStyle name="Note 2 3 2 3" xfId="894" xr:uid="{3E7858AB-28D9-4710-88BA-4C156D02BE2F}"/>
    <cellStyle name="Note 2 3 2 3 2" xfId="14908" xr:uid="{4ABC53B7-7318-437E-8DA0-751A66F66D28}"/>
    <cellStyle name="Note 2 3 2 3 3" xfId="6104" xr:uid="{AC08CA32-30C2-4E88-A677-C113E6D6D4BA}"/>
    <cellStyle name="Note 2 3 2 4" xfId="9122" xr:uid="{F94D1197-94FD-4FEF-86E9-B20572E843F1}"/>
    <cellStyle name="Note 2 3 2 4 2" xfId="17925" xr:uid="{A8ED11D9-B980-4D64-A918-9EE3B6A1DBD2}"/>
    <cellStyle name="Note 2 3 2 5" xfId="10368" xr:uid="{AB51C760-C34C-4261-BDAB-A321757489E9}"/>
    <cellStyle name="Note 2 3 2 5 2" xfId="11906" xr:uid="{865CDA42-421C-4804-8400-2E737A84C5A7}"/>
    <cellStyle name="Note 2 3 2 6" xfId="3044" xr:uid="{DDC37C70-CDE9-4DFA-BCB9-B6D8BF51D272}"/>
    <cellStyle name="Note 2 3 2 7" xfId="20065" xr:uid="{7CEDE588-E27F-40D4-881B-E7608D745339}"/>
    <cellStyle name="Note 2 3 3" xfId="895" xr:uid="{188DA8C6-DBB0-4018-B75F-4C22147059C0}"/>
    <cellStyle name="Note 2 3 3 2" xfId="896" xr:uid="{406BFC7B-2613-4A64-BBCA-1D487811A6BB}"/>
    <cellStyle name="Note 2 3 3 2 2" xfId="7926" xr:uid="{BB24342C-52BA-4D67-AD5C-04140CDF1EB7}"/>
    <cellStyle name="Note 2 3 3 2 2 2" xfId="16729" xr:uid="{6430595F-9A03-4473-86B1-ED4820FC598F}"/>
    <cellStyle name="Note 2 3 3 2 3" xfId="13710" xr:uid="{941C8C6D-71D1-4764-80C1-C3F8908C2794}"/>
    <cellStyle name="Note 2 3 3 2 4" xfId="4905" xr:uid="{ACB1C669-2815-4405-9D3D-E7241D3A7027}"/>
    <cellStyle name="Note 2 3 3 3" xfId="6400" xr:uid="{882FAD08-5DB4-4C89-A202-EE724972259D}"/>
    <cellStyle name="Note 2 3 3 3 2" xfId="15204" xr:uid="{3626D602-7E20-4469-AEEA-4AF1CEF1C67A}"/>
    <cellStyle name="Note 2 3 3 4" xfId="9418" xr:uid="{7F0866FF-B474-4007-939F-8C42967B2BC0}"/>
    <cellStyle name="Note 2 3 3 4 2" xfId="18221" xr:uid="{1479E7DC-0C42-4D92-9CB3-82623F10D6DC}"/>
    <cellStyle name="Note 2 3 3 5" xfId="10369" xr:uid="{F58E82D4-F4CE-4E42-87D6-91E732440AB3}"/>
    <cellStyle name="Note 2 3 3 5 2" xfId="12193" xr:uid="{3EFF2ACC-49CD-4781-8856-8466618BBDC3}"/>
    <cellStyle name="Note 2 3 3 6" xfId="3385" xr:uid="{887768CF-C67D-4A43-9234-B66D3E511525}"/>
    <cellStyle name="Note 2 3 3 7" xfId="20066" xr:uid="{F8275383-CD9B-4A1E-851C-D708B7EAF832}"/>
    <cellStyle name="Note 2 3 4" xfId="897" xr:uid="{D8CFF3EF-3599-4591-8F44-00709719D6C0}"/>
    <cellStyle name="Note 2 3 4 2" xfId="5203" xr:uid="{0D0868CA-5ECF-49BA-B6F2-40350579A902}"/>
    <cellStyle name="Note 2 3 4 2 2" xfId="8224" xr:uid="{69C8CF93-7CDE-445A-8520-61864679DAE4}"/>
    <cellStyle name="Note 2 3 4 2 2 2" xfId="17027" xr:uid="{A6C99052-E284-468F-B5B0-9D92806C328A}"/>
    <cellStyle name="Note 2 3 4 2 3" xfId="14008" xr:uid="{AD81FC83-D683-45D8-9702-28D1E0F5166C}"/>
    <cellStyle name="Note 2 3 4 3" xfId="6698" xr:uid="{75B127F0-3C10-40E3-91AD-F7C7B8ACA6F9}"/>
    <cellStyle name="Note 2 3 4 3 2" xfId="15502" xr:uid="{CE8964B4-C2EB-460B-A3B3-BE0C1A103F6E}"/>
    <cellStyle name="Note 2 3 4 4" xfId="9716" xr:uid="{3FFD587B-AC74-403F-882B-D3AC58D41508}"/>
    <cellStyle name="Note 2 3 4 4 2" xfId="18519" xr:uid="{321E23DF-36A9-4174-934F-F93B271EA456}"/>
    <cellStyle name="Note 2 3 4 5" xfId="12488" xr:uid="{6E97988F-6899-4C9C-8B4F-2D5B81B26F18}"/>
    <cellStyle name="Note 2 3 4 6" xfId="3680" xr:uid="{13938FC0-6E52-4D8B-B871-AEEDA059F9FF}"/>
    <cellStyle name="Note 2 3 5" xfId="3990" xr:uid="{AACA4D33-B5AD-4ABF-B768-82004780BB89}"/>
    <cellStyle name="Note 2 3 5 2" xfId="5513" xr:uid="{02D21B8A-7BF4-44D1-95C3-6ECCA7F5F932}"/>
    <cellStyle name="Note 2 3 5 2 2" xfId="8534" xr:uid="{89041824-DBF9-4278-8B06-7E48758CF94B}"/>
    <cellStyle name="Note 2 3 5 2 2 2" xfId="17337" xr:uid="{180CAEF9-A30B-4801-8476-410D238A528C}"/>
    <cellStyle name="Note 2 3 5 2 3" xfId="14318" xr:uid="{0B688D38-DCAE-4727-98F6-90541A194D88}"/>
    <cellStyle name="Note 2 3 5 3" xfId="7008" xr:uid="{2CDB0955-6D8B-4B00-8BB3-8BC4EEFB9A58}"/>
    <cellStyle name="Note 2 3 5 3 2" xfId="15812" xr:uid="{6E21DDB4-E66F-4FB5-86E3-B780B8B9270C}"/>
    <cellStyle name="Note 2 3 5 4" xfId="10026" xr:uid="{BBD910E7-DEC3-49EC-A438-B9C945ADF164}"/>
    <cellStyle name="Note 2 3 5 4 2" xfId="18829" xr:uid="{12933620-60A9-4AE3-99E3-33C971CC6438}"/>
    <cellStyle name="Note 2 3 5 5" xfId="12797" xr:uid="{1CA3389A-F3F9-4EAF-8F0E-7C4921A0B299}"/>
    <cellStyle name="Note 2 3 6" xfId="4317" xr:uid="{FF70AC4C-E6F0-4AF9-8C8B-C5D9E8B85DB9}"/>
    <cellStyle name="Note 2 3 6 2" xfId="7335" xr:uid="{C757D2FE-597B-49B4-A6CE-30A7474C15A5}"/>
    <cellStyle name="Note 2 3 6 2 2" xfId="16138" xr:uid="{8CDD67B7-24A1-4281-A929-C15359865A25}"/>
    <cellStyle name="Note 2 3 6 3" xfId="13123" xr:uid="{6F2592B9-217E-44BD-A77C-87B7E3C988C0}"/>
    <cellStyle name="Note 2 3 7" xfId="5808" xr:uid="{395F35CB-8446-41DE-ABB7-25200EC449EF}"/>
    <cellStyle name="Note 2 3 7 2" xfId="14612" xr:uid="{18F04389-35F2-4A5B-8BE8-AA62490572AA}"/>
    <cellStyle name="Note 2 3 8" xfId="8827" xr:uid="{43A67676-2A79-4752-A2A9-12780CFA9965}"/>
    <cellStyle name="Note 2 3 8 2" xfId="17630" xr:uid="{FC7BED7F-01C6-4705-BE2D-24482CE531B8}"/>
    <cellStyle name="Note 2 3 9" xfId="10367" xr:uid="{9EB24B98-1262-4565-8B3C-BB2E1175F3BF}"/>
    <cellStyle name="Note 2 3 9 2" xfId="11641" xr:uid="{DB45EE45-FE4B-424B-BA74-D67107C7E332}"/>
    <cellStyle name="Note 2 4" xfId="898" xr:uid="{9582FE6D-9059-4F93-8BDB-49434EC7DE05}"/>
    <cellStyle name="Note 2 4 10" xfId="2361" xr:uid="{E67CCA7A-DB9F-467A-B40E-D88344E7A0D4}"/>
    <cellStyle name="Note 2 4 11" xfId="20067" xr:uid="{39557E70-322E-4210-8633-85C790A6011C}"/>
    <cellStyle name="Note 2 4 2" xfId="899" xr:uid="{A48E5426-2CF2-4E09-AEDB-0A881E31D535}"/>
    <cellStyle name="Note 2 4 2 2" xfId="900" xr:uid="{7792469A-5D70-4C06-AD69-9EE67643D6D2}"/>
    <cellStyle name="Note 2 4 2 2 2" xfId="7560" xr:uid="{9C534895-AA06-482B-B44E-C829AB517B6E}"/>
    <cellStyle name="Note 2 4 2 2 2 2" xfId="16363" xr:uid="{F24A16C2-7CEE-4ECD-9E53-60CA89160338}"/>
    <cellStyle name="Note 2 4 2 2 3" xfId="13347" xr:uid="{0BC5B355-354C-4B80-B7EA-A9374CB87E24}"/>
    <cellStyle name="Note 2 4 2 2 4" xfId="4542" xr:uid="{E7715C26-2A2B-4902-AF6A-48B54C980E22}"/>
    <cellStyle name="Note 2 4 2 3" xfId="6034" xr:uid="{9EAEFDBF-8C88-4ECC-8C14-A7A1C0B93F18}"/>
    <cellStyle name="Note 2 4 2 3 2" xfId="14838" xr:uid="{570E43D0-F1DA-472B-AE8C-05C969576E49}"/>
    <cellStyle name="Note 2 4 2 4" xfId="9052" xr:uid="{422F0048-B32E-4250-BAE8-258B0BAF463E}"/>
    <cellStyle name="Note 2 4 2 4 2" xfId="17855" xr:uid="{DC0C2079-1CB5-4E2E-A17D-BA9FD7A786AC}"/>
    <cellStyle name="Note 2 4 2 5" xfId="11836" xr:uid="{266A12D3-E6B3-4FDB-8A0A-50C8F26F8BB3}"/>
    <cellStyle name="Note 2 4 2 6" xfId="2916" xr:uid="{F32CF5C5-5E27-47AD-B287-D29CA41372CE}"/>
    <cellStyle name="Note 2 4 3" xfId="901" xr:uid="{BC663BF7-10D9-41A7-9F59-6332BB223500}"/>
    <cellStyle name="Note 2 4 3 2" xfId="4836" xr:uid="{970A6ABB-31E3-4BF5-99E8-E5778CD84CC6}"/>
    <cellStyle name="Note 2 4 3 2 2" xfId="7857" xr:uid="{ABB93CF5-7476-42EF-AB82-E5B96736DE58}"/>
    <cellStyle name="Note 2 4 3 2 2 2" xfId="16660" xr:uid="{77B0A657-E783-4448-98FE-5F54D4A53288}"/>
    <cellStyle name="Note 2 4 3 2 3" xfId="13641" xr:uid="{AE3831E2-8FC9-4ADF-8BAC-906087BC22E7}"/>
    <cellStyle name="Note 2 4 3 3" xfId="6331" xr:uid="{78E37C3F-9AB6-4DD5-A1D0-12283A7D8831}"/>
    <cellStyle name="Note 2 4 3 3 2" xfId="15135" xr:uid="{828C8189-4267-4968-97BC-D40418828D6B}"/>
    <cellStyle name="Note 2 4 3 4" xfId="9349" xr:uid="{A10CA12B-15E8-4417-843F-BBDF77858680}"/>
    <cellStyle name="Note 2 4 3 4 2" xfId="18152" xr:uid="{D16CB749-6F62-4E8F-B96B-79A5F0C3EDD1}"/>
    <cellStyle name="Note 2 4 3 5" xfId="12124" xr:uid="{43FF0B4B-7EBD-46A7-B96F-3F22A0C3E8EC}"/>
    <cellStyle name="Note 2 4 3 6" xfId="3316" xr:uid="{847ED8CC-A321-4930-AF60-DCBCD2462C27}"/>
    <cellStyle name="Note 2 4 4" xfId="3610" xr:uid="{D37D1FD5-8564-4814-B852-6E7F24C1220E}"/>
    <cellStyle name="Note 2 4 4 2" xfId="5133" xr:uid="{1C6082DF-C268-4F2C-9C46-ED40B23C10A5}"/>
    <cellStyle name="Note 2 4 4 2 2" xfId="8154" xr:uid="{E6D0CF25-4E28-4170-B1BF-5DE9A3715D7C}"/>
    <cellStyle name="Note 2 4 4 2 2 2" xfId="16957" xr:uid="{7E88130B-8E03-40C0-B6B0-371862D744E4}"/>
    <cellStyle name="Note 2 4 4 2 3" xfId="13938" xr:uid="{84C16B24-A8E1-4DB1-9D52-C4C69369320D}"/>
    <cellStyle name="Note 2 4 4 3" xfId="6628" xr:uid="{54847C0C-C89C-4DE2-947D-137A32943BA6}"/>
    <cellStyle name="Note 2 4 4 3 2" xfId="15432" xr:uid="{68C7D5C6-BCB3-4366-9FBE-6759059ECF75}"/>
    <cellStyle name="Note 2 4 4 4" xfId="9646" xr:uid="{B0D7C5AA-EE10-435D-9A08-64CD1CAACE1E}"/>
    <cellStyle name="Note 2 4 4 4 2" xfId="18449" xr:uid="{DD491B0A-29DC-493E-8466-32A09CDC952F}"/>
    <cellStyle name="Note 2 4 4 5" xfId="12418" xr:uid="{22870C64-8A3A-4FA4-96A6-41F6699BC84C}"/>
    <cellStyle name="Note 2 4 5" xfId="3921" xr:uid="{F7E7B499-3A35-416E-875E-F2790123AE92}"/>
    <cellStyle name="Note 2 4 5 2" xfId="5444" xr:uid="{55C41374-7611-4308-8CAF-252641860A4A}"/>
    <cellStyle name="Note 2 4 5 2 2" xfId="8465" xr:uid="{DF25B5D7-C84A-472A-9314-1AA4B3C145E6}"/>
    <cellStyle name="Note 2 4 5 2 2 2" xfId="17268" xr:uid="{B6979FD1-D00C-44CA-BBA8-EACD5B8E67EF}"/>
    <cellStyle name="Note 2 4 5 2 3" xfId="14249" xr:uid="{B1FE3361-8FD3-41B3-994A-8E9C52D2A636}"/>
    <cellStyle name="Note 2 4 5 3" xfId="6939" xr:uid="{792CD1E8-0344-40B1-BE54-649E7E1E92CE}"/>
    <cellStyle name="Note 2 4 5 3 2" xfId="15743" xr:uid="{6E2AB48C-B5F2-40E5-9469-4477FDDE85ED}"/>
    <cellStyle name="Note 2 4 5 4" xfId="9957" xr:uid="{5B6F003D-50D1-4BB8-878C-09616274820D}"/>
    <cellStyle name="Note 2 4 5 4 2" xfId="18760" xr:uid="{71F6DE79-20FC-4757-ADD5-2D8107141D56}"/>
    <cellStyle name="Note 2 4 5 5" xfId="12728" xr:uid="{6DA79E95-4802-495E-A69E-BBE066A30569}"/>
    <cellStyle name="Note 2 4 6" xfId="4248" xr:uid="{480364AC-3326-466C-B642-A99BFC92B87F}"/>
    <cellStyle name="Note 2 4 6 2" xfId="7266" xr:uid="{16500E21-FFF5-48AA-BC9A-8AC75BE841A5}"/>
    <cellStyle name="Note 2 4 6 2 2" xfId="16069" xr:uid="{D9E51AE0-C946-40DA-ADC6-B4731E3FC1CA}"/>
    <cellStyle name="Note 2 4 6 3" xfId="13054" xr:uid="{B34ACE19-C47C-4748-B52A-74564D4BD39E}"/>
    <cellStyle name="Note 2 4 7" xfId="5739" xr:uid="{49E332FE-ED7D-4A75-999E-1B3C4D34F4A6}"/>
    <cellStyle name="Note 2 4 7 2" xfId="14543" xr:uid="{CD4D4B8B-5848-4698-9932-329B6284E766}"/>
    <cellStyle name="Note 2 4 8" xfId="8758" xr:uid="{469AB475-4592-4D09-9EB2-5483E3B01D87}"/>
    <cellStyle name="Note 2 4 8 2" xfId="17561" xr:uid="{372391D7-2FE6-44AE-9AE2-27C99A241EE8}"/>
    <cellStyle name="Note 2 4 9" xfId="10370" xr:uid="{6E9A9CEE-4DF3-4719-87E1-269DF85227B7}"/>
    <cellStyle name="Note 2 4 9 2" xfId="11587" xr:uid="{BB12A78A-74AC-4796-85B2-A60F1D900F7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5 4" xfId="2692" xr:uid="{F8230011-7214-4BD0-8272-4CE9F7162F49}"/>
    <cellStyle name="Note 2 6" xfId="906" xr:uid="{5A3BCC3D-4628-4013-84F0-74EAC1C9A5EE}"/>
    <cellStyle name="Note 2 6 2" xfId="907" xr:uid="{840BA6C1-C1DC-4A40-9BA9-05E3EAAFEAA6}"/>
    <cellStyle name="Note 2 6 2 2" xfId="7503" xr:uid="{0E6FAC08-23A5-44BB-ABB2-E96E4DF47DD7}"/>
    <cellStyle name="Note 2 6 2 2 2" xfId="16306" xr:uid="{56944790-77FD-4E53-B753-7C7DC49DBFF8}"/>
    <cellStyle name="Note 2 6 2 3" xfId="13290" xr:uid="{4027A6FB-7062-4CD9-B843-96711CDB8A49}"/>
    <cellStyle name="Note 2 6 2 4" xfId="4485" xr:uid="{F1AF876D-DAD5-4EE2-BA8B-C763CCA3D1D6}"/>
    <cellStyle name="Note 2 6 3" xfId="5977" xr:uid="{585837CB-9338-4C5D-A51A-226641B2FB8E}"/>
    <cellStyle name="Note 2 6 3 2" xfId="14781" xr:uid="{D64A45D2-EEEE-4892-AA2F-203CC989E023}"/>
    <cellStyle name="Note 2 6 4" xfId="8995" xr:uid="{E76F90E9-B689-4022-9A1B-9F42016AC4F9}"/>
    <cellStyle name="Note 2 6 4 2" xfId="17798" xr:uid="{E173DF6D-4D3A-485C-9FD6-F2E8E37FFFE4}"/>
    <cellStyle name="Note 2 6 5" xfId="11781" xr:uid="{E1B8C813-0901-4266-ADDC-9A448A8066BF}"/>
    <cellStyle name="Note 2 6 6" xfId="2819" xr:uid="{BE7C59E1-1CF3-4E06-8E3A-E3A07240718E}"/>
    <cellStyle name="Note 2 7" xfId="908" xr:uid="{5AAFD2B6-AFCB-4802-A166-59449A6AD2B2}"/>
    <cellStyle name="Note 2 7 2" xfId="909" xr:uid="{A22397D3-C0D9-4B81-9AFA-4C6F0CCD4096}"/>
    <cellStyle name="Note 2 7 2 2" xfId="7801" xr:uid="{B83D5B18-61A0-483B-9060-4383793EE7F7}"/>
    <cellStyle name="Note 2 7 2 2 2" xfId="16604" xr:uid="{0C37333A-8D1A-451D-BB7C-6E95EFB0ADC1}"/>
    <cellStyle name="Note 2 7 2 3" xfId="13585" xr:uid="{536BB850-691C-4AC3-AE03-9CF7BFFF42AA}"/>
    <cellStyle name="Note 2 7 2 4" xfId="4780" xr:uid="{25D22858-9D4D-462C-B49F-ABE5E842ED3F}"/>
    <cellStyle name="Note 2 7 3" xfId="6275" xr:uid="{3F437EA0-C568-4B74-A3AA-CBED3E820E12}"/>
    <cellStyle name="Note 2 7 3 2" xfId="15079" xr:uid="{06980F07-65BA-4439-8204-86940EB7F5F4}"/>
    <cellStyle name="Note 2 7 4" xfId="9293" xr:uid="{5F9E1FE1-ACF9-4E7C-85A1-E7AB1E4FE273}"/>
    <cellStyle name="Note 2 7 4 2" xfId="18096" xr:uid="{8F9BCCF4-EA12-4FED-ABED-743DBDCA745D}"/>
    <cellStyle name="Note 2 7 5" xfId="12068" xr:uid="{D555A862-5017-4868-9358-AA61666D24F4}"/>
    <cellStyle name="Note 2 7 6" xfId="3260" xr:uid="{396E426C-8CBA-4D26-A08D-67093D7FB64C}"/>
    <cellStyle name="Note 2 8" xfId="910" xr:uid="{C8CC048F-1638-4F30-81E9-7E910AFD9519}"/>
    <cellStyle name="Note 2 8 2" xfId="5074" xr:uid="{EDBCAF0B-D643-4E48-82C7-49110EF2D7C3}"/>
    <cellStyle name="Note 2 8 2 2" xfId="8095" xr:uid="{F9DE3936-2CD3-4739-8D66-22BF6ECC4121}"/>
    <cellStyle name="Note 2 8 2 2 2" xfId="16898" xr:uid="{41CF242C-6658-4345-97D4-01B787A05945}"/>
    <cellStyle name="Note 2 8 2 3" xfId="13879" xr:uid="{1A85BB2F-87B7-4EB0-B54A-07729CC3D339}"/>
    <cellStyle name="Note 2 8 3" xfId="6569" xr:uid="{52452CA6-112C-4476-97AA-E0666F7DE68E}"/>
    <cellStyle name="Note 2 8 3 2" xfId="15373" xr:uid="{593A2936-AF40-4379-B83A-B3447DFC67D7}"/>
    <cellStyle name="Note 2 8 4" xfId="9587" xr:uid="{A4530FEB-DDF0-4B8E-9ADB-173FAB230C61}"/>
    <cellStyle name="Note 2 8 4 2" xfId="18390" xr:uid="{7DB679FC-F35A-49E3-9B64-0A5E58114B96}"/>
    <cellStyle name="Note 2 8 5" xfId="12359" xr:uid="{8787D5E8-5AC3-46A9-AA70-FB2A48AFCBFC}"/>
    <cellStyle name="Note 2 8 6" xfId="3551" xr:uid="{46B6F0FF-988C-4338-84AA-B7D251BC23A7}"/>
    <cellStyle name="Note 2 9" xfId="3865" xr:uid="{8D8059E7-3EE1-4C48-B054-BE261E69D6E5}"/>
    <cellStyle name="Note 2 9 2" xfId="5388" xr:uid="{83D74E8E-C586-4E3C-9586-4DD8FBF1C353}"/>
    <cellStyle name="Note 2 9 2 2" xfId="8409" xr:uid="{420A41D6-D21F-484E-9E75-CE155B666C2A}"/>
    <cellStyle name="Note 2 9 2 2 2" xfId="17212" xr:uid="{3A58099C-46E1-47C1-962B-29FF93F46F26}"/>
    <cellStyle name="Note 2 9 2 3" xfId="14193" xr:uid="{21718CD9-B177-4DF1-8899-739633462CA6}"/>
    <cellStyle name="Note 2 9 3" xfId="6883" xr:uid="{BAB0A391-6DE6-492F-AF2A-13394A6A166C}"/>
    <cellStyle name="Note 2 9 3 2" xfId="15687" xr:uid="{8C392A4F-B2F2-4765-B575-1CDB1318E7AB}"/>
    <cellStyle name="Note 2 9 4" xfId="9901" xr:uid="{4EB1D0A3-D5A4-4517-AC00-F4141DD42EDA}"/>
    <cellStyle name="Note 2 9 4 2" xfId="18704" xr:uid="{43A84BDD-D710-42D3-8FBD-1EE73524526E}"/>
    <cellStyle name="Note 2 9 5" xfId="12672" xr:uid="{CE3BA312-B569-4DEB-8C7B-9F616AAA939F}"/>
    <cellStyle name="Note 3" xfId="911" xr:uid="{75661B9E-CA2A-45C1-95B0-7C8049037CB8}"/>
    <cellStyle name="Note 3 10" xfId="20068" xr:uid="{3E2FA386-6097-4092-877F-03F567B85173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10243" xr:uid="{DD8AF56F-6E37-40E6-AE66-6427D4ED9523}"/>
    <cellStyle name="Note 3 2 2 2 2 3" xfId="20072" xr:uid="{6F44AAA7-4C87-42DC-9085-CFB47F6CC42A}"/>
    <cellStyle name="Note 3 2 2 2 3" xfId="11243" xr:uid="{B79ED86C-6CD9-40AF-8911-72565D553E2F}"/>
    <cellStyle name="Note 3 2 2 2 4" xfId="10371" xr:uid="{2B8A260B-1CFA-47B6-94B3-DAFACD558436}"/>
    <cellStyle name="Note 3 2 2 2 5" xfId="20071" xr:uid="{AB9C226F-B713-42A4-A6F8-E2DE4106B524}"/>
    <cellStyle name="Note 3 2 2 3" xfId="916" xr:uid="{657EB32C-E21A-46E3-8589-D878828E318A}"/>
    <cellStyle name="Note 3 2 2 3 2" xfId="10206" xr:uid="{31097DDF-D298-4909-8B47-28DF48061522}"/>
    <cellStyle name="Note 3 2 2 3 3" xfId="20073" xr:uid="{3A998659-8A93-4AE8-853D-C96534B1FE9B}"/>
    <cellStyle name="Note 3 2 2 4" xfId="2650" xr:uid="{309E0952-D4CD-4C01-8DF3-6B26495D7D5C}"/>
    <cellStyle name="Note 3 2 2 5" xfId="20070" xr:uid="{EB20ED86-60F5-4B00-A21E-CAAE946FCDD1}"/>
    <cellStyle name="Note 3 2 3" xfId="917" xr:uid="{F5F9F53B-886E-42C1-A22B-900828C07451}"/>
    <cellStyle name="Note 3 2 3 2" xfId="918" xr:uid="{F3891725-F931-4269-B8E5-F7C457DFAE8B}"/>
    <cellStyle name="Note 3 2 3 2 2" xfId="10246" xr:uid="{0F01805B-5B72-4941-94FB-86F5942EACC5}"/>
    <cellStyle name="Note 3 2 3 2 3" xfId="20075" xr:uid="{E97F1E56-09CC-4D54-85F9-B20DD9624031}"/>
    <cellStyle name="Note 3 2 3 3" xfId="10228" xr:uid="{9A97DAC8-9817-45C9-A08B-D2FE48E6799D}"/>
    <cellStyle name="Note 3 2 3 4" xfId="20074" xr:uid="{FE3B89F8-E7F2-4F15-9CB5-EBAA70BD3E37}"/>
    <cellStyle name="Note 3 2 4" xfId="919" xr:uid="{0B705015-8B28-4020-A771-98DDBFBB7424}"/>
    <cellStyle name="Note 3 2 4 2" xfId="10216" xr:uid="{374D4613-F932-447A-A9CB-0FC4DCFD238F}"/>
    <cellStyle name="Note 3 2 4 3" xfId="20076" xr:uid="{9CA51763-89CC-4DAC-88AA-6BA0C2E5918A}"/>
    <cellStyle name="Note 3 2 5" xfId="10257" xr:uid="{A33D0F32-6298-4E1D-8632-CE80F3B86E83}"/>
    <cellStyle name="Note 3 2 5 2" xfId="20077" xr:uid="{AC3D0C69-94E0-485E-A6E0-69DB1623B1BD}"/>
    <cellStyle name="Note 3 2 6" xfId="1926" xr:uid="{46F4B00E-0A85-42D5-8CC4-2ABF547E3DDE}"/>
    <cellStyle name="Note 3 2 7" xfId="20069" xr:uid="{D948660E-14A6-4782-A332-7150D9885A6A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10561" xr:uid="{7579AA68-5EF8-4D45-B100-8DB10042CFB4}"/>
    <cellStyle name="Note 3 3 2 2 3" xfId="20080" xr:uid="{527AE7A3-EA46-4F35-A1F8-CBD12452C149}"/>
    <cellStyle name="Note 3 3 2 3" xfId="11120" xr:uid="{19BC5CD2-5146-4AB2-AE56-F12CAB9873FF}"/>
    <cellStyle name="Note 3 3 2 4" xfId="10373" xr:uid="{E388A1B7-F1C8-46CF-89F7-2EEEE3055581}"/>
    <cellStyle name="Note 3 3 2 5" xfId="20079" xr:uid="{FDD9C744-640B-4B54-8550-9CB4B58063C5}"/>
    <cellStyle name="Note 3 3 3" xfId="923" xr:uid="{20953DB4-CDD7-4676-9543-A59631EC331F}"/>
    <cellStyle name="Note 3 3 3 2" xfId="10372" xr:uid="{051D9766-9B49-4CB4-B99B-04FC11F1F3A3}"/>
    <cellStyle name="Note 3 3 3 3" xfId="20081" xr:uid="{7E836020-E970-4D6C-BD4E-08657FCDECEC}"/>
    <cellStyle name="Note 3 3 4" xfId="2381" xr:uid="{927D1CC0-009A-41F5-B1F1-F126B72D07CF}"/>
    <cellStyle name="Note 3 3 5" xfId="20078" xr:uid="{A75141C7-6651-4D08-B6C7-2BF4650C7DA7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10238" xr:uid="{BB9C53B5-F67B-41A6-B09C-1437943CD590}"/>
    <cellStyle name="Note 3 4 2 2 3" xfId="20084" xr:uid="{85A884DB-5AC3-4054-897A-4EEF4E7D0BFE}"/>
    <cellStyle name="Note 3 4 2 3" xfId="10375" xr:uid="{0C4B8046-6693-4E3F-A28A-156E33441C5E}"/>
    <cellStyle name="Note 3 4 2 4" xfId="20083" xr:uid="{FA943474-91FD-424E-B462-4D55477DFE47}"/>
    <cellStyle name="Note 3 4 3" xfId="927" xr:uid="{7F5DA593-287C-4F6B-9F14-7C5780EEBB4B}"/>
    <cellStyle name="Note 3 4 3 2" xfId="10214" xr:uid="{4E370F86-9BCA-4C4D-860D-4195E7FE5DB4}"/>
    <cellStyle name="Note 3 4 3 3" xfId="20085" xr:uid="{4797972B-A455-4B36-AFBB-2CB8EB429067}"/>
    <cellStyle name="Note 3 4 4" xfId="10374" xr:uid="{95F4B09E-06E5-4591-9427-13AF13430F55}"/>
    <cellStyle name="Note 3 4 5" xfId="20082" xr:uid="{627263CF-A434-45B3-B986-1CBF53128CEB}"/>
    <cellStyle name="Note 3 5" xfId="928" xr:uid="{00BCF5A9-1512-476F-A7F4-FAACF458D0C4}"/>
    <cellStyle name="Note 3 5 2" xfId="929" xr:uid="{E2AF3520-2402-4583-BEAB-14EFF913BD7B}"/>
    <cellStyle name="Note 3 5 2 2" xfId="10234" xr:uid="{FB346F40-9082-4346-8066-682817A5DCBF}"/>
    <cellStyle name="Note 3 5 2 2 2" xfId="20088" xr:uid="{40C96093-6299-4120-9734-C37D99A3D356}"/>
    <cellStyle name="Note 3 5 2 3" xfId="10421" xr:uid="{DC6751C8-84C6-4D0E-BA84-AEDFD0F3E6D7}"/>
    <cellStyle name="Note 3 5 2 4" xfId="20087" xr:uid="{A3CDEBAA-86BF-484F-B495-7112ACBD3487}"/>
    <cellStyle name="Note 3 5 3" xfId="10253" xr:uid="{1664E33A-5800-49C5-9D55-73754983F394}"/>
    <cellStyle name="Note 3 5 3 2" xfId="20089" xr:uid="{B4BBBD95-6870-4F3E-8A2A-186FDB18366A}"/>
    <cellStyle name="Note 3 5 4" xfId="10376" xr:uid="{A62480C2-6F7F-4345-A974-B1A9CE771601}"/>
    <cellStyle name="Note 3 5 5" xfId="20086" xr:uid="{0832F1D5-606F-408B-9057-27CB7EC117A3}"/>
    <cellStyle name="Note 3 6" xfId="930" xr:uid="{21CA46A6-A373-4FB6-AE06-111344F58D6F}"/>
    <cellStyle name="Note 3 6 2" xfId="931" xr:uid="{BB19B245-0260-40E1-8EC9-F30856C31337}"/>
    <cellStyle name="Note 3 6 2 2" xfId="10259" xr:uid="{522ECCE0-789D-44C6-B50E-CCBAEE07FC7C}"/>
    <cellStyle name="Note 3 6 2 3" xfId="20091" xr:uid="{94932281-4123-47B7-B0C8-FB3A94C9E3A8}"/>
    <cellStyle name="Note 3 6 3" xfId="10377" xr:uid="{1AF8B3A4-E772-4F5F-97E2-9B719AE2BA10}"/>
    <cellStyle name="Note 3 6 4" xfId="20090" xr:uid="{3B3AEC90-5F7B-487D-A3D4-C0F979533A3B}"/>
    <cellStyle name="Note 3 7" xfId="932" xr:uid="{6FEACBC8-512A-4C29-B654-7762CD2B125C}"/>
    <cellStyle name="Note 3 7 2" xfId="10378" xr:uid="{769BD92A-5CA7-4660-B2CC-C65161061918}"/>
    <cellStyle name="Note 3 7 3" xfId="20092" xr:uid="{8788FFF0-0312-413C-9505-F2FC1767B17C}"/>
    <cellStyle name="Note 3 8" xfId="10215" xr:uid="{81F5D99C-99BC-425E-9FAB-E6D9380AB435}"/>
    <cellStyle name="Note 3 8 2" xfId="20093" xr:uid="{7DA4067C-0F73-4373-B7BE-8F2EFECCF8A5}"/>
    <cellStyle name="Note 3 9" xfId="1300" xr:uid="{978ACB99-C69C-4239-AD5A-272A2DA20EB5}"/>
    <cellStyle name="Note 4" xfId="933" xr:uid="{EB39D399-7DD2-4B1C-A397-4F5C1E8CE8F4}"/>
    <cellStyle name="Note 4 10" xfId="11333" xr:uid="{DED0A736-9184-4A2B-BDDC-D1D421DF5DB6}"/>
    <cellStyle name="Note 4 11" xfId="1557" xr:uid="{7D0D81A4-8884-48EF-9303-C18AAB26FF00}"/>
    <cellStyle name="Note 4 12" xfId="20094" xr:uid="{A52027A8-DC95-4AD5-B0F1-38DC2D0590E5}"/>
    <cellStyle name="Note 4 2" xfId="934" xr:uid="{02BAF64F-E777-4E2B-BF6D-CC329474574E}"/>
    <cellStyle name="Note 4 2 2" xfId="4727" xr:uid="{8798836F-81A8-4856-81E1-9E8BC1069F50}"/>
    <cellStyle name="Note 4 2 2 2" xfId="7747" xr:uid="{3B3CF9B3-6D29-4136-A975-614AF5E9A1F6}"/>
    <cellStyle name="Note 4 2 2 2 2" xfId="16550" xr:uid="{7DE9A5A0-2BEC-4A6F-A3AB-7C0769199F8D}"/>
    <cellStyle name="Note 4 2 2 2 3" xfId="20097" xr:uid="{F1DBB265-F94E-4057-8A45-E28695AADDCF}"/>
    <cellStyle name="Note 4 2 2 3" xfId="10942" xr:uid="{A2AC11EE-6256-4E26-AF62-F7E015934E2A}"/>
    <cellStyle name="Note 4 2 2 4" xfId="13532" xr:uid="{A65323AD-BAB7-47AC-8821-4ECE4F575AF4}"/>
    <cellStyle name="Note 4 2 2 5" xfId="20096" xr:uid="{051261E9-14DB-43C4-B8AA-2B75E78D461C}"/>
    <cellStyle name="Note 4 2 3" xfId="6221" xr:uid="{703149E8-7DC4-4C75-A733-96685533F80C}"/>
    <cellStyle name="Note 4 2 3 2" xfId="15025" xr:uid="{070A47DA-80FC-43FD-ADCB-6EDB481181FA}"/>
    <cellStyle name="Note 4 2 3 3" xfId="20098" xr:uid="{D2907CB6-B528-4E56-81D9-3F3F7C9EA960}"/>
    <cellStyle name="Note 4 2 4" xfId="9239" xr:uid="{04CF9FE3-B272-4497-A99C-C78665093C7D}"/>
    <cellStyle name="Note 4 2 4 2" xfId="18042" xr:uid="{2A32AB43-699A-4818-92E3-329210F15E98}"/>
    <cellStyle name="Note 4 2 5" xfId="11258" xr:uid="{A1D83671-6561-48C2-B1B7-19EDB9FE8956}"/>
    <cellStyle name="Note 4 2 6" xfId="11554" xr:uid="{DF568D61-AB0D-40E8-AB49-E1D617EBEFA9}"/>
    <cellStyle name="Note 4 2 7" xfId="1927" xr:uid="{349FB3BD-5C1D-479A-BB7E-882D53BBF89A}"/>
    <cellStyle name="Note 4 2 8" xfId="20095" xr:uid="{F0C0183C-305B-43CB-B651-B6A6DE8C4474}"/>
    <cellStyle name="Note 4 3" xfId="3500" xr:uid="{488A9D2D-4B38-42A3-86E7-2499290ADE3C}"/>
    <cellStyle name="Note 4 3 2" xfId="5022" xr:uid="{F8F14272-084C-4776-8B84-A0E6C77132CE}"/>
    <cellStyle name="Note 4 3 2 2" xfId="8043" xr:uid="{E98CF41D-6EAA-4394-8967-EF1B3373ABB9}"/>
    <cellStyle name="Note 4 3 2 2 2" xfId="16846" xr:uid="{FF20A5EE-256C-4CBD-A627-143E7ABC517A}"/>
    <cellStyle name="Note 4 3 2 3" xfId="13827" xr:uid="{E50F9628-DCC2-4CBC-9350-492AE51CB18F}"/>
    <cellStyle name="Note 4 3 2 4" xfId="20100" xr:uid="{7219ED63-1C62-4D8F-9E6C-BDF421C8BD88}"/>
    <cellStyle name="Note 4 3 3" xfId="6517" xr:uid="{CBDDADDB-A410-40DA-90EC-365D252C15D6}"/>
    <cellStyle name="Note 4 3 3 2" xfId="15321" xr:uid="{E384758F-7403-4019-AC62-4C23628C26D5}"/>
    <cellStyle name="Note 4 3 4" xfId="9535" xr:uid="{33593E0C-31AC-4FA3-B1EC-581D99481E84}"/>
    <cellStyle name="Note 4 3 4 2" xfId="18338" xr:uid="{B61E0BF8-516D-4340-A97B-9E3AFA57920F}"/>
    <cellStyle name="Note 4 3 5" xfId="10914" xr:uid="{1BDAC89A-E37D-417F-BF62-2DF4FE0C7099}"/>
    <cellStyle name="Note 4 3 6" xfId="12308" xr:uid="{181C1FE9-5714-46DC-9A19-A75E4B06544A}"/>
    <cellStyle name="Note 4 3 7" xfId="20099" xr:uid="{11EAB58A-85FF-47E4-A544-BCE091F53421}"/>
    <cellStyle name="Note 4 4" xfId="3802" xr:uid="{2BD50EC7-9C33-485B-BE78-337CC893260B}"/>
    <cellStyle name="Note 4 4 2" xfId="5325" xr:uid="{5F975415-F0AA-4A36-805F-33C68F85874C}"/>
    <cellStyle name="Note 4 4 2 2" xfId="8346" xr:uid="{967EEA2F-7E43-4006-9A53-15D34B2FFFF6}"/>
    <cellStyle name="Note 4 4 2 2 2" xfId="17149" xr:uid="{A8ACA00A-CF13-4B9B-9225-4CF83E81E711}"/>
    <cellStyle name="Note 4 4 2 3" xfId="14130" xr:uid="{1CE65F59-F05B-460C-81A1-0FB6294DD363}"/>
    <cellStyle name="Note 4 4 3" xfId="6820" xr:uid="{A59EB3C4-9C7B-42B2-9C73-EE3FBCCBBDB7}"/>
    <cellStyle name="Note 4 4 3 2" xfId="15624" xr:uid="{4FE7FEB2-C7CD-4CAF-9E3D-101F508FBBA4}"/>
    <cellStyle name="Note 4 4 4" xfId="9838" xr:uid="{19D8C007-2E27-4198-B493-D2A9164F6004}"/>
    <cellStyle name="Note 4 4 4 2" xfId="18641" xr:uid="{EFD21C79-3A5F-4246-A610-866DB2F18169}"/>
    <cellStyle name="Note 4 4 5" xfId="12610" xr:uid="{63EC78EA-8F43-4486-9D83-E6F58326F95A}"/>
    <cellStyle name="Note 4 4 6" xfId="20101" xr:uid="{F7C525E2-2F9E-43CB-BDB5-631E1ACE932D}"/>
    <cellStyle name="Note 4 5" xfId="4107" xr:uid="{41383E2E-B665-4A95-AF3C-0EA3B3002321}"/>
    <cellStyle name="Note 4 5 2" xfId="5630" xr:uid="{1EDA4AC8-57B0-4D76-A78F-B336DBE3A5E2}"/>
    <cellStyle name="Note 4 5 2 2" xfId="8651" xr:uid="{82C39639-2D5D-46F9-8007-C41CEDB815C7}"/>
    <cellStyle name="Note 4 5 2 2 2" xfId="17454" xr:uid="{A176C9C7-922C-4D2F-826F-CD465921BE97}"/>
    <cellStyle name="Note 4 5 2 3" xfId="14435" xr:uid="{F2361226-694E-40EE-9B3C-B8C7E72966A6}"/>
    <cellStyle name="Note 4 5 3" xfId="7125" xr:uid="{E98FF2BC-B9D9-4EA8-B8C2-34B3BAA947CA}"/>
    <cellStyle name="Note 4 5 3 2" xfId="15929" xr:uid="{9D069E92-1498-46B3-9EDF-EB921062DA4C}"/>
    <cellStyle name="Note 4 5 4" xfId="10143" xr:uid="{69155CDD-2B02-4948-9458-B963FD3E849E}"/>
    <cellStyle name="Note 4 5 4 2" xfId="18946" xr:uid="{84359038-7A74-45EC-AAF8-9A5BFE6D6D57}"/>
    <cellStyle name="Note 4 5 5" xfId="12914" xr:uid="{7679B61B-B260-4FD7-B584-978963B8F0D9}"/>
    <cellStyle name="Note 4 5 6" xfId="20102" xr:uid="{C1E22156-7C38-49B9-BEE2-7EF56B91F5EB}"/>
    <cellStyle name="Note 4 6" xfId="4434" xr:uid="{857679C5-65DE-4F30-BEDA-53A7AF9644C5}"/>
    <cellStyle name="Note 4 6 2" xfId="7452" xr:uid="{9A89AF61-7F63-4F7A-9785-BE2BE496FD79}"/>
    <cellStyle name="Note 4 6 2 2" xfId="16255" xr:uid="{56547486-0A34-4DC1-BFF6-C6480A9B0967}"/>
    <cellStyle name="Note 4 6 3" xfId="13240" xr:uid="{2D05C007-615D-4D1C-B78B-3D690AE9621C}"/>
    <cellStyle name="Note 4 7" xfId="5925" xr:uid="{EFDD7753-203A-4E58-AB93-2E2E61BBBB34}"/>
    <cellStyle name="Note 4 7 2" xfId="14729" xr:uid="{A16E1294-F329-49E2-BFCB-0D07A9B2DDE7}"/>
    <cellStyle name="Note 4 8" xfId="8944" xr:uid="{BB32DE8A-FA54-4869-84AD-DF22039039A4}"/>
    <cellStyle name="Note 4 8 2" xfId="17747" xr:uid="{02CBBFF7-AA67-4999-9AE2-9B0043CBA061}"/>
    <cellStyle name="Note 4 9" xfId="11224" xr:uid="{EAF2160A-2269-47AC-A1DD-2BAE24A37737}"/>
    <cellStyle name="Note 5" xfId="935" xr:uid="{20342958-256E-4A76-AF82-353E05AE5C19}"/>
    <cellStyle name="Note 5 2" xfId="936" xr:uid="{1B5E12B7-0197-4F51-88F6-7EA0407B301C}"/>
    <cellStyle name="Note 5 2 2" xfId="15975" xr:uid="{4F4AE8F0-67C1-464E-B928-18E47D99CD8E}"/>
    <cellStyle name="Note 5 2 3" xfId="7172" xr:uid="{D9BB6859-B3E2-4F20-909C-0E961FBA7E5E}"/>
    <cellStyle name="Note 5 3" xfId="11006" xr:uid="{9F23B504-A7E3-4D89-B1A3-3D3A9B3797CB}"/>
    <cellStyle name="Note 5 4" xfId="12960" xr:uid="{F0359FAB-B4C7-443B-A211-F027714EE3DB}"/>
    <cellStyle name="Note 5 5" xfId="4154" xr:uid="{EAD33854-7684-4D4E-88F7-56F273C625FD}"/>
    <cellStyle name="Note 6" xfId="937" xr:uid="{4673180E-64D3-4336-AC12-9901AD7846A4}"/>
    <cellStyle name="Note 6 2" xfId="938" xr:uid="{2EB07D2D-C5E8-4DDD-920A-B459797704DE}"/>
    <cellStyle name="Note 6 3" xfId="10952" xr:uid="{5F7AD0DD-9D64-43CE-81FD-7EC7B9B4B103}"/>
    <cellStyle name="Note 7" xfId="10648" xr:uid="{76FD0D5E-F35E-4BED-947C-508DC3B83788}"/>
    <cellStyle name="Note 8" xfId="11317" xr:uid="{1EC5560A-330F-482D-8119-05548F65D637}"/>
    <cellStyle name="Note 9" xfId="1030" xr:uid="{4D3817C8-FDCB-4E2F-84DD-DC14A92E6F90}"/>
    <cellStyle name="Numbers - size 10" xfId="1161" xr:uid="{546A83DE-6E9B-4E66-AEC7-243469811935}"/>
    <cellStyle name="Numbers - size 11" xfId="1162" xr:uid="{EC8A483D-4633-41ED-BDB7-7BB153DB8463}"/>
    <cellStyle name="Numbers - size 11 2" xfId="2800" xr:uid="{1AB31C28-B8EC-4DC3-8281-3CD50E62173C}"/>
    <cellStyle name="Numbers - size 8" xfId="1163" xr:uid="{7B7165A6-96DD-4123-98B0-6DC0D4B517C3}"/>
    <cellStyle name="Numbers - size 9" xfId="1164" xr:uid="{D75C67DE-845D-40E0-870E-AB694DA74E2C}"/>
    <cellStyle name="Output" xfId="1001" builtinId="21" customBuiltin="1"/>
    <cellStyle name="Output 2" xfId="1251" xr:uid="{F1608F09-2D91-4480-AB03-F3B721809C04}"/>
    <cellStyle name="Output 2 2" xfId="2693" xr:uid="{B54BDEE2-C68D-460C-B9E6-B850101F0C0E}"/>
    <cellStyle name="Output 2 2 2" xfId="10380" xr:uid="{BD295333-EF48-4B6F-A6F2-B6BC53C803EC}"/>
    <cellStyle name="Output 2 3" xfId="2376" xr:uid="{B6B7858F-EC15-4D6C-BFAD-CEE78EAC43CC}"/>
    <cellStyle name="Output 2 3 2" xfId="10379" xr:uid="{978679D8-0BB8-460F-8FFB-3218EF137405}"/>
    <cellStyle name="Output 2 4" xfId="20104" xr:uid="{75927B88-6148-4903-B0EF-A75EDAB49CD3}"/>
    <cellStyle name="Output 3" xfId="2651" xr:uid="{D02307A9-8A86-43D1-B8CE-A35C41D8CBD4}"/>
    <cellStyle name="Output 4" xfId="20103" xr:uid="{F327E520-9980-423E-B897-AD553512D8EC}"/>
    <cellStyle name="Page Headings" xfId="1165" xr:uid="{63C73863-867E-43C0-8ED8-A1FC875F9FB4}"/>
    <cellStyle name="Percent" xfId="939" builtinId="5"/>
    <cellStyle name="Percent - size 10 - 1 place" xfId="1166" xr:uid="{90C11DEA-7952-4065-8643-4BA73E7FA9BA}"/>
    <cellStyle name="Percent - size 10 - 2 places" xfId="1167" xr:uid="{A4B6970A-94B1-4294-9731-ED4A2EC3252E}"/>
    <cellStyle name="Percent - size 11 - 1 place" xfId="1168" xr:uid="{19E25A1A-AC14-4E75-9A5B-DC732C47C655}"/>
    <cellStyle name="Percent - size 11 - 1 place 2" xfId="2309" xr:uid="{C8E06E61-C6A8-4146-B874-91013BA5CDCB}"/>
    <cellStyle name="Percent - size 11 - 1 place 2 2" xfId="2722" xr:uid="{6AACE0D1-3B4F-4869-A050-CFCFF5A24151}"/>
    <cellStyle name="Percent - size 11 - 1 place 2 2 2" xfId="3170" xr:uid="{0B845C08-F9F6-479C-B652-A7D41067663B}"/>
    <cellStyle name="Percent - size 11 - 1 place 2 3" xfId="2826" xr:uid="{179D71C8-15EB-450C-BCB6-8BC7183DADFE}"/>
    <cellStyle name="Percent - size 11 - 1 place 3" xfId="2702" xr:uid="{D9152039-8670-4972-B82B-3ED552649333}"/>
    <cellStyle name="Percent - size 11 - 1 place 3 2" xfId="3152" xr:uid="{830D3339-4FCD-49A3-9CB3-6D94DF79689F}"/>
    <cellStyle name="Percent - size 11 - 2 places" xfId="1169" xr:uid="{2D5FE607-36DB-4603-9E4F-5871BBFC66FE}"/>
    <cellStyle name="Percent - size 11 - 2 places 2" xfId="2801" xr:uid="{C4B21086-A207-4759-9FA3-36C3B232727F}"/>
    <cellStyle name="Percent - size 8 - 1 place" xfId="1170" xr:uid="{FAA0A7AF-7729-4E06-9369-22FB40DC7CF5}"/>
    <cellStyle name="Percent - size 8 - 2 places" xfId="1171" xr:uid="{C41B6FBD-7D2C-49BD-B99D-1B84074B79F7}"/>
    <cellStyle name="Percent - size 9 - 1 place" xfId="1172" xr:uid="{F4C0FA16-BA23-4D68-B564-0A0C13BB7894}"/>
    <cellStyle name="Percent - size 9 - 2 places" xfId="1173" xr:uid="{7F6FC309-7808-4089-8C1A-6500C782084D}"/>
    <cellStyle name="Percent 10" xfId="1269" xr:uid="{EA94536E-3D32-476B-9938-D22A559899E7}"/>
    <cellStyle name="Percent 10 10" xfId="8795" xr:uid="{5A5965A1-6DAE-49C5-878B-C643E8FAD7F9}"/>
    <cellStyle name="Percent 10 10 2" xfId="17598" xr:uid="{14D4AD0D-DB2E-4DC9-B27A-02002A548806}"/>
    <cellStyle name="Percent 10 11" xfId="2460" xr:uid="{D1AE367D-F5A4-473F-92D2-D06F7B3410B2}"/>
    <cellStyle name="Percent 10 11 2" xfId="11609" xr:uid="{D061FCEB-75DA-4407-89F9-4E58C03112BC}"/>
    <cellStyle name="Percent 10 2" xfId="1353" xr:uid="{3DC63E0E-3A27-4837-8613-BC82EBC6A2E5}"/>
    <cellStyle name="Percent 10 2 2" xfId="3080" xr:uid="{585C790D-7E02-4BE2-9AF1-FA3A7A8F0D72}"/>
    <cellStyle name="Percent 10 2 2 2" xfId="4649" xr:uid="{39EBEB12-7700-42DA-9C5F-5693127F8958}"/>
    <cellStyle name="Percent 10 2 2 2 2" xfId="7667" xr:uid="{8523B174-7070-418A-B47D-13A023BE369D}"/>
    <cellStyle name="Percent 10 2 2 2 2 2" xfId="16470" xr:uid="{03B4EF93-D8D2-4593-9154-D9C677FE2BA8}"/>
    <cellStyle name="Percent 10 2 2 2 3" xfId="13454" xr:uid="{FD0A09A1-F122-4225-8D83-35F52A6A7263}"/>
    <cellStyle name="Percent 10 2 2 3" xfId="6141" xr:uid="{7E7D6D66-8677-40B3-BB1F-673CB389DC14}"/>
    <cellStyle name="Percent 10 2 2 3 2" xfId="14945" xr:uid="{8CC8FFB1-3E2B-4931-A6E7-32DA21DF7510}"/>
    <cellStyle name="Percent 10 2 2 4" xfId="9159" xr:uid="{069A4B47-DF14-42AD-8249-113347EF728E}"/>
    <cellStyle name="Percent 10 2 2 4 2" xfId="17962" xr:uid="{3BFBB82C-D13B-4F0C-9354-583C088395A2}"/>
    <cellStyle name="Percent 10 2 2 5" xfId="11941" xr:uid="{CB0618D3-6130-4167-9F06-4B29B43E5A2E}"/>
    <cellStyle name="Percent 10 2 3" xfId="3422" xr:uid="{B09C948D-B993-4583-ADC7-3004BE901469}"/>
    <cellStyle name="Percent 10 2 3 2" xfId="4942" xr:uid="{3BCEE67D-965C-4E62-B8D0-22235094D164}"/>
    <cellStyle name="Percent 10 2 3 2 2" xfId="7963" xr:uid="{DE41E199-DFB9-4A55-851B-A24F73598CCA}"/>
    <cellStyle name="Percent 10 2 3 2 2 2" xfId="16766" xr:uid="{66DDEC94-61E6-4C85-80D4-6AE7CD4BF924}"/>
    <cellStyle name="Percent 10 2 3 2 3" xfId="13747" xr:uid="{1621747D-1F29-495D-BF04-9DC51D3F66BB}"/>
    <cellStyle name="Percent 10 2 3 3" xfId="6437" xr:uid="{755883C3-2473-4E03-ACBD-E416AE7A23C6}"/>
    <cellStyle name="Percent 10 2 3 3 2" xfId="15241" xr:uid="{AC0BB46F-09F0-4893-ACA1-1E27687E71D7}"/>
    <cellStyle name="Percent 10 2 3 4" xfId="9455" xr:uid="{D4773014-109F-4493-A1B0-03CB9D9F6814}"/>
    <cellStyle name="Percent 10 2 3 4 2" xfId="18258" xr:uid="{46BC8B59-8DB2-4A9A-B063-95FE9AF57B3F}"/>
    <cellStyle name="Percent 10 2 3 5" xfId="12230" xr:uid="{1C64EE69-A169-44E9-8EF4-4AB730DD6E0B}"/>
    <cellStyle name="Percent 10 2 4" xfId="3717" xr:uid="{86B8DBF7-95CB-49BA-970B-9075DA4B5955}"/>
    <cellStyle name="Percent 10 2 4 2" xfId="5240" xr:uid="{4690EADB-46CE-4C75-9B80-BDCDCD3A2EFC}"/>
    <cellStyle name="Percent 10 2 4 2 2" xfId="8261" xr:uid="{B4DBF1B9-9F9E-46FE-9683-9B2E5539DED3}"/>
    <cellStyle name="Percent 10 2 4 2 2 2" xfId="17064" xr:uid="{F7F4921A-BCEE-4C73-8EBA-371760F09752}"/>
    <cellStyle name="Percent 10 2 4 2 3" xfId="14045" xr:uid="{F0230549-3921-4387-ACFB-12F341E4F42B}"/>
    <cellStyle name="Percent 10 2 4 3" xfId="6735" xr:uid="{52761191-654D-420D-9F5C-31A19A556EEF}"/>
    <cellStyle name="Percent 10 2 4 3 2" xfId="15539" xr:uid="{686DCFA6-72BA-4E08-BF9A-291A6BCF3555}"/>
    <cellStyle name="Percent 10 2 4 4" xfId="9753" xr:uid="{69764C7C-3697-449C-BD1F-583009119DDD}"/>
    <cellStyle name="Percent 10 2 4 4 2" xfId="18556" xr:uid="{82A471DC-C936-46CD-8A8C-2C5466444F53}"/>
    <cellStyle name="Percent 10 2 4 5" xfId="12525" xr:uid="{DD9EEFD9-A644-4A04-ADC9-5E50DC022FA1}"/>
    <cellStyle name="Percent 10 2 5" xfId="4027" xr:uid="{98FAE104-C0F2-40B4-8437-6748A2B761DE}"/>
    <cellStyle name="Percent 10 2 5 2" xfId="5550" xr:uid="{FEB2978F-F805-4303-B671-CD6FA43CAAE7}"/>
    <cellStyle name="Percent 10 2 5 2 2" xfId="8571" xr:uid="{5D249A98-8842-46EB-A04D-AA135A553C8A}"/>
    <cellStyle name="Percent 10 2 5 2 2 2" xfId="17374" xr:uid="{DCE488DA-4F82-47A0-B43C-9DCCFFAD195C}"/>
    <cellStyle name="Percent 10 2 5 2 3" xfId="14355" xr:uid="{13387E2A-B608-48D7-BDE2-632A8120B5B9}"/>
    <cellStyle name="Percent 10 2 5 3" xfId="7045" xr:uid="{9D455BD2-3AEC-4027-A9D3-97AC189E70A4}"/>
    <cellStyle name="Percent 10 2 5 3 2" xfId="15849" xr:uid="{B345273A-869F-45C1-8599-F3AB8B1C4A0E}"/>
    <cellStyle name="Percent 10 2 5 4" xfId="10063" xr:uid="{84B51AC9-3FC8-411A-B74A-0161E9693E71}"/>
    <cellStyle name="Percent 10 2 5 4 2" xfId="18866" xr:uid="{68381785-AD0C-494D-8A71-57F9F892A107}"/>
    <cellStyle name="Percent 10 2 5 5" xfId="12834" xr:uid="{C28CA369-CF81-439A-8095-13F102C2DB37}"/>
    <cellStyle name="Percent 10 2 6" xfId="4354" xr:uid="{3347125F-DAA6-4492-85F1-2CFC2C48F3BD}"/>
    <cellStyle name="Percent 10 2 6 2" xfId="7372" xr:uid="{EBF32C51-DB1D-46A4-B071-81945218B09A}"/>
    <cellStyle name="Percent 10 2 6 2 2" xfId="16175" xr:uid="{23390A99-DBE7-40AA-8C55-3A3EF6A78EEC}"/>
    <cellStyle name="Percent 10 2 6 3" xfId="13160" xr:uid="{0534CDF1-1135-4771-BF5C-D9121D59C705}"/>
    <cellStyle name="Percent 10 2 7" xfId="5845" xr:uid="{0144BE65-52C6-418E-BF5C-36E29F354BD2}"/>
    <cellStyle name="Percent 10 2 7 2" xfId="14649" xr:uid="{1E3DF62F-2F2E-431A-86C7-93FB1562CDEE}"/>
    <cellStyle name="Percent 10 2 8" xfId="8864" xr:uid="{252A842A-2DB4-42AC-82EE-F72125D693BB}"/>
    <cellStyle name="Percent 10 2 8 2" xfId="17667" xr:uid="{E34ED281-B514-4DF3-9609-BB8520503436}"/>
    <cellStyle name="Percent 10 2 9" xfId="2555" xr:uid="{E2CEB8BF-940A-4ED5-9D88-105CBCE8F078}"/>
    <cellStyle name="Percent 10 3" xfId="2610" xr:uid="{732F86C5-34EA-4B80-B170-118AD6EB36C4}"/>
    <cellStyle name="Percent 10 3 2" xfId="3142" xr:uid="{F49FBEA6-4121-4FA0-A447-779379B76BF5}"/>
    <cellStyle name="Percent 10 4" xfId="2986" xr:uid="{8E9CA451-DC14-4007-B0B6-4A1606AC6307}"/>
    <cellStyle name="Percent 10 4 2" xfId="4580" xr:uid="{0A837599-2506-47A4-8D63-68FA7246C87F}"/>
    <cellStyle name="Percent 10 4 2 2" xfId="7598" xr:uid="{EC782D21-D09D-4BAB-A4B9-9613A8F5C5C9}"/>
    <cellStyle name="Percent 10 4 2 2 2" xfId="16401" xr:uid="{6502BAD1-E42B-4A95-839E-F6909743DC5A}"/>
    <cellStyle name="Percent 10 4 2 3" xfId="13385" xr:uid="{E756D80F-2F67-41DF-9F20-0DFD9577670B}"/>
    <cellStyle name="Percent 10 4 3" xfId="6072" xr:uid="{664A4995-6FC3-47A2-BB67-8A2AF34686B0}"/>
    <cellStyle name="Percent 10 4 3 2" xfId="14876" xr:uid="{B025A239-498A-4EEA-8202-01DF4C3AA787}"/>
    <cellStyle name="Percent 10 4 4" xfId="9090" xr:uid="{17B9A090-11A3-4A25-9F9D-7AEEFE50182E}"/>
    <cellStyle name="Percent 10 4 4 2" xfId="17893" xr:uid="{9DA7F4D9-0203-44E2-B556-CBAF6498F6A3}"/>
    <cellStyle name="Percent 10 4 5" xfId="11874" xr:uid="{C6DD5636-35B1-49BA-8468-AF52C83BF4D3}"/>
    <cellStyle name="Percent 10 5" xfId="3353" xr:uid="{931D8E0A-70F9-4E2F-8F25-3EC1AC8B3179}"/>
    <cellStyle name="Percent 10 5 2" xfId="4873" xr:uid="{D2ECAEBB-B5C8-4914-946E-463D4F7BBBB8}"/>
    <cellStyle name="Percent 10 5 2 2" xfId="7894" xr:uid="{0C526307-5E4C-432E-949C-EFB70BD271FA}"/>
    <cellStyle name="Percent 10 5 2 2 2" xfId="16697" xr:uid="{F97A2194-16A7-427B-BBC4-6F93A009E6E4}"/>
    <cellStyle name="Percent 10 5 2 3" xfId="13678" xr:uid="{FFDB95D8-91A3-4CEF-88A3-21618AD320E7}"/>
    <cellStyle name="Percent 10 5 3" xfId="6368" xr:uid="{72A5A306-B9C6-4517-9744-7D29AF4E0A5C}"/>
    <cellStyle name="Percent 10 5 3 2" xfId="15172" xr:uid="{3343B2CE-E9D5-45E6-89B4-5921A80A9449}"/>
    <cellStyle name="Percent 10 5 4" xfId="9386" xr:uid="{94D816FC-7CF7-4C54-A543-E0C2D696F2E6}"/>
    <cellStyle name="Percent 10 5 4 2" xfId="18189" xr:uid="{097540FE-5327-4D9A-B530-6564F836A21B}"/>
    <cellStyle name="Percent 10 5 5" xfId="12161" xr:uid="{838EDCD4-A609-48A5-AB63-538CF42AE67B}"/>
    <cellStyle name="Percent 10 6" xfId="3648" xr:uid="{BDC75760-51B2-4D43-AAC1-4497A3EDD907}"/>
    <cellStyle name="Percent 10 6 2" xfId="5171" xr:uid="{DD3185E4-F273-4BCA-8C94-51BCEEF1653B}"/>
    <cellStyle name="Percent 10 6 2 2" xfId="8192" xr:uid="{A6516530-5EF8-4ED7-8562-AA17D0B45468}"/>
    <cellStyle name="Percent 10 6 2 2 2" xfId="16995" xr:uid="{B31370D2-3642-44B2-AA82-9951CB9D62F3}"/>
    <cellStyle name="Percent 10 6 2 3" xfId="13976" xr:uid="{82437A49-E810-41F1-A2C1-F3663B1B4152}"/>
    <cellStyle name="Percent 10 6 3" xfId="6666" xr:uid="{B56841B2-1F8C-40A3-9C1C-9FE7411772D4}"/>
    <cellStyle name="Percent 10 6 3 2" xfId="15470" xr:uid="{FF47DE9C-018A-4BF9-80ED-17BE6C53F100}"/>
    <cellStyle name="Percent 10 6 4" xfId="9684" xr:uid="{FEB74856-247C-4006-851D-56733C619D16}"/>
    <cellStyle name="Percent 10 6 4 2" xfId="18487" xr:uid="{33640C15-BE92-442A-B5FC-F5486853380E}"/>
    <cellStyle name="Percent 10 6 5" xfId="12456" xr:uid="{EF9BE849-9014-4E9E-8DEB-6714D148BF13}"/>
    <cellStyle name="Percent 10 7" xfId="3958" xr:uid="{E7570939-202D-477F-995F-BC3B13BCE6BA}"/>
    <cellStyle name="Percent 10 7 2" xfId="5481" xr:uid="{3370451E-8331-40E9-A89B-DABD7A1E06D5}"/>
    <cellStyle name="Percent 10 7 2 2" xfId="8502" xr:uid="{76CF2F13-2C0D-44D0-BF91-EAF00AFFB06D}"/>
    <cellStyle name="Percent 10 7 2 2 2" xfId="17305" xr:uid="{C76BA31C-474A-4B47-A1BA-945F6DDB4EB4}"/>
    <cellStyle name="Percent 10 7 2 3" xfId="14286" xr:uid="{EAB79A80-C6D9-45F5-9ECC-D0D99C287BF6}"/>
    <cellStyle name="Percent 10 7 3" xfId="6976" xr:uid="{CF687277-A106-4F7F-B70D-36E7CAA40BEA}"/>
    <cellStyle name="Percent 10 7 3 2" xfId="15780" xr:uid="{8423B212-BBB6-413F-97EA-DAC55C8663C2}"/>
    <cellStyle name="Percent 10 7 4" xfId="9994" xr:uid="{6F26F9CF-225A-495F-B10B-6138E1389182}"/>
    <cellStyle name="Percent 10 7 4 2" xfId="18797" xr:uid="{A202F7EE-3F31-4C7E-AF3E-5DED92077F7D}"/>
    <cellStyle name="Percent 10 7 5" xfId="12765" xr:uid="{69E2BB6E-16EC-42F9-A6D1-D466567D99CF}"/>
    <cellStyle name="Percent 10 8" xfId="4285" xr:uid="{5C809A35-88BA-4356-809C-31D3177235FF}"/>
    <cellStyle name="Percent 10 8 2" xfId="7303" xr:uid="{550B61AA-810B-4342-A956-E78234F02294}"/>
    <cellStyle name="Percent 10 8 2 2" xfId="16106" xr:uid="{ACD49126-BBC4-40E5-8090-715E0AED1889}"/>
    <cellStyle name="Percent 10 8 3" xfId="13091" xr:uid="{C8DF2992-9033-40DF-8ED4-D27AC4B1270B}"/>
    <cellStyle name="Percent 10 9" xfId="5776" xr:uid="{AD2DDBC1-3DA0-4CF2-A088-2C595BEA697A}"/>
    <cellStyle name="Percent 10 9 2" xfId="14580" xr:uid="{F69680A2-8CA6-4F99-98C5-1E11622F61B0}"/>
    <cellStyle name="Percent 100" xfId="19122" xr:uid="{4CBD0531-E988-448C-A107-FE39937078B4}"/>
    <cellStyle name="Percent 101" xfId="19052" xr:uid="{C5C65F72-0DF9-4DDA-83D7-4CEA9EE12626}"/>
    <cellStyle name="Percent 102" xfId="19085" xr:uid="{77689318-901E-48B6-AD37-7ACB187CA284}"/>
    <cellStyle name="Percent 103" xfId="19119" xr:uid="{CC873EC2-A082-4C3B-8530-E9BC958DC05D}"/>
    <cellStyle name="Percent 104" xfId="19003" xr:uid="{BEE31C11-E87A-4B67-A0F5-C83CC6B62D7E}"/>
    <cellStyle name="Percent 105" xfId="19030" xr:uid="{05BBE44A-3BA4-41F5-BBE8-F622C4F1E880}"/>
    <cellStyle name="Percent 106" xfId="19063" xr:uid="{B7FA9BA7-59FA-4C9C-9A3D-1DB4A38BE115}"/>
    <cellStyle name="Percent 107" xfId="19041" xr:uid="{C09BCF26-9D9E-4FB7-8C14-BE0326F25150}"/>
    <cellStyle name="Percent 108" xfId="19075" xr:uid="{1C6C703A-41FA-4FF9-B60F-5FE92E23A857}"/>
    <cellStyle name="Percent 109" xfId="19017" xr:uid="{1B902110-0933-4DB4-A1DE-28A21660E7EE}"/>
    <cellStyle name="Percent 11" xfId="1275" xr:uid="{9641C9A0-9823-479F-AEA9-50AD0967F802}"/>
    <cellStyle name="Percent 11 10" xfId="8796" xr:uid="{DA9218AB-A74B-4DFF-A62B-3AC28AA6D667}"/>
    <cellStyle name="Percent 11 10 2" xfId="17599" xr:uid="{32A9DA10-8567-4FCA-89D5-25A5927EA68E}"/>
    <cellStyle name="Percent 11 11" xfId="2461" xr:uid="{1BEABABE-AF89-4E92-A7C4-0D829C23A983}"/>
    <cellStyle name="Percent 11 11 2" xfId="11610" xr:uid="{C6FB84E9-7A8E-428D-92ED-48F322248797}"/>
    <cellStyle name="Percent 11 2" xfId="1359" xr:uid="{5DDA3AAE-1333-48E3-B5F4-0EE8630CF46E}"/>
    <cellStyle name="Percent 11 2 2" xfId="3081" xr:uid="{E4AF687E-C47B-4A4F-A5FD-F842405B0BA3}"/>
    <cellStyle name="Percent 11 2 2 2" xfId="4650" xr:uid="{3DA27866-A7FD-4106-A6F9-F62826CC12FE}"/>
    <cellStyle name="Percent 11 2 2 2 2" xfId="7668" xr:uid="{469B1061-77B7-4CD2-8456-E94F97F28584}"/>
    <cellStyle name="Percent 11 2 2 2 2 2" xfId="16471" xr:uid="{AC6FCC83-02AB-426B-9EAC-7749AD1B6E58}"/>
    <cellStyle name="Percent 11 2 2 2 3" xfId="13455" xr:uid="{9D14DFDA-C7BE-45A3-A040-199C0B9DB5FF}"/>
    <cellStyle name="Percent 11 2 2 3" xfId="6142" xr:uid="{DBB20396-99CF-475A-AF2B-6D5C409C6A60}"/>
    <cellStyle name="Percent 11 2 2 3 2" xfId="14946" xr:uid="{518BE709-052B-4CFA-BF22-C4C27D2EC61E}"/>
    <cellStyle name="Percent 11 2 2 4" xfId="9160" xr:uid="{D615859F-5F36-43B3-8EE9-5988A8DD3731}"/>
    <cellStyle name="Percent 11 2 2 4 2" xfId="17963" xr:uid="{6A51AEC1-D59A-494E-A4CF-E24EA6197DA0}"/>
    <cellStyle name="Percent 11 2 2 5" xfId="11942" xr:uid="{6BB70462-E01D-4B1E-9269-ECEC932DCEEB}"/>
    <cellStyle name="Percent 11 2 3" xfId="3423" xr:uid="{7DFF31C4-4B81-4CE2-ACBE-11448605DFC9}"/>
    <cellStyle name="Percent 11 2 3 2" xfId="4943" xr:uid="{E086E8FF-AEC4-4B56-8855-A361ECB751CF}"/>
    <cellStyle name="Percent 11 2 3 2 2" xfId="7964" xr:uid="{C609A7FC-ECA4-4AC4-B8DB-92420F44E85A}"/>
    <cellStyle name="Percent 11 2 3 2 2 2" xfId="16767" xr:uid="{8BF35465-1B66-45BF-AAFB-F35D3F749935}"/>
    <cellStyle name="Percent 11 2 3 2 3" xfId="13748" xr:uid="{CEBD24C2-33DA-4939-A651-70EE6A8DCCC3}"/>
    <cellStyle name="Percent 11 2 3 3" xfId="6438" xr:uid="{07159987-ABB6-42BB-BFCB-7C361FD6DD22}"/>
    <cellStyle name="Percent 11 2 3 3 2" xfId="15242" xr:uid="{6A13226F-BA33-4B43-89FF-F4607B02DE7B}"/>
    <cellStyle name="Percent 11 2 3 4" xfId="9456" xr:uid="{C043E96C-11B3-4501-BD28-785CC63455BF}"/>
    <cellStyle name="Percent 11 2 3 4 2" xfId="18259" xr:uid="{336F0D02-13A4-4C5D-8848-A15F03426AF6}"/>
    <cellStyle name="Percent 11 2 3 5" xfId="12231" xr:uid="{455BA6ED-F85C-460B-875A-E0E8E5389FD3}"/>
    <cellStyle name="Percent 11 2 4" xfId="3718" xr:uid="{24D5678B-724E-4304-A9AE-7EE065BA90AB}"/>
    <cellStyle name="Percent 11 2 4 2" xfId="5241" xr:uid="{4A1FE330-049F-458D-B4FC-E9B55C80112E}"/>
    <cellStyle name="Percent 11 2 4 2 2" xfId="8262" xr:uid="{40C76FBD-F856-44BD-BC0D-46CB8CD400FE}"/>
    <cellStyle name="Percent 11 2 4 2 2 2" xfId="17065" xr:uid="{089A4497-01DA-46AF-BB44-25255AC7D0AB}"/>
    <cellStyle name="Percent 11 2 4 2 3" xfId="14046" xr:uid="{B21E05AF-DBBF-4636-A448-A61E5FEEF710}"/>
    <cellStyle name="Percent 11 2 4 3" xfId="6736" xr:uid="{F5D85F2C-FEE7-4706-8997-C9F0F57333CF}"/>
    <cellStyle name="Percent 11 2 4 3 2" xfId="15540" xr:uid="{D0739895-3F4B-4DF3-AE44-87B7B44D2484}"/>
    <cellStyle name="Percent 11 2 4 4" xfId="9754" xr:uid="{6B757ABF-119C-467D-B10F-4327846DCB17}"/>
    <cellStyle name="Percent 11 2 4 4 2" xfId="18557" xr:uid="{35BF2C57-A7EB-440A-B47A-AFF95613287C}"/>
    <cellStyle name="Percent 11 2 4 5" xfId="12526" xr:uid="{ABD43CFB-E88F-4C1E-B32A-BB034319D778}"/>
    <cellStyle name="Percent 11 2 5" xfId="4028" xr:uid="{4A8C52F5-0DBC-4C36-9490-9837DC5E00F5}"/>
    <cellStyle name="Percent 11 2 5 2" xfId="5551" xr:uid="{D4D1807B-132F-42A7-8022-A2498905F7DB}"/>
    <cellStyle name="Percent 11 2 5 2 2" xfId="8572" xr:uid="{545DC41C-A36E-430C-942E-4E0EB68E68C1}"/>
    <cellStyle name="Percent 11 2 5 2 2 2" xfId="17375" xr:uid="{A24D397E-7F12-47EA-A6B6-D863B0ED3202}"/>
    <cellStyle name="Percent 11 2 5 2 3" xfId="14356" xr:uid="{0564B248-97B5-4F6B-B820-3178A99FA012}"/>
    <cellStyle name="Percent 11 2 5 3" xfId="7046" xr:uid="{DA4AA53C-E79F-409B-9F56-494A610FCDEF}"/>
    <cellStyle name="Percent 11 2 5 3 2" xfId="15850" xr:uid="{E323D2AF-CDD4-4F13-866A-9C448A436448}"/>
    <cellStyle name="Percent 11 2 5 4" xfId="10064" xr:uid="{28681DB0-D3F9-4670-A0C8-83AEA073D84C}"/>
    <cellStyle name="Percent 11 2 5 4 2" xfId="18867" xr:uid="{62AE1A18-6DF7-4554-926C-F2C8D610C944}"/>
    <cellStyle name="Percent 11 2 5 5" xfId="12835" xr:uid="{99DB49DC-2A59-4A80-82F9-05A0855A3D92}"/>
    <cellStyle name="Percent 11 2 6" xfId="4355" xr:uid="{F190BA46-CF87-4DDB-96BD-8B3E90053A6F}"/>
    <cellStyle name="Percent 11 2 6 2" xfId="7373" xr:uid="{18BFD1CD-0FED-427E-9D7B-25B8BB08906D}"/>
    <cellStyle name="Percent 11 2 6 2 2" xfId="16176" xr:uid="{D87ABA8E-0655-4917-B602-84214D6FE4C0}"/>
    <cellStyle name="Percent 11 2 6 3" xfId="13161" xr:uid="{DA0DBB43-3FC4-4ADC-B84F-9C275C61650E}"/>
    <cellStyle name="Percent 11 2 7" xfId="5846" xr:uid="{C0465D06-8542-4B3F-82B1-2FAF039E4D97}"/>
    <cellStyle name="Percent 11 2 7 2" xfId="14650" xr:uid="{19A88756-90DC-4C06-AB9D-B015DBD2111A}"/>
    <cellStyle name="Percent 11 2 8" xfId="8865" xr:uid="{D507CAD3-E17B-44DF-BC2D-8D3301F236A8}"/>
    <cellStyle name="Percent 11 2 8 2" xfId="17668" xr:uid="{A38CE8B0-3079-4AEB-B5BC-82A4620128A8}"/>
    <cellStyle name="Percent 11 2 9" xfId="2556" xr:uid="{66B0B291-424B-4BCA-9719-8AC454FE8733}"/>
    <cellStyle name="Percent 11 3" xfId="2987" xr:uid="{8EEC195D-D3CE-4945-94D1-EC18394D6FC2}"/>
    <cellStyle name="Percent 11 3 2" xfId="4581" xr:uid="{6C3B4E51-682E-4FD4-8854-0E4BB8EF2607}"/>
    <cellStyle name="Percent 11 3 2 2" xfId="7599" xr:uid="{FEE2F1BC-EDE5-49C5-AB01-19927A6243D2}"/>
    <cellStyle name="Percent 11 3 2 2 2" xfId="16402" xr:uid="{B0EA4054-2052-4614-85AD-05BF557B6A1D}"/>
    <cellStyle name="Percent 11 3 2 3" xfId="13386" xr:uid="{EBE67173-A5D7-4111-BDA4-2E2B0555743C}"/>
    <cellStyle name="Percent 11 3 3" xfId="6073" xr:uid="{CBF5B5B4-1536-4A93-8080-76A32C3AAA8B}"/>
    <cellStyle name="Percent 11 3 3 2" xfId="14877" xr:uid="{82566993-171A-4BD3-B23A-428444AAC710}"/>
    <cellStyle name="Percent 11 3 4" xfId="9091" xr:uid="{A7B792A9-C25A-4F2F-B1A8-24DE73A93691}"/>
    <cellStyle name="Percent 11 3 4 2" xfId="17894" xr:uid="{0CA438B9-E118-4FE8-B483-6377B9A6B7BB}"/>
    <cellStyle name="Percent 11 3 5" xfId="11875" xr:uid="{5498FE4B-40D8-4200-9605-42DD05A4E273}"/>
    <cellStyle name="Percent 11 4" xfId="3354" xr:uid="{07156460-79EF-47F3-9EDF-78ACFC14AE01}"/>
    <cellStyle name="Percent 11 4 2" xfId="4874" xr:uid="{75AF8B18-3436-4971-983B-DF83039B317A}"/>
    <cellStyle name="Percent 11 4 2 2" xfId="7895" xr:uid="{B42A2D1B-4057-4453-A500-E9FB2CBE8614}"/>
    <cellStyle name="Percent 11 4 2 2 2" xfId="16698" xr:uid="{93CE784D-2AFF-405E-A715-5AE824ECA00C}"/>
    <cellStyle name="Percent 11 4 2 3" xfId="13679" xr:uid="{F24B6F28-5D9B-4790-A221-6A5C904EE90C}"/>
    <cellStyle name="Percent 11 4 3" xfId="6369" xr:uid="{6E1D4CCB-E483-4903-826C-FA16E1DA6664}"/>
    <cellStyle name="Percent 11 4 3 2" xfId="15173" xr:uid="{1BF1B3AF-1F8A-47B7-B324-43E67436FD65}"/>
    <cellStyle name="Percent 11 4 4" xfId="9387" xr:uid="{807D7489-159D-4F1F-B604-1755B13B6B57}"/>
    <cellStyle name="Percent 11 4 4 2" xfId="18190" xr:uid="{A83617F5-5D4E-40D5-811C-6BA842C3E729}"/>
    <cellStyle name="Percent 11 4 5" xfId="12162" xr:uid="{13010030-9788-4D94-8CFA-B79DB0630994}"/>
    <cellStyle name="Percent 11 5" xfId="3649" xr:uid="{5C8C50EA-4DE3-44AB-92E0-8AD7EDF5A50E}"/>
    <cellStyle name="Percent 11 5 2" xfId="5172" xr:uid="{326912BD-8EDE-46E3-B00D-7678243CB9C4}"/>
    <cellStyle name="Percent 11 5 2 2" xfId="8193" xr:uid="{A8AB587E-62A9-4DBE-B681-D6A53DBAEFE9}"/>
    <cellStyle name="Percent 11 5 2 2 2" xfId="16996" xr:uid="{0176563C-33D0-415F-A82B-BAA8F54F69CC}"/>
    <cellStyle name="Percent 11 5 2 3" xfId="13977" xr:uid="{74D47D75-1663-44F0-B0FF-E17C7987DE86}"/>
    <cellStyle name="Percent 11 5 3" xfId="6667" xr:uid="{C70C3978-D9C3-4035-BF54-7D098CE019C8}"/>
    <cellStyle name="Percent 11 5 3 2" xfId="15471" xr:uid="{FD029B11-8D1C-413D-8F7E-182CB62EA955}"/>
    <cellStyle name="Percent 11 5 4" xfId="9685" xr:uid="{DA759B16-D115-4606-A275-5C772BB2D3E9}"/>
    <cellStyle name="Percent 11 5 4 2" xfId="18488" xr:uid="{BF868DA0-601F-495B-BE4A-30515334F1FC}"/>
    <cellStyle name="Percent 11 5 5" xfId="12457" xr:uid="{120527D7-16F2-44E0-BDCC-BADC95B1ECB9}"/>
    <cellStyle name="Percent 11 6" xfId="3847" xr:uid="{712585A6-09A5-4781-B3D5-1EA13AC09F41}"/>
    <cellStyle name="Percent 11 7" xfId="3959" xr:uid="{3A2515CE-12C7-4337-97DB-5A5A5C59D109}"/>
    <cellStyle name="Percent 11 7 2" xfId="5482" xr:uid="{87703B6D-DF69-4FB6-B0F3-BF6B6088E1C5}"/>
    <cellStyle name="Percent 11 7 2 2" xfId="8503" xr:uid="{1166BD74-6B56-45CD-BAAA-7643BA515D59}"/>
    <cellStyle name="Percent 11 7 2 2 2" xfId="17306" xr:uid="{20FA1439-EE3A-4962-91F1-29792EE103A6}"/>
    <cellStyle name="Percent 11 7 2 3" xfId="14287" xr:uid="{5734F6F7-21DB-42BF-912D-554569558835}"/>
    <cellStyle name="Percent 11 7 3" xfId="6977" xr:uid="{6778C82F-F6EA-4280-9CD6-8479BD216206}"/>
    <cellStyle name="Percent 11 7 3 2" xfId="15781" xr:uid="{32BE92FD-8640-43BB-B2A1-EE053B8001D9}"/>
    <cellStyle name="Percent 11 7 4" xfId="9995" xr:uid="{CC90D5B4-4373-4B82-9BCC-1BFDB5948D27}"/>
    <cellStyle name="Percent 11 7 4 2" xfId="18798" xr:uid="{A2DEF569-8448-4AF9-B0BB-7E5696E7BC34}"/>
    <cellStyle name="Percent 11 7 5" xfId="12766" xr:uid="{46D17BC5-3DBA-4F87-8FAA-D8547BCBC698}"/>
    <cellStyle name="Percent 11 8" xfId="4286" xr:uid="{4E3F07A6-32AD-441C-BBBE-F35C481DEA6B}"/>
    <cellStyle name="Percent 11 8 2" xfId="7304" xr:uid="{AE95DB48-BA1C-4FB5-9949-16BA18105D2C}"/>
    <cellStyle name="Percent 11 8 2 2" xfId="16107" xr:uid="{0C088B26-BE45-4901-8E79-C4E6A0282FF9}"/>
    <cellStyle name="Percent 11 8 3" xfId="13092" xr:uid="{F85F83C1-CE6C-473E-BF39-9328B255D39D}"/>
    <cellStyle name="Percent 11 9" xfId="5777" xr:uid="{F4BFF2D8-3F49-48AB-9CE1-3A892A073566}"/>
    <cellStyle name="Percent 11 9 2" xfId="14581" xr:uid="{555CFB7F-9B04-4647-9C9C-D94E064C7306}"/>
    <cellStyle name="Percent 110" xfId="19168" xr:uid="{BFAA8D68-EF19-4FB4-B6C8-A420255220B0}"/>
    <cellStyle name="Percent 111" xfId="19001" xr:uid="{F75C1DC1-81D2-4E68-8FD8-D5413E7E23C1}"/>
    <cellStyle name="Percent 112" xfId="19160" xr:uid="{D87655AC-8248-42EE-8C81-145C0AE41E43}"/>
    <cellStyle name="Percent 113" xfId="19043" xr:uid="{5032D36B-D9D6-45B2-829C-17147F3B2187}"/>
    <cellStyle name="Percent 114" xfId="19125" xr:uid="{360178D5-B009-4FCB-8D66-67DCAB7D5B2E}"/>
    <cellStyle name="Percent 115" xfId="19077" xr:uid="{1788F386-A7D1-4B4E-9C8A-6971F8115A10}"/>
    <cellStyle name="Percent 116" xfId="19137" xr:uid="{213D1F9D-9193-472D-B560-5D8064F82DD5}"/>
    <cellStyle name="Percent 117" xfId="19060" xr:uid="{A7F13EC1-318E-4F32-B12D-9982C3262D54}"/>
    <cellStyle name="Percent 118" xfId="19159" xr:uid="{791A494E-8158-4249-8F46-F781AC34725B}"/>
    <cellStyle name="Percent 119" xfId="19165" xr:uid="{0694F8F0-6AA1-4763-A83D-45D0C7736C5C}"/>
    <cellStyle name="Percent 12" xfId="1270" xr:uid="{91F07FD9-2D3E-4E75-A79C-735642DBA202}"/>
    <cellStyle name="Percent 12 10" xfId="2462" xr:uid="{29160FD5-178E-4596-A924-608206C45242}"/>
    <cellStyle name="Percent 12 10 2" xfId="11611" xr:uid="{7B8EEAA2-0E17-49BE-B1C8-9FF01BDBFCB4}"/>
    <cellStyle name="Percent 12 2" xfId="1354" xr:uid="{0D74ACD2-6A11-4FA2-AF0D-3C038DCD3F2E}"/>
    <cellStyle name="Percent 12 2 2" xfId="3082" xr:uid="{81335606-3E4A-48ED-81EB-16D0EC690782}"/>
    <cellStyle name="Percent 12 2 2 2" xfId="4651" xr:uid="{AADE9B6C-2F7E-43E7-9DB9-A67DEA6B18FD}"/>
    <cellStyle name="Percent 12 2 2 2 2" xfId="7669" xr:uid="{84F6ED73-1C71-4A1E-9BD1-4EE7FBDF9F31}"/>
    <cellStyle name="Percent 12 2 2 2 2 2" xfId="16472" xr:uid="{460574DD-B8AB-4B59-8ABD-084B940E395E}"/>
    <cellStyle name="Percent 12 2 2 2 3" xfId="13456" xr:uid="{E35431E1-B8DE-42D8-82B0-A0CAF7691F6F}"/>
    <cellStyle name="Percent 12 2 2 3" xfId="6143" xr:uid="{DD2257B7-3EF1-4B57-914E-8FFB680B47EE}"/>
    <cellStyle name="Percent 12 2 2 3 2" xfId="14947" xr:uid="{DD8691B0-9334-4493-9EB3-B3B99DDB03A1}"/>
    <cellStyle name="Percent 12 2 2 4" xfId="9161" xr:uid="{7104F724-009B-4847-8ED5-4EAC22CFED68}"/>
    <cellStyle name="Percent 12 2 2 4 2" xfId="17964" xr:uid="{D2CB63B4-30DC-49FE-8B8E-8F4C1D940D95}"/>
    <cellStyle name="Percent 12 2 2 5" xfId="11943" xr:uid="{8B24C042-4C2C-448C-AEA3-8F8872FD0113}"/>
    <cellStyle name="Percent 12 2 3" xfId="3424" xr:uid="{B5306991-4D67-4DFF-85D9-8B3BE31D8A04}"/>
    <cellStyle name="Percent 12 2 3 2" xfId="4944" xr:uid="{2E237AE5-74EF-407E-92E0-A91AA88AE18B}"/>
    <cellStyle name="Percent 12 2 3 2 2" xfId="7965" xr:uid="{01660FC1-4236-4C8A-9359-33E2EBF4638F}"/>
    <cellStyle name="Percent 12 2 3 2 2 2" xfId="16768" xr:uid="{00A6426B-4F34-4C4C-9AF0-884E8EFAEFF4}"/>
    <cellStyle name="Percent 12 2 3 2 3" xfId="13749" xr:uid="{525ECDB2-A219-48A5-9DF2-8511AF4E882A}"/>
    <cellStyle name="Percent 12 2 3 3" xfId="6439" xr:uid="{8A1085F9-B15F-4834-8A82-61A19953DBC1}"/>
    <cellStyle name="Percent 12 2 3 3 2" xfId="15243" xr:uid="{7D5AD8C1-C1AB-4B59-9F84-DEF8BDFED2B0}"/>
    <cellStyle name="Percent 12 2 3 4" xfId="9457" xr:uid="{B61A3DC8-6C99-4B30-8ACE-CDD01A2D83D7}"/>
    <cellStyle name="Percent 12 2 3 4 2" xfId="18260" xr:uid="{30E8B5E1-BD3A-41E7-9703-F96405D8E773}"/>
    <cellStyle name="Percent 12 2 3 5" xfId="12232" xr:uid="{B5D41CAC-733A-49B8-BB4A-276749BCB245}"/>
    <cellStyle name="Percent 12 2 4" xfId="3719" xr:uid="{01D3C06B-79C3-4BFA-ABD1-1E1B08302B45}"/>
    <cellStyle name="Percent 12 2 4 2" xfId="5242" xr:uid="{C790FD63-A30A-4AF8-9A9E-2026138AF959}"/>
    <cellStyle name="Percent 12 2 4 2 2" xfId="8263" xr:uid="{6EDE5AE9-03BC-4949-A973-0753C2FB2384}"/>
    <cellStyle name="Percent 12 2 4 2 2 2" xfId="17066" xr:uid="{1B46767F-3F1B-4ED1-A3BB-BEB1A312D23D}"/>
    <cellStyle name="Percent 12 2 4 2 3" xfId="14047" xr:uid="{66E15C61-9DD8-4576-BE8A-AD9BA5B98765}"/>
    <cellStyle name="Percent 12 2 4 3" xfId="6737" xr:uid="{76FF315F-C3AE-42CC-AD13-17878D69C423}"/>
    <cellStyle name="Percent 12 2 4 3 2" xfId="15541" xr:uid="{B710D6A3-0FFA-49B2-89C9-C23844A082EA}"/>
    <cellStyle name="Percent 12 2 4 4" xfId="9755" xr:uid="{55D47AF1-2B8C-4816-82B5-591704B5F6D6}"/>
    <cellStyle name="Percent 12 2 4 4 2" xfId="18558" xr:uid="{22211639-1EA3-441A-A5FC-4AD3280D0224}"/>
    <cellStyle name="Percent 12 2 4 5" xfId="12527" xr:uid="{9E63BD6B-42E2-4BFA-A81D-C528DF961C2C}"/>
    <cellStyle name="Percent 12 2 5" xfId="4029" xr:uid="{4CDAE6FB-5028-49B8-A709-940D06E9E6EA}"/>
    <cellStyle name="Percent 12 2 5 2" xfId="5552" xr:uid="{B48CA901-F5C7-41C4-9FD3-0D7730990113}"/>
    <cellStyle name="Percent 12 2 5 2 2" xfId="8573" xr:uid="{F3899621-FF42-4CC7-AD69-1F5F7226576B}"/>
    <cellStyle name="Percent 12 2 5 2 2 2" xfId="17376" xr:uid="{A5D9F206-C15A-4AC1-A136-8904C5058E6C}"/>
    <cellStyle name="Percent 12 2 5 2 3" xfId="14357" xr:uid="{F8135276-2BCD-42DE-BF19-2E8BAD1AB064}"/>
    <cellStyle name="Percent 12 2 5 3" xfId="7047" xr:uid="{109661B8-9E91-471A-955E-5FFFB7ECA08F}"/>
    <cellStyle name="Percent 12 2 5 3 2" xfId="15851" xr:uid="{9622AFFE-1C2F-46D0-AB6D-66ED7B42B954}"/>
    <cellStyle name="Percent 12 2 5 4" xfId="10065" xr:uid="{C9DCAE51-F2EF-4BDD-B9EE-987A4D225379}"/>
    <cellStyle name="Percent 12 2 5 4 2" xfId="18868" xr:uid="{3D731CF9-2C20-4F44-AA61-759F5278735B}"/>
    <cellStyle name="Percent 12 2 5 5" xfId="12836" xr:uid="{BD5BFC09-83AF-45B9-965C-5111D798E0CB}"/>
    <cellStyle name="Percent 12 2 6" xfId="4356" xr:uid="{54E0D386-CBF0-4E9E-BB54-65185A5C101C}"/>
    <cellStyle name="Percent 12 2 6 2" xfId="7374" xr:uid="{7C333864-0F6C-4790-8775-2D1C453DC331}"/>
    <cellStyle name="Percent 12 2 6 2 2" xfId="16177" xr:uid="{00C1435F-ABEF-499A-BFE5-640BC11A74F3}"/>
    <cellStyle name="Percent 12 2 6 3" xfId="13162" xr:uid="{02E01FD4-E0D4-452B-B1DB-A852EF72A188}"/>
    <cellStyle name="Percent 12 2 7" xfId="5847" xr:uid="{CAD30A91-2F95-4E9B-BC46-EFA4C1CDE325}"/>
    <cellStyle name="Percent 12 2 7 2" xfId="14651" xr:uid="{A9EF9528-D451-4F3B-82C1-42C03FB41A46}"/>
    <cellStyle name="Percent 12 2 8" xfId="8866" xr:uid="{E0510512-8D98-483C-B1E2-BD2D3A72BF2B}"/>
    <cellStyle name="Percent 12 2 8 2" xfId="17669" xr:uid="{39DD9BF9-965C-43A5-A7C5-7EDC8FE54153}"/>
    <cellStyle name="Percent 12 2 9" xfId="2557" xr:uid="{B04CA15F-B7E9-431B-8D2D-D36387935C6D}"/>
    <cellStyle name="Percent 12 3" xfId="2988" xr:uid="{DB00C9BC-8CC7-4722-A290-A373FEA4297D}"/>
    <cellStyle name="Percent 12 3 2" xfId="4582" xr:uid="{D6C8CF54-A378-4BA1-BCB5-2AEA703A93FD}"/>
    <cellStyle name="Percent 12 3 2 2" xfId="7600" xr:uid="{98BD6C3E-6D13-43F0-938C-E6E888A61368}"/>
    <cellStyle name="Percent 12 3 2 2 2" xfId="16403" xr:uid="{9FE51DA0-4747-4435-9479-4CF812689AF3}"/>
    <cellStyle name="Percent 12 3 2 3" xfId="13387" xr:uid="{98AD1E71-8E6A-4C59-AB90-9BB7ACD4F0C8}"/>
    <cellStyle name="Percent 12 3 3" xfId="6074" xr:uid="{7A2F4673-387B-4E0D-9FAA-0D7A611E262D}"/>
    <cellStyle name="Percent 12 3 3 2" xfId="14878" xr:uid="{6D9739CF-993D-4F88-883D-AF409669B7EA}"/>
    <cellStyle name="Percent 12 3 4" xfId="9092" xr:uid="{CE29F204-B3EE-4D1D-8E8D-E0CD293DF3C1}"/>
    <cellStyle name="Percent 12 3 4 2" xfId="17895" xr:uid="{881BD80A-AB98-4933-99E8-DA657EE7644A}"/>
    <cellStyle name="Percent 12 3 5" xfId="11876" xr:uid="{63EB71C3-9C47-40A8-9F5D-2C62A0B3864C}"/>
    <cellStyle name="Percent 12 4" xfId="3355" xr:uid="{47251E72-7649-4711-B865-4CF6263D2796}"/>
    <cellStyle name="Percent 12 4 2" xfId="4875" xr:uid="{75B9D715-87E6-40E5-A09F-C6D1783BCF6A}"/>
    <cellStyle name="Percent 12 4 2 2" xfId="7896" xr:uid="{6859789C-BD93-441E-B267-C3D22C5935E1}"/>
    <cellStyle name="Percent 12 4 2 2 2" xfId="16699" xr:uid="{B880083B-B650-4F88-BB4E-C98B2B794C49}"/>
    <cellStyle name="Percent 12 4 2 3" xfId="13680" xr:uid="{DFF08EF3-B2A5-4F7B-A93E-FCCCA39A5E20}"/>
    <cellStyle name="Percent 12 4 3" xfId="6370" xr:uid="{578DD505-66BF-4FD9-9BD4-BF3478B70A58}"/>
    <cellStyle name="Percent 12 4 3 2" xfId="15174" xr:uid="{CBDF6BD5-F7A1-49AE-89DA-739FBC601B3B}"/>
    <cellStyle name="Percent 12 4 4" xfId="9388" xr:uid="{91939B69-80B0-4D45-BD88-647B15556F21}"/>
    <cellStyle name="Percent 12 4 4 2" xfId="18191" xr:uid="{18F452C4-EAAF-46D7-A68A-94473D0873C8}"/>
    <cellStyle name="Percent 12 4 5" xfId="12163" xr:uid="{15816589-E513-4A8E-831E-AB1ECA4DBE6A}"/>
    <cellStyle name="Percent 12 5" xfId="3650" xr:uid="{56665E50-1625-4C72-8419-15D89C872F12}"/>
    <cellStyle name="Percent 12 5 2" xfId="5173" xr:uid="{93FD6EE4-FB42-40F1-8EA9-2BEAF35D21B5}"/>
    <cellStyle name="Percent 12 5 2 2" xfId="8194" xr:uid="{767EF82E-49BD-4AF2-BD98-31E4EA74988F}"/>
    <cellStyle name="Percent 12 5 2 2 2" xfId="16997" xr:uid="{7C6C7112-B98D-4546-92D0-67451340E959}"/>
    <cellStyle name="Percent 12 5 2 3" xfId="13978" xr:uid="{E85A35E8-6882-4CB6-83FE-86C4D850D272}"/>
    <cellStyle name="Percent 12 5 3" xfId="6668" xr:uid="{6DBBA825-11B5-4A87-94A5-699F9BDD8706}"/>
    <cellStyle name="Percent 12 5 3 2" xfId="15472" xr:uid="{D824B4D2-DF74-44A4-ADB7-F3C2636585C9}"/>
    <cellStyle name="Percent 12 5 4" xfId="9686" xr:uid="{11182951-59B8-418B-8B4B-27BA1C7AEA74}"/>
    <cellStyle name="Percent 12 5 4 2" xfId="18489" xr:uid="{3B7866FF-D203-4D92-AFC6-90910DF96945}"/>
    <cellStyle name="Percent 12 5 5" xfId="12458" xr:uid="{2DC6F778-DC76-40C9-90A0-D7B88509511C}"/>
    <cellStyle name="Percent 12 6" xfId="3960" xr:uid="{CCC1C94A-B17A-4010-B5AE-A1F3E71ACD57}"/>
    <cellStyle name="Percent 12 6 2" xfId="5483" xr:uid="{A6F8D896-FA4F-4378-A235-DC40DD90A75B}"/>
    <cellStyle name="Percent 12 6 2 2" xfId="8504" xr:uid="{9C3EEE7D-C07F-4937-90ED-5BA3E0D037B3}"/>
    <cellStyle name="Percent 12 6 2 2 2" xfId="17307" xr:uid="{51B6C959-B76F-4EBA-895C-98C501F0A0A2}"/>
    <cellStyle name="Percent 12 6 2 3" xfId="14288" xr:uid="{A97C9F2C-CA99-4183-ACE2-9EB827E89541}"/>
    <cellStyle name="Percent 12 6 3" xfId="6978" xr:uid="{1929A174-9F6C-484E-AFA7-8830E15280E6}"/>
    <cellStyle name="Percent 12 6 3 2" xfId="15782" xr:uid="{2DC55CA8-4AD7-42C2-83A5-22AD8AA93CA9}"/>
    <cellStyle name="Percent 12 6 4" xfId="9996" xr:uid="{3A94639E-774B-4207-BD0D-89DF57F2C9B1}"/>
    <cellStyle name="Percent 12 6 4 2" xfId="18799" xr:uid="{06024DC7-3B2C-4B5E-9C15-A9A62998CDD2}"/>
    <cellStyle name="Percent 12 6 5" xfId="12767" xr:uid="{764515AF-08F0-4880-B1A4-082EB7C967D7}"/>
    <cellStyle name="Percent 12 7" xfId="4287" xr:uid="{8765D838-E418-4F5C-A8A2-99438F7390EC}"/>
    <cellStyle name="Percent 12 7 2" xfId="7305" xr:uid="{AC4C01B4-2998-431F-90CD-CE05AF02CAD5}"/>
    <cellStyle name="Percent 12 7 2 2" xfId="16108" xr:uid="{5C440068-14BC-4DCE-845E-5F79D2BBD59E}"/>
    <cellStyle name="Percent 12 7 3" xfId="13093" xr:uid="{AFC78BAB-7D7C-4DC1-AD3C-4DB080892768}"/>
    <cellStyle name="Percent 12 8" xfId="5778" xr:uid="{AB86B2A0-798C-4508-A345-E13B1885E08A}"/>
    <cellStyle name="Percent 12 8 2" xfId="14582" xr:uid="{009E7915-C504-4D0F-B0A5-6F507A7DBBA5}"/>
    <cellStyle name="Percent 12 9" xfId="8797" xr:uid="{2718B4ED-713C-4D2A-98E5-CAEFB18F529F}"/>
    <cellStyle name="Percent 12 9 2" xfId="17600" xr:uid="{BF1D5D0D-2123-4E8A-82C0-C584935F69BB}"/>
    <cellStyle name="Percent 120" xfId="19087" xr:uid="{1378193E-2909-42D1-A69A-8C27AA34288B}"/>
    <cellStyle name="Percent 121" xfId="19182" xr:uid="{0E86BD96-0385-44B1-A614-2215F4A1BDCF}"/>
    <cellStyle name="Percent 122" xfId="19106" xr:uid="{62BCC529-F08F-45D5-831D-15FDCFB5881E}"/>
    <cellStyle name="Percent 123" xfId="19166" xr:uid="{AB67C242-41C4-4AA3-BA8B-17C72A4BE5E2}"/>
    <cellStyle name="Percent 124" xfId="19094" xr:uid="{23B371F3-B652-4FB3-B5A1-2B70FE8C688E}"/>
    <cellStyle name="Percent 125" xfId="19013" xr:uid="{8804FBE2-8075-4A62-8A5C-E07C85944219}"/>
    <cellStyle name="Percent 126" xfId="19088" xr:uid="{A66D17B9-9DC8-4124-BC28-A20FD92BE327}"/>
    <cellStyle name="Percent 127" xfId="19150" xr:uid="{8D1C5270-936E-4CF6-9642-A86AAA8A836A}"/>
    <cellStyle name="Percent 128" xfId="19076" xr:uid="{F5F2FE82-AA63-41B2-945E-51403353A865}"/>
    <cellStyle name="Percent 129" xfId="19010" xr:uid="{F865BAFE-F656-40C2-A2CE-F5D2ADEB85E9}"/>
    <cellStyle name="Percent 13" xfId="1274" xr:uid="{08FBBA6F-A52F-4B0A-B00F-AA79D8FD1B45}"/>
    <cellStyle name="Percent 13 10" xfId="2463" xr:uid="{2ABA3276-050B-47FE-A7F0-0065933C9965}"/>
    <cellStyle name="Percent 13 10 2" xfId="11612" xr:uid="{ABAD0F87-4827-477D-A80F-798BCD9DD411}"/>
    <cellStyle name="Percent 13 2" xfId="1358" xr:uid="{61CE588B-26C7-4E69-97F1-9B247E3CC394}"/>
    <cellStyle name="Percent 13 2 2" xfId="3083" xr:uid="{B1E5D350-E71C-4B38-B835-1D1584B91E59}"/>
    <cellStyle name="Percent 13 2 2 2" xfId="4652" xr:uid="{9AC04404-FB72-4F4A-AD71-C061701112E8}"/>
    <cellStyle name="Percent 13 2 2 2 2" xfId="7670" xr:uid="{1AB41634-86F8-4251-AF6A-E7D5680FA9B8}"/>
    <cellStyle name="Percent 13 2 2 2 2 2" xfId="16473" xr:uid="{9D0A00AB-FB3E-4CF4-B81C-E46E9FE970E2}"/>
    <cellStyle name="Percent 13 2 2 2 3" xfId="13457" xr:uid="{274E0C72-124B-44F1-B878-550E6E7A9667}"/>
    <cellStyle name="Percent 13 2 2 3" xfId="6144" xr:uid="{63CFC454-36F3-4EBE-8738-B71453BADB75}"/>
    <cellStyle name="Percent 13 2 2 3 2" xfId="14948" xr:uid="{026F43A0-0F13-4817-B855-6EF5C0C55676}"/>
    <cellStyle name="Percent 13 2 2 4" xfId="9162" xr:uid="{8A71D4B7-8994-44D7-80FE-D851E42AB190}"/>
    <cellStyle name="Percent 13 2 2 4 2" xfId="17965" xr:uid="{7D92EB7B-FE38-42D5-AFDC-E7A98922CCDE}"/>
    <cellStyle name="Percent 13 2 2 5" xfId="11944" xr:uid="{184DFF4E-A3F8-4043-8D44-EF016BFE838F}"/>
    <cellStyle name="Percent 13 2 3" xfId="3425" xr:uid="{E895D5E2-D87F-47B8-82EE-3ED15104DF3D}"/>
    <cellStyle name="Percent 13 2 3 2" xfId="4945" xr:uid="{B200E3C6-6A3D-4D5B-B725-4CB1F50168ED}"/>
    <cellStyle name="Percent 13 2 3 2 2" xfId="7966" xr:uid="{6F82A582-BDED-4685-A25F-3C86ABF21179}"/>
    <cellStyle name="Percent 13 2 3 2 2 2" xfId="16769" xr:uid="{6E572B33-D716-44C2-92FE-2BD604F07D93}"/>
    <cellStyle name="Percent 13 2 3 2 3" xfId="13750" xr:uid="{0C1FA612-0116-4B09-BFE9-46E05537CEA9}"/>
    <cellStyle name="Percent 13 2 3 3" xfId="6440" xr:uid="{CCF24A11-E181-42BB-94DC-9B6E86BBBFDF}"/>
    <cellStyle name="Percent 13 2 3 3 2" xfId="15244" xr:uid="{671504B3-1C84-4AEE-8F88-0C972781DC96}"/>
    <cellStyle name="Percent 13 2 3 4" xfId="9458" xr:uid="{DC56641F-1DEF-4CD2-8045-41AAE92952A1}"/>
    <cellStyle name="Percent 13 2 3 4 2" xfId="18261" xr:uid="{E8F2FFE5-E602-4E62-AAE9-2E47100689B2}"/>
    <cellStyle name="Percent 13 2 3 5" xfId="12233" xr:uid="{508E8DF5-3A23-4BA1-8C7B-F9EAA6DE361D}"/>
    <cellStyle name="Percent 13 2 4" xfId="3720" xr:uid="{5872711F-EB54-480F-A08B-41908A7CB059}"/>
    <cellStyle name="Percent 13 2 4 2" xfId="5243" xr:uid="{DA947EE4-22F7-4043-A2FA-84F6B3BF6693}"/>
    <cellStyle name="Percent 13 2 4 2 2" xfId="8264" xr:uid="{ABF6BE96-9B08-4B01-B18D-FA7D4DD35004}"/>
    <cellStyle name="Percent 13 2 4 2 2 2" xfId="17067" xr:uid="{404079C8-5883-4CCA-92AC-525576746916}"/>
    <cellStyle name="Percent 13 2 4 2 3" xfId="14048" xr:uid="{CD0A80CE-29E6-4240-B986-E6E710579D7E}"/>
    <cellStyle name="Percent 13 2 4 3" xfId="6738" xr:uid="{2E257E10-5409-49A2-B3A6-2F481337E8DE}"/>
    <cellStyle name="Percent 13 2 4 3 2" xfId="15542" xr:uid="{6E428B50-C76B-418A-B31C-88B3E02E61D8}"/>
    <cellStyle name="Percent 13 2 4 4" xfId="9756" xr:uid="{37455988-938E-4C6A-89FF-BD1509F8B0F7}"/>
    <cellStyle name="Percent 13 2 4 4 2" xfId="18559" xr:uid="{2B923070-7D49-4115-9CBC-730DC9543FAC}"/>
    <cellStyle name="Percent 13 2 4 5" xfId="12528" xr:uid="{8851ACDE-592C-4CD6-B9B1-A232DF13F8F3}"/>
    <cellStyle name="Percent 13 2 5" xfId="4030" xr:uid="{FC524054-2AB5-4BFA-866B-A34C8F79CDED}"/>
    <cellStyle name="Percent 13 2 5 2" xfId="5553" xr:uid="{AD37F7CC-5AFF-4210-A78F-E3183369F5A7}"/>
    <cellStyle name="Percent 13 2 5 2 2" xfId="8574" xr:uid="{705B6D52-3E38-490F-A26F-6EA6B2A1592E}"/>
    <cellStyle name="Percent 13 2 5 2 2 2" xfId="17377" xr:uid="{4D7D5D43-328A-4E33-987A-08DB522A8A3E}"/>
    <cellStyle name="Percent 13 2 5 2 3" xfId="14358" xr:uid="{8E47664E-06EC-46E2-833D-DF515C4F08B3}"/>
    <cellStyle name="Percent 13 2 5 3" xfId="7048" xr:uid="{140B1613-9A47-4574-A0F1-2E9ED54DD07B}"/>
    <cellStyle name="Percent 13 2 5 3 2" xfId="15852" xr:uid="{3B6E815E-7806-474F-ACD4-9D2DAAB0FB14}"/>
    <cellStyle name="Percent 13 2 5 4" xfId="10066" xr:uid="{4074A318-9159-473A-98C0-3CDE9741CC6E}"/>
    <cellStyle name="Percent 13 2 5 4 2" xfId="18869" xr:uid="{F5004D0E-E77B-40B2-99EF-C09D4CF23960}"/>
    <cellStyle name="Percent 13 2 5 5" xfId="12837" xr:uid="{E31D2C98-CA3D-4DFE-84D2-209DAC6BB260}"/>
    <cellStyle name="Percent 13 2 6" xfId="4357" xr:uid="{81DB4A32-C247-45DD-8931-0FD00D9836BC}"/>
    <cellStyle name="Percent 13 2 6 2" xfId="7375" xr:uid="{72161F79-EF68-4290-9AC2-1A764C61D646}"/>
    <cellStyle name="Percent 13 2 6 2 2" xfId="16178" xr:uid="{AC9C2E6E-8DAB-4349-8EE2-254DCDDA847F}"/>
    <cellStyle name="Percent 13 2 6 3" xfId="13163" xr:uid="{BF94F2F0-A035-4F16-9763-1FD63A3475D9}"/>
    <cellStyle name="Percent 13 2 7" xfId="5848" xr:uid="{8231DC97-976F-4EEF-B236-72D63DA9DA8A}"/>
    <cellStyle name="Percent 13 2 7 2" xfId="14652" xr:uid="{5B876D62-153A-472E-B8E7-B7DB7477230E}"/>
    <cellStyle name="Percent 13 2 8" xfId="8867" xr:uid="{F51006B5-1F10-4F44-9CCE-A7B228D5BB2B}"/>
    <cellStyle name="Percent 13 2 8 2" xfId="17670" xr:uid="{1948B990-7297-490C-B081-0241E899492B}"/>
    <cellStyle name="Percent 13 2 9" xfId="2558" xr:uid="{94F43B65-616C-48C9-961C-536A49B89E87}"/>
    <cellStyle name="Percent 13 3" xfId="2989" xr:uid="{D1AB8974-6662-43F3-AB3D-FA773357A5E1}"/>
    <cellStyle name="Percent 13 3 2" xfId="4583" xr:uid="{D0450EB7-7BA2-47C6-95B3-1D9CC4B30BAD}"/>
    <cellStyle name="Percent 13 3 2 2" xfId="7601" xr:uid="{AEFDFEE5-238E-4576-860C-D891045EF493}"/>
    <cellStyle name="Percent 13 3 2 2 2" xfId="16404" xr:uid="{159380F7-071C-455C-A886-95CC5C56C982}"/>
    <cellStyle name="Percent 13 3 2 3" xfId="13388" xr:uid="{86845219-45EF-404E-B753-5C0588799AB9}"/>
    <cellStyle name="Percent 13 3 3" xfId="6075" xr:uid="{A6DBEBD0-0A34-4780-B2CD-2695612D7A9F}"/>
    <cellStyle name="Percent 13 3 3 2" xfId="14879" xr:uid="{F18F794F-B8DC-49E7-9F05-6EC6EF2A4D42}"/>
    <cellStyle name="Percent 13 3 4" xfId="9093" xr:uid="{F5B5B231-E303-48C9-8142-6BA4AB21FD41}"/>
    <cellStyle name="Percent 13 3 4 2" xfId="17896" xr:uid="{492B50E0-C24A-4A68-8411-92723DF3A2DF}"/>
    <cellStyle name="Percent 13 3 5" xfId="11877" xr:uid="{F475076E-574B-4E40-AA19-74EC097A5B53}"/>
    <cellStyle name="Percent 13 4" xfId="3356" xr:uid="{CC5ACC1C-981E-4AA1-B4AC-D7D29E22EBBF}"/>
    <cellStyle name="Percent 13 4 2" xfId="4876" xr:uid="{B84EA585-9B0D-4103-8B66-E0C32CAE4A8D}"/>
    <cellStyle name="Percent 13 4 2 2" xfId="7897" xr:uid="{FB964D81-2EE4-42A0-A34C-24E88667D6ED}"/>
    <cellStyle name="Percent 13 4 2 2 2" xfId="16700" xr:uid="{A25C1C93-49EC-4664-A1BE-7D9CCC4F8678}"/>
    <cellStyle name="Percent 13 4 2 3" xfId="13681" xr:uid="{A99147D2-DB8A-4564-A329-5CD8CB432829}"/>
    <cellStyle name="Percent 13 4 3" xfId="6371" xr:uid="{CA9BB859-F7E6-4A07-AA05-03574375BF1B}"/>
    <cellStyle name="Percent 13 4 3 2" xfId="15175" xr:uid="{B34751A3-86A3-40ED-8FED-4A60B14B7035}"/>
    <cellStyle name="Percent 13 4 4" xfId="9389" xr:uid="{049CE8A5-9066-40FC-B568-05E965E18C63}"/>
    <cellStyle name="Percent 13 4 4 2" xfId="18192" xr:uid="{0A543E61-E535-442D-AAEC-D5178320CAB6}"/>
    <cellStyle name="Percent 13 4 5" xfId="12164" xr:uid="{CBC7CC4A-2DBA-4BD7-864A-82A6EBCB9C66}"/>
    <cellStyle name="Percent 13 5" xfId="3651" xr:uid="{E767E5B5-E863-4924-B687-19E746561EFC}"/>
    <cellStyle name="Percent 13 5 2" xfId="5174" xr:uid="{150D95EE-FE96-4589-AFC9-8F775466B6CB}"/>
    <cellStyle name="Percent 13 5 2 2" xfId="8195" xr:uid="{36D90FCB-D012-4F4D-9798-C265BDBA57C9}"/>
    <cellStyle name="Percent 13 5 2 2 2" xfId="16998" xr:uid="{282299BB-87D5-4733-9A46-8582C03A2EF3}"/>
    <cellStyle name="Percent 13 5 2 3" xfId="13979" xr:uid="{8DC19DB4-00B6-47DD-9EBB-F266B409C4FC}"/>
    <cellStyle name="Percent 13 5 3" xfId="6669" xr:uid="{8489AE5E-9999-454D-835B-A72472F433B8}"/>
    <cellStyle name="Percent 13 5 3 2" xfId="15473" xr:uid="{FEED4BA7-B180-4210-99B0-9EDA7B610DD1}"/>
    <cellStyle name="Percent 13 5 4" xfId="9687" xr:uid="{CAC7FB11-DFD9-461E-861E-527E1B12155A}"/>
    <cellStyle name="Percent 13 5 4 2" xfId="18490" xr:uid="{964CB1CB-37A9-4D38-ABB1-3D81E303CE05}"/>
    <cellStyle name="Percent 13 5 5" xfId="12459" xr:uid="{24A0D15A-7B71-4E41-B37A-CEBC1491051C}"/>
    <cellStyle name="Percent 13 6" xfId="3961" xr:uid="{736D6C24-97B4-4BA8-A854-18788D2AD205}"/>
    <cellStyle name="Percent 13 6 2" xfId="5484" xr:uid="{1FDB94AF-BB35-4FE1-B1A8-3B2F75EE587E}"/>
    <cellStyle name="Percent 13 6 2 2" xfId="8505" xr:uid="{07FBB0DF-DF3F-4A71-AA4B-A660429CA705}"/>
    <cellStyle name="Percent 13 6 2 2 2" xfId="17308" xr:uid="{6E598313-E643-4845-BB73-2BECFC3F9669}"/>
    <cellStyle name="Percent 13 6 2 3" xfId="14289" xr:uid="{1BC4D2D2-F841-43E0-91E6-E7F09639E443}"/>
    <cellStyle name="Percent 13 6 3" xfId="6979" xr:uid="{F3C6EB12-C375-42AF-9F58-181015147629}"/>
    <cellStyle name="Percent 13 6 3 2" xfId="15783" xr:uid="{7B8E172D-59AC-4621-A072-4B2D20FC9FEA}"/>
    <cellStyle name="Percent 13 6 4" xfId="9997" xr:uid="{AC1789BE-E539-4E66-BDE6-CC79756727B7}"/>
    <cellStyle name="Percent 13 6 4 2" xfId="18800" xr:uid="{A5E1ABB2-1B40-477D-941C-524A0941C4AD}"/>
    <cellStyle name="Percent 13 6 5" xfId="12768" xr:uid="{582EF6B9-A258-4B67-B660-C7FF700D0310}"/>
    <cellStyle name="Percent 13 7" xfId="4288" xr:uid="{5D927BCF-D077-42AD-9E18-3C428656ADFA}"/>
    <cellStyle name="Percent 13 7 2" xfId="7306" xr:uid="{3C074D43-6823-4DEB-9425-031C6B9BB847}"/>
    <cellStyle name="Percent 13 7 2 2" xfId="16109" xr:uid="{EAD54F4E-2BE4-4AC7-AAB6-4146B04F2388}"/>
    <cellStyle name="Percent 13 7 3" xfId="13094" xr:uid="{73B3F84F-849F-4A50-AC28-341C0DF6BC7E}"/>
    <cellStyle name="Percent 13 8" xfId="5779" xr:uid="{02A16C45-44DE-44E7-9F3B-E3330E93EB5C}"/>
    <cellStyle name="Percent 13 8 2" xfId="14583" xr:uid="{6FFB98EB-723A-4F99-835D-2972E6F0F985}"/>
    <cellStyle name="Percent 13 9" xfId="8798" xr:uid="{270E84B8-AEB5-4C0F-975F-004FDE6E11D7}"/>
    <cellStyle name="Percent 13 9 2" xfId="17601" xr:uid="{67B6425E-1293-4717-9328-36683465F976}"/>
    <cellStyle name="Percent 130" xfId="19102" xr:uid="{619AF9B5-0905-4F98-A246-AE9828F9A460}"/>
    <cellStyle name="Percent 131" xfId="19183" xr:uid="{5CC1BB39-7AE4-4050-B5A6-776E4F4D2081}"/>
    <cellStyle name="Percent 132" xfId="19090" xr:uid="{39E2B94D-2395-4FCC-A3C6-83DC893BDCEF}"/>
    <cellStyle name="Percent 133" xfId="19155" xr:uid="{E0783ADE-811E-4F00-B822-8F9B2D4006D2}"/>
    <cellStyle name="Percent 134" xfId="19139" xr:uid="{220682B5-7504-490D-BF26-54E4DD71CCD1}"/>
    <cellStyle name="Percent 135" xfId="19066" xr:uid="{AD2F7D12-6836-4527-8159-D5A045BCEBBA}"/>
    <cellStyle name="Percent 136" xfId="19164" xr:uid="{CEFE4FB8-6D67-427A-8AD6-C651FA672B5D}"/>
    <cellStyle name="Percent 137" xfId="19157" xr:uid="{3A1E9D4D-2DF1-4BBF-87A9-F7B1131BADCC}"/>
    <cellStyle name="Percent 138" xfId="19127" xr:uid="{52972374-B53F-4A14-ABB4-25F390BD8B9B}"/>
    <cellStyle name="Percent 139" xfId="19199" xr:uid="{6499CE16-A006-4A12-AF29-36FB4D9B740F}"/>
    <cellStyle name="Percent 14" xfId="1271" xr:uid="{0AB1D6AF-813F-4066-8D43-83E100025AAA}"/>
    <cellStyle name="Percent 14 10" xfId="2464" xr:uid="{931A6BED-8C45-4849-817E-C8D241F2A212}"/>
    <cellStyle name="Percent 14 10 2" xfId="11613" xr:uid="{E7A51445-13FC-43EA-B5FC-7E4A60816094}"/>
    <cellStyle name="Percent 14 2" xfId="1355" xr:uid="{B1D51489-EAE8-4A39-9585-0822319E87E7}"/>
    <cellStyle name="Percent 14 2 2" xfId="3084" xr:uid="{006E620B-2948-4677-A91C-5D03CEBADAC7}"/>
    <cellStyle name="Percent 14 2 2 2" xfId="4653" xr:uid="{6E5EE3A9-AE38-4B18-AA38-8BC798B96F45}"/>
    <cellStyle name="Percent 14 2 2 2 2" xfId="7671" xr:uid="{F1869E44-9037-42A0-AB35-B78F1303DD8D}"/>
    <cellStyle name="Percent 14 2 2 2 2 2" xfId="16474" xr:uid="{57065711-64F0-4012-8034-96A5CF629234}"/>
    <cellStyle name="Percent 14 2 2 2 3" xfId="13458" xr:uid="{98A97BE6-4475-4211-B72F-C29A132F32C8}"/>
    <cellStyle name="Percent 14 2 2 3" xfId="6145" xr:uid="{7B348B13-B024-425F-89B2-0BFF7E32F772}"/>
    <cellStyle name="Percent 14 2 2 3 2" xfId="14949" xr:uid="{9F67E0FC-AB03-460C-A149-34F2E0A3FDD3}"/>
    <cellStyle name="Percent 14 2 2 4" xfId="9163" xr:uid="{B0AC73E3-31BD-4585-B6A7-8CFF9ED6450C}"/>
    <cellStyle name="Percent 14 2 2 4 2" xfId="17966" xr:uid="{42666BF4-2638-4B3C-819E-EDF3442A6D74}"/>
    <cellStyle name="Percent 14 2 2 5" xfId="11945" xr:uid="{FE5CDDF5-8A84-4004-857D-D2E68C8EE412}"/>
    <cellStyle name="Percent 14 2 3" xfId="3426" xr:uid="{8794F6C1-6E3B-424F-BEDD-287277728D57}"/>
    <cellStyle name="Percent 14 2 3 2" xfId="4946" xr:uid="{DEBE9AF1-E7DE-49E2-B9CB-E17D915FDD73}"/>
    <cellStyle name="Percent 14 2 3 2 2" xfId="7967" xr:uid="{36CA89A6-EA8E-49B0-A0DB-513BE9334522}"/>
    <cellStyle name="Percent 14 2 3 2 2 2" xfId="16770" xr:uid="{8F85471C-4058-45B3-A36D-69AB117DBBE3}"/>
    <cellStyle name="Percent 14 2 3 2 3" xfId="13751" xr:uid="{65FFEDB5-384A-4996-861A-3EC402067F0A}"/>
    <cellStyle name="Percent 14 2 3 3" xfId="6441" xr:uid="{8DCBAB0F-BE25-4CB4-BD58-FE81D951A19F}"/>
    <cellStyle name="Percent 14 2 3 3 2" xfId="15245" xr:uid="{94AB17EA-6C49-4682-AC19-FBA253D398E0}"/>
    <cellStyle name="Percent 14 2 3 4" xfId="9459" xr:uid="{0F0AABD2-1E77-4DDE-AD9B-8C566B595364}"/>
    <cellStyle name="Percent 14 2 3 4 2" xfId="18262" xr:uid="{B5075EED-A999-4FF9-A201-8D6C39826B67}"/>
    <cellStyle name="Percent 14 2 3 5" xfId="12234" xr:uid="{74AF3166-7FDA-453B-A5D7-A0220818C6A5}"/>
    <cellStyle name="Percent 14 2 4" xfId="3721" xr:uid="{0C120B79-18B6-40DD-B979-727B4107C84D}"/>
    <cellStyle name="Percent 14 2 4 2" xfId="5244" xr:uid="{63E101FB-C012-495A-9BF2-4C023D1CE1C5}"/>
    <cellStyle name="Percent 14 2 4 2 2" xfId="8265" xr:uid="{5DE1D74A-AF67-4CDC-9BCC-B3E9EF4B2530}"/>
    <cellStyle name="Percent 14 2 4 2 2 2" xfId="17068" xr:uid="{94E48D4F-2F94-48C7-AF7A-382949519D74}"/>
    <cellStyle name="Percent 14 2 4 2 3" xfId="14049" xr:uid="{B77A0652-447D-4DE8-B895-774F72DE71E4}"/>
    <cellStyle name="Percent 14 2 4 3" xfId="6739" xr:uid="{D7E6F8D6-7274-4605-A0ED-EED1854AAAA2}"/>
    <cellStyle name="Percent 14 2 4 3 2" xfId="15543" xr:uid="{20E3A34F-37DF-4432-A090-99C3B9E1FD03}"/>
    <cellStyle name="Percent 14 2 4 4" xfId="9757" xr:uid="{84483A61-326E-4C9F-97EB-D324AA113A3B}"/>
    <cellStyle name="Percent 14 2 4 4 2" xfId="18560" xr:uid="{EB0AD5FA-6E5E-48BD-9F3A-C33DAE294AAB}"/>
    <cellStyle name="Percent 14 2 4 5" xfId="12529" xr:uid="{DB00536E-B52C-4916-9673-6A6E77D5CB23}"/>
    <cellStyle name="Percent 14 2 5" xfId="4031" xr:uid="{C3582A8A-C6FF-468B-B42C-7C62D67C7327}"/>
    <cellStyle name="Percent 14 2 5 2" xfId="5554" xr:uid="{53877844-4025-4E86-B5A5-D532F7E73C05}"/>
    <cellStyle name="Percent 14 2 5 2 2" xfId="8575" xr:uid="{E6A0F64A-28D5-42DB-82AD-4D41AEE55BF1}"/>
    <cellStyle name="Percent 14 2 5 2 2 2" xfId="17378" xr:uid="{71F76002-833B-4B85-9E08-9D41213F5B17}"/>
    <cellStyle name="Percent 14 2 5 2 3" xfId="14359" xr:uid="{70234956-94B2-4DFD-934D-CB7C47340AD3}"/>
    <cellStyle name="Percent 14 2 5 3" xfId="7049" xr:uid="{B2C2B0C5-C51B-420D-83B4-7465EFA77234}"/>
    <cellStyle name="Percent 14 2 5 3 2" xfId="15853" xr:uid="{C58B3758-898E-4E1D-B586-8D272F5DAB92}"/>
    <cellStyle name="Percent 14 2 5 4" xfId="10067" xr:uid="{8DFA22BE-10DF-42E1-AD42-19B9E0D03844}"/>
    <cellStyle name="Percent 14 2 5 4 2" xfId="18870" xr:uid="{4E736CE0-EB73-47F7-ACAA-B60045F5B643}"/>
    <cellStyle name="Percent 14 2 5 5" xfId="12838" xr:uid="{06EE66EC-C98A-4D2B-9A5A-198B3F3492A1}"/>
    <cellStyle name="Percent 14 2 6" xfId="4358" xr:uid="{F885DA7A-CAA6-4DDD-833F-7FAE84904C90}"/>
    <cellStyle name="Percent 14 2 6 2" xfId="7376" xr:uid="{6B63EEA4-60B9-4F3A-8F8C-2C1014BF3093}"/>
    <cellStyle name="Percent 14 2 6 2 2" xfId="16179" xr:uid="{CF0364DC-FB4E-4140-9608-B028B105E52F}"/>
    <cellStyle name="Percent 14 2 6 3" xfId="13164" xr:uid="{5DCF2EB5-E6DA-4D0D-AB93-CD3505028B12}"/>
    <cellStyle name="Percent 14 2 7" xfId="5849" xr:uid="{944AA409-822A-41CA-B003-5C1BD65EA49D}"/>
    <cellStyle name="Percent 14 2 7 2" xfId="14653" xr:uid="{A7C95D4B-AAF8-4126-99EE-E4CD81113B15}"/>
    <cellStyle name="Percent 14 2 8" xfId="8868" xr:uid="{4907D35D-2C08-49D2-8117-3C338694272D}"/>
    <cellStyle name="Percent 14 2 8 2" xfId="17671" xr:uid="{1533FEF4-1CF9-4DEC-8A15-816C30791EAE}"/>
    <cellStyle name="Percent 14 2 9" xfId="2559" xr:uid="{9C5FECC4-885F-4132-A296-64012597AEDB}"/>
    <cellStyle name="Percent 14 3" xfId="2990" xr:uid="{45847C40-748A-4555-A134-B0948B96B8E7}"/>
    <cellStyle name="Percent 14 3 2" xfId="4584" xr:uid="{8414A190-35BD-44F6-B49C-DBC8438D3340}"/>
    <cellStyle name="Percent 14 3 2 2" xfId="7602" xr:uid="{DE9713BD-1B81-4F45-9B77-74172581E7DB}"/>
    <cellStyle name="Percent 14 3 2 2 2" xfId="16405" xr:uid="{9A38439F-AF44-44B1-AE8E-1E8C78DE1B0C}"/>
    <cellStyle name="Percent 14 3 2 3" xfId="13389" xr:uid="{56F164F7-6413-4F37-995D-5743DAC3E020}"/>
    <cellStyle name="Percent 14 3 3" xfId="6076" xr:uid="{69787199-D7D2-4866-9385-BBDCAD4A0DCF}"/>
    <cellStyle name="Percent 14 3 3 2" xfId="14880" xr:uid="{C6FA784A-EFA5-4E2F-9329-5F0DBDCD4668}"/>
    <cellStyle name="Percent 14 3 4" xfId="9094" xr:uid="{DFE717CA-56B1-40CF-B72D-CDDA3E48EF36}"/>
    <cellStyle name="Percent 14 3 4 2" xfId="17897" xr:uid="{A18E4739-D3DA-4360-BA09-A2FC87BE510A}"/>
    <cellStyle name="Percent 14 3 5" xfId="11878" xr:uid="{0AE9C3ED-4C78-48E5-8B7C-6648FD210C75}"/>
    <cellStyle name="Percent 14 4" xfId="3357" xr:uid="{93FA8721-1C80-46CD-8D0F-609E03C37970}"/>
    <cellStyle name="Percent 14 4 2" xfId="4877" xr:uid="{6CBD26BB-2909-4A6D-AC23-40435152AD3A}"/>
    <cellStyle name="Percent 14 4 2 2" xfId="7898" xr:uid="{653CCADB-619B-4A18-8B3C-8D44A975140E}"/>
    <cellStyle name="Percent 14 4 2 2 2" xfId="16701" xr:uid="{BAA853DC-036A-4E7B-8324-2EC23F4C83DF}"/>
    <cellStyle name="Percent 14 4 2 3" xfId="13682" xr:uid="{A65F04DB-6FF7-4C3A-A576-244155242BA9}"/>
    <cellStyle name="Percent 14 4 3" xfId="6372" xr:uid="{865BB7CF-4CB8-4709-8811-1BB1AC6A6048}"/>
    <cellStyle name="Percent 14 4 3 2" xfId="15176" xr:uid="{31A144CB-A5D1-4AEA-9EFA-86E129D361E0}"/>
    <cellStyle name="Percent 14 4 4" xfId="9390" xr:uid="{8BCFA67A-3DC2-4C93-B029-1941367D8688}"/>
    <cellStyle name="Percent 14 4 4 2" xfId="18193" xr:uid="{880F0BCA-EFD2-4FBB-A80C-1A5D3C84D7C9}"/>
    <cellStyle name="Percent 14 4 5" xfId="12165" xr:uid="{9824DA09-AA72-4B85-842F-7670D790592D}"/>
    <cellStyle name="Percent 14 5" xfId="3652" xr:uid="{9A141072-49E4-4D75-8016-4869EDBFDFDB}"/>
    <cellStyle name="Percent 14 5 2" xfId="5175" xr:uid="{3431C293-6676-499D-8F7A-D034E029217A}"/>
    <cellStyle name="Percent 14 5 2 2" xfId="8196" xr:uid="{00B5DB98-8C73-445F-B56D-F8FA6E7A05F8}"/>
    <cellStyle name="Percent 14 5 2 2 2" xfId="16999" xr:uid="{923EE41B-DB14-4847-A644-C4A905CF0787}"/>
    <cellStyle name="Percent 14 5 2 3" xfId="13980" xr:uid="{F5F85B32-AE7A-405B-A970-48198EBCD009}"/>
    <cellStyle name="Percent 14 5 3" xfId="6670" xr:uid="{E23AF8AF-5C27-4F52-BC17-6C19C3DF3950}"/>
    <cellStyle name="Percent 14 5 3 2" xfId="15474" xr:uid="{754975FF-040E-4F70-8AFB-724F2B4C245A}"/>
    <cellStyle name="Percent 14 5 4" xfId="9688" xr:uid="{23D741E4-D614-41C7-B34C-6E484A638D95}"/>
    <cellStyle name="Percent 14 5 4 2" xfId="18491" xr:uid="{A0F2B927-EDD2-4AB4-872F-1C4B5CBDA96D}"/>
    <cellStyle name="Percent 14 5 5" xfId="12460" xr:uid="{E95A77D7-B5B0-4B93-B56D-F087EFD98905}"/>
    <cellStyle name="Percent 14 6" xfId="3962" xr:uid="{EF2F2BCB-FF64-4CDA-B52C-40F5523FC3E5}"/>
    <cellStyle name="Percent 14 6 2" xfId="5485" xr:uid="{D50FB20C-2C64-4221-88D4-0EA80D0FD431}"/>
    <cellStyle name="Percent 14 6 2 2" xfId="8506" xr:uid="{C5ACABC2-FF4C-4874-BD32-EDFAB912BDD2}"/>
    <cellStyle name="Percent 14 6 2 2 2" xfId="17309" xr:uid="{5FE919D7-54D8-4503-9D10-8B4437B4F873}"/>
    <cellStyle name="Percent 14 6 2 3" xfId="14290" xr:uid="{4774747B-61EA-4068-BB72-E19C682C9835}"/>
    <cellStyle name="Percent 14 6 3" xfId="6980" xr:uid="{6725D084-02DF-4567-B7A0-71EDD7306DB6}"/>
    <cellStyle name="Percent 14 6 3 2" xfId="15784" xr:uid="{D19D1D45-47BC-41DC-A762-BBCB7E4EFF83}"/>
    <cellStyle name="Percent 14 6 4" xfId="9998" xr:uid="{E61AB4F4-61E9-4507-8B3F-C8648A67D5FC}"/>
    <cellStyle name="Percent 14 6 4 2" xfId="18801" xr:uid="{7F3D166F-0B95-4633-934F-FFC124527B0D}"/>
    <cellStyle name="Percent 14 6 5" xfId="12769" xr:uid="{9518A7D7-6B03-418E-A03C-2A12E18F708B}"/>
    <cellStyle name="Percent 14 7" xfId="4289" xr:uid="{C8104A45-1D88-45E0-BEB4-8C3580BBC98F}"/>
    <cellStyle name="Percent 14 7 2" xfId="7307" xr:uid="{70944423-62BE-4958-A593-9FE5873DAA15}"/>
    <cellStyle name="Percent 14 7 2 2" xfId="16110" xr:uid="{F700D672-3367-4730-9D5C-7E84378F9370}"/>
    <cellStyle name="Percent 14 7 3" xfId="13095" xr:uid="{8478B15F-5C4C-4575-BCCE-E5777C15B433}"/>
    <cellStyle name="Percent 14 8" xfId="5780" xr:uid="{0BBA6F25-3581-4F9B-8142-A1376230B307}"/>
    <cellStyle name="Percent 14 8 2" xfId="14584" xr:uid="{41B4B572-7EAF-4256-9DFC-6F04BE2F6D0B}"/>
    <cellStyle name="Percent 14 9" xfId="8799" xr:uid="{38733A91-6C63-4119-A7AB-E16C44AC1C6B}"/>
    <cellStyle name="Percent 14 9 2" xfId="17602" xr:uid="{F77EBB94-7746-4B90-9BD7-D75FFC049431}"/>
    <cellStyle name="Percent 140" xfId="19152" xr:uid="{2F8ED9D0-FE53-498F-8FAC-944856872CB9}"/>
    <cellStyle name="Percent 141" xfId="19206" xr:uid="{B5AD737F-819C-420B-8D3D-8FE9BD3C8047}"/>
    <cellStyle name="Percent 142" xfId="19221" xr:uid="{E8E858DC-FE94-4A1C-9058-029300DFEEB8}"/>
    <cellStyle name="Percent 143" xfId="19205" xr:uid="{1EE18BFE-6DBB-47A4-8F41-AE4604BE8019}"/>
    <cellStyle name="Percent 144" xfId="19226" xr:uid="{D774DEB8-86D9-4F27-9741-AF6B2A2B56C5}"/>
    <cellStyle name="Percent 145" xfId="19235" xr:uid="{9010BA51-E9EB-46B0-BB41-7C62F7ABF1EF}"/>
    <cellStyle name="Percent 146" xfId="19239" xr:uid="{B5674AE3-83FB-4B61-ACA2-CC0638291A27}"/>
    <cellStyle name="Percent 147" xfId="19243" xr:uid="{456C8971-CD42-4B24-A3A4-5EDBEB7A418C}"/>
    <cellStyle name="Percent 148" xfId="19247" xr:uid="{288FF80D-FEFA-439F-A6E6-DD89108D2307}"/>
    <cellStyle name="Percent 149" xfId="19251" xr:uid="{9E092428-1588-490A-B75F-FAF51C935CFD}"/>
    <cellStyle name="Percent 15" xfId="1281" xr:uid="{B9CDC2BC-8453-4290-AF26-30924B4616B4}"/>
    <cellStyle name="Percent 15 10" xfId="2465" xr:uid="{9C4CF40D-57FC-4194-BC89-7E70D85FF494}"/>
    <cellStyle name="Percent 15 10 2" xfId="11614" xr:uid="{E44D8C4A-EAC2-4CB3-A7AF-8C8A26C1F06A}"/>
    <cellStyle name="Percent 15 2" xfId="1365" xr:uid="{6F7FBCD7-7BE1-4829-98B0-3A6E7B9CA15C}"/>
    <cellStyle name="Percent 15 2 2" xfId="3085" xr:uid="{2422EC7F-A512-499F-B169-9705C1D22F6B}"/>
    <cellStyle name="Percent 15 2 2 2" xfId="4654" xr:uid="{A281D0EB-EA44-4CF3-8728-C86C90152FC3}"/>
    <cellStyle name="Percent 15 2 2 2 2" xfId="7672" xr:uid="{DF4EB6EE-CCCE-4899-8850-63694E5F7901}"/>
    <cellStyle name="Percent 15 2 2 2 2 2" xfId="16475" xr:uid="{F0A8B717-59F6-4E17-B3C7-E20FC31795AB}"/>
    <cellStyle name="Percent 15 2 2 2 3" xfId="13459" xr:uid="{BAB3986D-BDD4-42BF-9A38-8FFC6D6A5F22}"/>
    <cellStyle name="Percent 15 2 2 3" xfId="6146" xr:uid="{ACEC2FE5-FB05-4E9C-9B8F-E1E95B7FE48B}"/>
    <cellStyle name="Percent 15 2 2 3 2" xfId="14950" xr:uid="{90839351-04A9-4104-8295-06151CC78B42}"/>
    <cellStyle name="Percent 15 2 2 4" xfId="9164" xr:uid="{96BA5496-FEFB-47B9-8D4E-61EB776FEABD}"/>
    <cellStyle name="Percent 15 2 2 4 2" xfId="17967" xr:uid="{C62B4D7D-F42E-4494-A733-884B5E9AEEF0}"/>
    <cellStyle name="Percent 15 2 2 5" xfId="11946" xr:uid="{79299A79-6DB7-4D5B-998D-38CC55747571}"/>
    <cellStyle name="Percent 15 2 3" xfId="3427" xr:uid="{BE452AA0-7108-43E4-99BA-5628CF2EB955}"/>
    <cellStyle name="Percent 15 2 3 2" xfId="4947" xr:uid="{B774FED8-E015-412D-BBCC-23A76B2E4FC1}"/>
    <cellStyle name="Percent 15 2 3 2 2" xfId="7968" xr:uid="{01035A92-6B5E-4986-92E7-0C167F076C4D}"/>
    <cellStyle name="Percent 15 2 3 2 2 2" xfId="16771" xr:uid="{1060B19F-EA87-4898-B6A3-053CBC46F63A}"/>
    <cellStyle name="Percent 15 2 3 2 3" xfId="13752" xr:uid="{95538474-4C75-4B64-862B-478B6B7551B5}"/>
    <cellStyle name="Percent 15 2 3 3" xfId="6442" xr:uid="{6418936E-69B7-48ED-AC3D-274F77A1186B}"/>
    <cellStyle name="Percent 15 2 3 3 2" xfId="15246" xr:uid="{497E0590-271C-4D78-8B60-D08DE883953F}"/>
    <cellStyle name="Percent 15 2 3 4" xfId="9460" xr:uid="{3B2A5F4C-1282-4DF0-897B-3D9A5892FE8F}"/>
    <cellStyle name="Percent 15 2 3 4 2" xfId="18263" xr:uid="{CBF6D894-254D-42F6-89D9-DB9A66D6C17C}"/>
    <cellStyle name="Percent 15 2 3 5" xfId="12235" xr:uid="{E7D6FC8A-1085-41BB-BCCC-2B8E0FE3D591}"/>
    <cellStyle name="Percent 15 2 4" xfId="3722" xr:uid="{69347012-978E-46BF-8ADF-05C58416AACA}"/>
    <cellStyle name="Percent 15 2 4 2" xfId="5245" xr:uid="{2E26AE05-6453-44D3-9B7F-17409BBDF3E4}"/>
    <cellStyle name="Percent 15 2 4 2 2" xfId="8266" xr:uid="{1725F119-9179-4145-94FB-63363FAA468B}"/>
    <cellStyle name="Percent 15 2 4 2 2 2" xfId="17069" xr:uid="{B0A2957B-F23E-4679-BF5D-BBCD15E9E8B9}"/>
    <cellStyle name="Percent 15 2 4 2 3" xfId="14050" xr:uid="{2C0FAB20-0F5C-4CB9-A35B-4ECF9A0C29A1}"/>
    <cellStyle name="Percent 15 2 4 3" xfId="6740" xr:uid="{EF8EB093-9346-4134-B211-22153BD88D10}"/>
    <cellStyle name="Percent 15 2 4 3 2" xfId="15544" xr:uid="{91DF0739-2EAC-42FF-94AC-BA14AB9E45D0}"/>
    <cellStyle name="Percent 15 2 4 4" xfId="9758" xr:uid="{1E8AB20B-3CE7-4F3F-A8EE-E55794CA8744}"/>
    <cellStyle name="Percent 15 2 4 4 2" xfId="18561" xr:uid="{2D2CCB9A-56A4-4AEE-A996-FC21EA1F6A2B}"/>
    <cellStyle name="Percent 15 2 4 5" xfId="12530" xr:uid="{93BC1D88-1B72-496F-9119-BAC080841A08}"/>
    <cellStyle name="Percent 15 2 5" xfId="4032" xr:uid="{58C05216-3B5C-4882-B3CF-C58D0CB2BD6B}"/>
    <cellStyle name="Percent 15 2 5 2" xfId="5555" xr:uid="{E7C06916-7EBD-4CCC-A7AF-5A2BA9C124CB}"/>
    <cellStyle name="Percent 15 2 5 2 2" xfId="8576" xr:uid="{B35CCA9F-0022-48BD-83AE-5028FEEA9E8C}"/>
    <cellStyle name="Percent 15 2 5 2 2 2" xfId="17379" xr:uid="{B3956182-3E32-4E5C-8EBF-B70680A96B84}"/>
    <cellStyle name="Percent 15 2 5 2 3" xfId="14360" xr:uid="{230F2CA8-1A59-4521-8FC1-65832BBEA4B8}"/>
    <cellStyle name="Percent 15 2 5 3" xfId="7050" xr:uid="{D4DD6056-DBC5-4E12-891C-4CAF33424663}"/>
    <cellStyle name="Percent 15 2 5 3 2" xfId="15854" xr:uid="{BBAFDC5A-CB43-4A67-B512-3C4C526FAFCA}"/>
    <cellStyle name="Percent 15 2 5 4" xfId="10068" xr:uid="{0BFE757B-3C02-4BA6-825B-127EF994322A}"/>
    <cellStyle name="Percent 15 2 5 4 2" xfId="18871" xr:uid="{10BD2BBC-89AB-4183-AB4A-649D3FF0031D}"/>
    <cellStyle name="Percent 15 2 5 5" xfId="12839" xr:uid="{8FF3D58C-733F-4B60-B5D6-A1F47E1A7AAA}"/>
    <cellStyle name="Percent 15 2 6" xfId="4359" xr:uid="{1E8904A8-FD14-49CD-9C7F-94444446322A}"/>
    <cellStyle name="Percent 15 2 6 2" xfId="7377" xr:uid="{6E4F6E90-B024-44E6-9A5C-E1207314B59A}"/>
    <cellStyle name="Percent 15 2 6 2 2" xfId="16180" xr:uid="{96844FC4-485E-4D9F-9D09-C4D1F857C7E7}"/>
    <cellStyle name="Percent 15 2 6 3" xfId="13165" xr:uid="{6D9C22FF-FAE5-4BA5-BD2E-C11CDB22908E}"/>
    <cellStyle name="Percent 15 2 7" xfId="5850" xr:uid="{7C3AAFBF-AE7D-44DF-BF09-A43AF16C419E}"/>
    <cellStyle name="Percent 15 2 7 2" xfId="14654" xr:uid="{00CF0FF1-06F4-4410-AB68-03E7A6D97329}"/>
    <cellStyle name="Percent 15 2 8" xfId="8869" xr:uid="{69FB3762-94BA-4B06-AF50-5840DD099EBC}"/>
    <cellStyle name="Percent 15 2 8 2" xfId="17672" xr:uid="{01787FD2-B54F-42A5-9D2C-979478A8E257}"/>
    <cellStyle name="Percent 15 2 9" xfId="2560" xr:uid="{F839C3E8-E6DF-4A26-9511-8AEAF116E2BA}"/>
    <cellStyle name="Percent 15 3" xfId="2991" xr:uid="{A2C29DA8-4787-407F-840E-948690C6E53C}"/>
    <cellStyle name="Percent 15 3 2" xfId="4585" xr:uid="{BF37370C-6233-42E3-BB73-16AFAAD0A332}"/>
    <cellStyle name="Percent 15 3 2 2" xfId="7603" xr:uid="{DE645C21-3C5B-402C-A8CD-CD419780529B}"/>
    <cellStyle name="Percent 15 3 2 2 2" xfId="16406" xr:uid="{7987FFCC-6033-47F2-B2D1-EBFA3743A2D5}"/>
    <cellStyle name="Percent 15 3 2 3" xfId="13390" xr:uid="{1AF28D1E-70E4-45E2-8CC2-26524E59C0F4}"/>
    <cellStyle name="Percent 15 3 3" xfId="6077" xr:uid="{8C8B442D-DD3B-4DEF-B18C-768139865741}"/>
    <cellStyle name="Percent 15 3 3 2" xfId="14881" xr:uid="{221CC5C7-EB0F-4A78-BC3B-E319997EC763}"/>
    <cellStyle name="Percent 15 3 4" xfId="9095" xr:uid="{7E1839DD-EE29-4C6F-9B04-4110CB88945A}"/>
    <cellStyle name="Percent 15 3 4 2" xfId="17898" xr:uid="{65FE9233-DE1C-48FE-A6CB-1085E1E5722B}"/>
    <cellStyle name="Percent 15 3 5" xfId="11879" xr:uid="{20BAE00C-A79C-42CB-9F07-F1BF37075902}"/>
    <cellStyle name="Percent 15 4" xfId="3358" xr:uid="{35C251AB-2A62-4596-8BA2-9BB1A38012DB}"/>
    <cellStyle name="Percent 15 4 2" xfId="4878" xr:uid="{72FD0BD1-723A-4B53-B768-EBC037073F38}"/>
    <cellStyle name="Percent 15 4 2 2" xfId="7899" xr:uid="{4E937C18-84D8-46A5-B516-A206C80D4E39}"/>
    <cellStyle name="Percent 15 4 2 2 2" xfId="16702" xr:uid="{0D7BB9FE-C25F-450B-B733-EF791169111E}"/>
    <cellStyle name="Percent 15 4 2 3" xfId="13683" xr:uid="{16A319CE-2817-4D2E-9B2B-6AACF1364F11}"/>
    <cellStyle name="Percent 15 4 3" xfId="6373" xr:uid="{17B04D44-0216-4014-A478-3A5FF135831F}"/>
    <cellStyle name="Percent 15 4 3 2" xfId="15177" xr:uid="{4BF6ECC7-0713-46F6-8E9A-B13A48BE58C4}"/>
    <cellStyle name="Percent 15 4 4" xfId="9391" xr:uid="{30048859-7751-4FF3-B648-EBFAA7ED654A}"/>
    <cellStyle name="Percent 15 4 4 2" xfId="18194" xr:uid="{C8C9D209-9DEA-4F79-B58F-3310CF31A763}"/>
    <cellStyle name="Percent 15 4 5" xfId="12166" xr:uid="{DBF4D94C-E938-41E7-94C7-7B3EDBA660B6}"/>
    <cellStyle name="Percent 15 5" xfId="3653" xr:uid="{F0D0CA59-8F1D-4526-BBF2-575BB198201E}"/>
    <cellStyle name="Percent 15 5 2" xfId="5176" xr:uid="{49C89DAB-8674-4D8C-8CA8-75D1A00FFAB9}"/>
    <cellStyle name="Percent 15 5 2 2" xfId="8197" xr:uid="{1CDAFE69-FBCF-4FA8-8995-7F5A6F4C09B0}"/>
    <cellStyle name="Percent 15 5 2 2 2" xfId="17000" xr:uid="{09641D61-1E16-42FE-AB01-2A0A2DD9D83B}"/>
    <cellStyle name="Percent 15 5 2 3" xfId="13981" xr:uid="{590E049F-A83C-4659-A139-13E25BD815E5}"/>
    <cellStyle name="Percent 15 5 3" xfId="6671" xr:uid="{BA2E1FE4-25E0-4684-B8F0-FB19DC69BE57}"/>
    <cellStyle name="Percent 15 5 3 2" xfId="15475" xr:uid="{83A67ADB-6EB9-4763-9209-7939CBB4E599}"/>
    <cellStyle name="Percent 15 5 4" xfId="9689" xr:uid="{C3F1A1CA-F1BD-481B-A6F1-23D730D9451A}"/>
    <cellStyle name="Percent 15 5 4 2" xfId="18492" xr:uid="{AD953362-4C1F-4681-B349-FC7C8BB6836A}"/>
    <cellStyle name="Percent 15 5 5" xfId="12461" xr:uid="{3106CD56-C4B7-45E2-8249-B4CA357D72C4}"/>
    <cellStyle name="Percent 15 6" xfId="3963" xr:uid="{A56063DF-5555-46DD-81AF-DEE18A222459}"/>
    <cellStyle name="Percent 15 6 2" xfId="5486" xr:uid="{6EC974F1-127D-4C05-8667-4AC1575A1C33}"/>
    <cellStyle name="Percent 15 6 2 2" xfId="8507" xr:uid="{55D145BC-3784-47B7-98EA-C02D93BF9EC9}"/>
    <cellStyle name="Percent 15 6 2 2 2" xfId="17310" xr:uid="{3C9C92A3-C143-4777-A9DF-90ADFEFF2FC0}"/>
    <cellStyle name="Percent 15 6 2 3" xfId="14291" xr:uid="{58748AB4-31F4-4C14-B1F7-D3252FC5B132}"/>
    <cellStyle name="Percent 15 6 3" xfId="6981" xr:uid="{2AD1ED1B-D2D9-4718-8656-71F3AB82A5AB}"/>
    <cellStyle name="Percent 15 6 3 2" xfId="15785" xr:uid="{30B4B4D2-C7BC-41E0-83D8-B4009F1F1B66}"/>
    <cellStyle name="Percent 15 6 4" xfId="9999" xr:uid="{69F782F0-BB0B-456D-BD62-D2B7A6F72E2A}"/>
    <cellStyle name="Percent 15 6 4 2" xfId="18802" xr:uid="{C29E62E5-7FE2-4DB3-A030-47AF43CA870E}"/>
    <cellStyle name="Percent 15 6 5" xfId="12770" xr:uid="{F404612B-91CE-4E21-8829-C2ED3F6AA8EB}"/>
    <cellStyle name="Percent 15 7" xfId="4290" xr:uid="{EC1A1CAF-54C8-4B99-BDB2-2C50FDE11955}"/>
    <cellStyle name="Percent 15 7 2" xfId="7308" xr:uid="{CBFA72F1-35EB-4CED-AC6E-86578B156B87}"/>
    <cellStyle name="Percent 15 7 2 2" xfId="16111" xr:uid="{808EAF27-03D9-4C88-9EE3-4C5A271ADB12}"/>
    <cellStyle name="Percent 15 7 3" xfId="13096" xr:uid="{1FB6F5E4-B3BA-428F-AED8-E99073625FFE}"/>
    <cellStyle name="Percent 15 8" xfId="5781" xr:uid="{C6C78A9C-FE20-4334-A532-4FC929B0B8BB}"/>
    <cellStyle name="Percent 15 8 2" xfId="14585" xr:uid="{AF6CA0D5-B845-4FF6-BC03-C92360BEC8B3}"/>
    <cellStyle name="Percent 15 9" xfId="8800" xr:uid="{DE4A5098-D33F-4942-95EC-0CD2EEE639BF}"/>
    <cellStyle name="Percent 15 9 2" xfId="17603" xr:uid="{CDFCB8E4-C370-4373-96C6-E42EEA40CA2F}"/>
    <cellStyle name="Percent 150" xfId="19255" xr:uid="{55134798-18BC-48DD-BEE4-AE0D7FB21210}"/>
    <cellStyle name="Percent 151" xfId="19259" xr:uid="{F43C46AC-F642-431A-B092-BDC40BBB5B5B}"/>
    <cellStyle name="Percent 152" xfId="19263" xr:uid="{8B5775EF-9063-42A9-8EE9-B6AB8F4766EA}"/>
    <cellStyle name="Percent 153" xfId="19267" xr:uid="{6DC55BF6-0580-4D80-B7B9-8DEB2183B815}"/>
    <cellStyle name="Percent 154" xfId="19271" xr:uid="{61BB4D81-6C5C-46EB-8C31-105486574338}"/>
    <cellStyle name="Percent 155" xfId="19275" xr:uid="{2320E1B3-04EB-45B8-A31B-9C6AD6BB3634}"/>
    <cellStyle name="Percent 156" xfId="19279" xr:uid="{17C2987E-7432-4752-85C3-D5BB0AFF4F2A}"/>
    <cellStyle name="Percent 157" xfId="19283" xr:uid="{90E38951-0ED6-48BA-9BE8-A7051FC4B572}"/>
    <cellStyle name="Percent 158" xfId="19287" xr:uid="{15DE4EA3-596F-4739-8D73-7045C8D2FBB0}"/>
    <cellStyle name="Percent 159" xfId="19291" xr:uid="{17021F40-E191-471B-9AD7-9FF33305C870}"/>
    <cellStyle name="Percent 16" xfId="1282" xr:uid="{A22E231A-A452-4999-8621-CC03A73E8819}"/>
    <cellStyle name="Percent 16 10" xfId="2466" xr:uid="{E9F5177C-1BD7-4F50-B575-C0A4EF24F816}"/>
    <cellStyle name="Percent 16 10 2" xfId="11615" xr:uid="{2B320B1C-5332-42CD-A57B-417505F088DF}"/>
    <cellStyle name="Percent 16 2" xfId="1366" xr:uid="{D288C86F-F38E-4735-8FD3-C930A5268F00}"/>
    <cellStyle name="Percent 16 2 2" xfId="3086" xr:uid="{9E33A6D1-9C15-40B7-9674-52DC8FCF5344}"/>
    <cellStyle name="Percent 16 2 2 2" xfId="4655" xr:uid="{C43B151A-2293-4414-B974-CAC9137DAA10}"/>
    <cellStyle name="Percent 16 2 2 2 2" xfId="7673" xr:uid="{B1E8A5ED-C02D-496C-A1E4-ABE757A71F2D}"/>
    <cellStyle name="Percent 16 2 2 2 2 2" xfId="16476" xr:uid="{B0528BCF-6331-473F-8A2B-B86F33F3E5CD}"/>
    <cellStyle name="Percent 16 2 2 2 3" xfId="13460" xr:uid="{B88FA35C-3198-4CF8-AB0D-19B5EF8602E0}"/>
    <cellStyle name="Percent 16 2 2 3" xfId="6147" xr:uid="{C73D4ECD-41B6-44A6-9A33-97B4DDF92781}"/>
    <cellStyle name="Percent 16 2 2 3 2" xfId="14951" xr:uid="{5772ACCB-83AD-40D7-8C1F-64C92367952F}"/>
    <cellStyle name="Percent 16 2 2 4" xfId="9165" xr:uid="{67E1E7D5-5357-42EE-A172-5B8DA8E263A6}"/>
    <cellStyle name="Percent 16 2 2 4 2" xfId="17968" xr:uid="{CD780482-0E48-4265-B63F-E95046063A43}"/>
    <cellStyle name="Percent 16 2 2 5" xfId="11947" xr:uid="{7373E594-D4CC-439B-88FF-453FEF4D852A}"/>
    <cellStyle name="Percent 16 2 3" xfId="3428" xr:uid="{0C720433-6995-400F-9CB5-D96B65F6CD98}"/>
    <cellStyle name="Percent 16 2 3 2" xfId="4948" xr:uid="{09DB6E51-D5FA-4663-B960-BEC7466FAFB1}"/>
    <cellStyle name="Percent 16 2 3 2 2" xfId="7969" xr:uid="{A1868949-B824-420F-A1D0-275AF0895782}"/>
    <cellStyle name="Percent 16 2 3 2 2 2" xfId="16772" xr:uid="{746205BC-1EA7-467B-8F32-82694A89B553}"/>
    <cellStyle name="Percent 16 2 3 2 3" xfId="13753" xr:uid="{0EF796D8-684B-45F3-B3D5-97B1962106B6}"/>
    <cellStyle name="Percent 16 2 3 3" xfId="6443" xr:uid="{C726E780-3886-4796-ADC0-798658CD127B}"/>
    <cellStyle name="Percent 16 2 3 3 2" xfId="15247" xr:uid="{D57DB547-B662-4EA6-8789-9D1F6E78C386}"/>
    <cellStyle name="Percent 16 2 3 4" xfId="9461" xr:uid="{22319BC2-B303-4C35-BC2B-25F407CA4F16}"/>
    <cellStyle name="Percent 16 2 3 4 2" xfId="18264" xr:uid="{07574745-0DB4-4ACB-A363-85EA0DBE239C}"/>
    <cellStyle name="Percent 16 2 3 5" xfId="12236" xr:uid="{2FBD7C3E-E351-45E1-B0EA-D0E770EFAEB3}"/>
    <cellStyle name="Percent 16 2 4" xfId="3723" xr:uid="{CE582E1C-9D55-43A8-A5C8-9CB487A85334}"/>
    <cellStyle name="Percent 16 2 4 2" xfId="5246" xr:uid="{78E2B46E-46B6-4E16-8CAC-73D49F8758F2}"/>
    <cellStyle name="Percent 16 2 4 2 2" xfId="8267" xr:uid="{8D44CC8D-4C2B-4A56-BBA2-9231F369F13F}"/>
    <cellStyle name="Percent 16 2 4 2 2 2" xfId="17070" xr:uid="{6118FCFB-D9D5-4B96-AD2F-BC63508D8465}"/>
    <cellStyle name="Percent 16 2 4 2 3" xfId="14051" xr:uid="{697C19C1-CAE9-4F21-A268-74B868BEA9DF}"/>
    <cellStyle name="Percent 16 2 4 3" xfId="6741" xr:uid="{4F15BAD4-58C9-4AA3-BBD1-295123203F0E}"/>
    <cellStyle name="Percent 16 2 4 3 2" xfId="15545" xr:uid="{142E6C25-D2B5-4686-96D8-6C803FEC61BE}"/>
    <cellStyle name="Percent 16 2 4 4" xfId="9759" xr:uid="{B87DB2AF-4D4C-4D78-ABB6-4425DD414E6A}"/>
    <cellStyle name="Percent 16 2 4 4 2" xfId="18562" xr:uid="{F19F6EAA-044C-4F54-B6BC-2167FD0247BF}"/>
    <cellStyle name="Percent 16 2 4 5" xfId="12531" xr:uid="{DD7031C4-90AB-4139-9B7B-3142BCBBA117}"/>
    <cellStyle name="Percent 16 2 5" xfId="4033" xr:uid="{C7FE6F8C-60DE-46C5-9C8B-B423AEC4D0E7}"/>
    <cellStyle name="Percent 16 2 5 2" xfId="5556" xr:uid="{A6B6BC54-3516-45E2-8A17-2F3508C22DA4}"/>
    <cellStyle name="Percent 16 2 5 2 2" xfId="8577" xr:uid="{F3D2B118-685D-4FFE-AE1D-D20F219EBC4B}"/>
    <cellStyle name="Percent 16 2 5 2 2 2" xfId="17380" xr:uid="{1F969768-2E8A-4AB9-B8A1-353FD05A908D}"/>
    <cellStyle name="Percent 16 2 5 2 3" xfId="14361" xr:uid="{B5603AF6-236D-49B1-8E30-AC4BECBFB1C8}"/>
    <cellStyle name="Percent 16 2 5 3" xfId="7051" xr:uid="{4C3807D8-DC6B-4A8D-851F-D3EE8B736F48}"/>
    <cellStyle name="Percent 16 2 5 3 2" xfId="15855" xr:uid="{2B5192D4-BD72-4A03-9FC3-AC896B9E0A37}"/>
    <cellStyle name="Percent 16 2 5 4" xfId="10069" xr:uid="{652FD13B-DFD6-4102-951A-BD104FD28BC8}"/>
    <cellStyle name="Percent 16 2 5 4 2" xfId="18872" xr:uid="{F3664E2A-5C83-4B7A-9728-E9862AED0A3F}"/>
    <cellStyle name="Percent 16 2 5 5" xfId="12840" xr:uid="{22374787-7AF4-40CE-A1F5-CB3BBC948DFF}"/>
    <cellStyle name="Percent 16 2 6" xfId="4360" xr:uid="{FFC7A9FA-9D87-47F1-B55A-66382FDA53D1}"/>
    <cellStyle name="Percent 16 2 6 2" xfId="7378" xr:uid="{E377B40A-3D3A-4289-9237-FA2250B90CB3}"/>
    <cellStyle name="Percent 16 2 6 2 2" xfId="16181" xr:uid="{88F2E81B-E97A-4A75-9D24-54BB98E010DC}"/>
    <cellStyle name="Percent 16 2 6 3" xfId="13166" xr:uid="{565906A5-863E-45C1-AC1E-DBDE61E477E0}"/>
    <cellStyle name="Percent 16 2 7" xfId="5851" xr:uid="{6FE223F8-CE14-43C5-B6DD-2200E8A6E057}"/>
    <cellStyle name="Percent 16 2 7 2" xfId="14655" xr:uid="{D933BE6A-585D-476C-B95A-56333248554D}"/>
    <cellStyle name="Percent 16 2 8" xfId="8870" xr:uid="{5F6B98C1-D5DC-43E2-97C4-972C46429D29}"/>
    <cellStyle name="Percent 16 2 8 2" xfId="17673" xr:uid="{0347B6AB-E1CE-4707-8355-65079F666B48}"/>
    <cellStyle name="Percent 16 2 9" xfId="2561" xr:uid="{3C0ABBF0-DA1C-403E-9755-1D351D358938}"/>
    <cellStyle name="Percent 16 3" xfId="2992" xr:uid="{1202E329-EDA1-4FD1-B3AA-6652B360D34B}"/>
    <cellStyle name="Percent 16 3 2" xfId="4586" xr:uid="{6FFB31D6-D306-4599-B170-3712AFA2578F}"/>
    <cellStyle name="Percent 16 3 2 2" xfId="7604" xr:uid="{B099B342-980B-4C98-84DC-244378BC8781}"/>
    <cellStyle name="Percent 16 3 2 2 2" xfId="16407" xr:uid="{9566E7A0-C086-47B9-A89E-9124EBFB0C4A}"/>
    <cellStyle name="Percent 16 3 2 3" xfId="13391" xr:uid="{9967DF13-0443-4DD1-8CB6-363A8E1010AD}"/>
    <cellStyle name="Percent 16 3 3" xfId="6078" xr:uid="{95CB4772-2749-42F9-9AEB-BEC113F44E10}"/>
    <cellStyle name="Percent 16 3 3 2" xfId="14882" xr:uid="{8D9E54A9-50B9-45A5-B4F2-48A8BA6F6DCE}"/>
    <cellStyle name="Percent 16 3 4" xfId="9096" xr:uid="{D9C1B9EE-8AC8-43CF-A1D7-3B1EF17B11F9}"/>
    <cellStyle name="Percent 16 3 4 2" xfId="17899" xr:uid="{3AC46668-B67D-4673-9365-59D89A717466}"/>
    <cellStyle name="Percent 16 3 5" xfId="11880" xr:uid="{7B0EA227-42A1-43C0-BA05-3A87BA682E68}"/>
    <cellStyle name="Percent 16 4" xfId="3359" xr:uid="{F1F2152C-B67E-4BE1-B1FD-17A735FBCA73}"/>
    <cellStyle name="Percent 16 4 2" xfId="4879" xr:uid="{7550AFF8-6EFF-4124-84A7-78D421BFFB55}"/>
    <cellStyle name="Percent 16 4 2 2" xfId="7900" xr:uid="{4198F07F-0C46-44C2-BC7D-2AF4F16E8868}"/>
    <cellStyle name="Percent 16 4 2 2 2" xfId="16703" xr:uid="{02A2607E-342C-4E5B-A176-4A5E26DC832F}"/>
    <cellStyle name="Percent 16 4 2 3" xfId="13684" xr:uid="{BD122A3E-D172-4F8E-872C-E52769F6D0E8}"/>
    <cellStyle name="Percent 16 4 3" xfId="6374" xr:uid="{9ED2163D-020A-4EBC-BD02-071B2D0B09B2}"/>
    <cellStyle name="Percent 16 4 3 2" xfId="15178" xr:uid="{18F8CECA-8EB9-4397-A30D-A7F18DAC8FEC}"/>
    <cellStyle name="Percent 16 4 4" xfId="9392" xr:uid="{BF3202E0-1AED-4A23-B82D-CA71675E0A34}"/>
    <cellStyle name="Percent 16 4 4 2" xfId="18195" xr:uid="{36A8E21F-6A06-46C0-87C2-60CB72C24340}"/>
    <cellStyle name="Percent 16 4 5" xfId="12167" xr:uid="{E0EA96BF-95E4-4CBA-9F6F-8041B0E8463D}"/>
    <cellStyle name="Percent 16 5" xfId="3654" xr:uid="{72D71F1C-ADB3-4444-B6BD-ABDA23D903A9}"/>
    <cellStyle name="Percent 16 5 2" xfId="5177" xr:uid="{E940A51D-7829-40D1-8D64-1044A1151E25}"/>
    <cellStyle name="Percent 16 5 2 2" xfId="8198" xr:uid="{7FCEBAE0-174E-40C9-A245-7A3C7FEC2C90}"/>
    <cellStyle name="Percent 16 5 2 2 2" xfId="17001" xr:uid="{DF948281-C958-4761-B963-F0B32648292D}"/>
    <cellStyle name="Percent 16 5 2 3" xfId="13982" xr:uid="{25FDCC58-41DC-4389-8634-2F6149AA3112}"/>
    <cellStyle name="Percent 16 5 3" xfId="6672" xr:uid="{27265973-29ED-4C60-AB4B-B59C4A205818}"/>
    <cellStyle name="Percent 16 5 3 2" xfId="15476" xr:uid="{7CA41C37-622B-4C0C-A8E7-15C989BB1680}"/>
    <cellStyle name="Percent 16 5 4" xfId="9690" xr:uid="{0AE03CBB-C26E-4BFD-B703-AD047F545DA3}"/>
    <cellStyle name="Percent 16 5 4 2" xfId="18493" xr:uid="{E1724204-B541-4073-8657-ED7F105D4BDA}"/>
    <cellStyle name="Percent 16 5 5" xfId="12462" xr:uid="{A96428DD-D23B-48FB-886F-CF677E36357A}"/>
    <cellStyle name="Percent 16 6" xfId="3964" xr:uid="{DAD07217-8C35-4D1F-9731-1D5DFAC792AF}"/>
    <cellStyle name="Percent 16 6 2" xfId="5487" xr:uid="{D4B9B318-D0F9-4AF9-A2B2-C13337A226A7}"/>
    <cellStyle name="Percent 16 6 2 2" xfId="8508" xr:uid="{D4C49E73-5D5D-4A23-BA25-09B61AC0C8CD}"/>
    <cellStyle name="Percent 16 6 2 2 2" xfId="17311" xr:uid="{B31D11CB-2BF5-4ECE-A31F-1237E8699FDA}"/>
    <cellStyle name="Percent 16 6 2 3" xfId="14292" xr:uid="{15EF0F82-39CF-4790-A814-6C7543168CB9}"/>
    <cellStyle name="Percent 16 6 3" xfId="6982" xr:uid="{A9E47701-E87B-40F0-845A-2A00AD942E3F}"/>
    <cellStyle name="Percent 16 6 3 2" xfId="15786" xr:uid="{BD73516C-692C-4FE2-8FB3-AD2FC21B84E3}"/>
    <cellStyle name="Percent 16 6 4" xfId="10000" xr:uid="{BB70A68B-F933-4A6D-B0A8-AD0572013EEC}"/>
    <cellStyle name="Percent 16 6 4 2" xfId="18803" xr:uid="{0409A152-41B5-4FB3-AFF6-44454479B519}"/>
    <cellStyle name="Percent 16 6 5" xfId="12771" xr:uid="{6631CCBB-1CBB-420E-90AD-90F48DE4D6B3}"/>
    <cellStyle name="Percent 16 7" xfId="4291" xr:uid="{1B71239C-EFB5-4236-A380-17058C424835}"/>
    <cellStyle name="Percent 16 7 2" xfId="7309" xr:uid="{C400CC27-6785-42D9-85EA-DEFCCB29F44B}"/>
    <cellStyle name="Percent 16 7 2 2" xfId="16112" xr:uid="{D8099861-FC87-49D8-A981-E39C4F6A1DF7}"/>
    <cellStyle name="Percent 16 7 3" xfId="13097" xr:uid="{6A7B318A-9FAD-491A-B907-8BB730F6A4A2}"/>
    <cellStyle name="Percent 16 8" xfId="5782" xr:uid="{53F915F4-FB42-4C6F-8E51-33E9B5ACE50C}"/>
    <cellStyle name="Percent 16 8 2" xfId="14586" xr:uid="{4E31324C-BC55-4610-B20C-52F64F577B78}"/>
    <cellStyle name="Percent 16 9" xfId="8801" xr:uid="{761B7BA0-445D-4DA9-824E-85496420AE2B}"/>
    <cellStyle name="Percent 16 9 2" xfId="17604" xr:uid="{519218D0-7E3A-42F6-AAA0-D22AB071274F}"/>
    <cellStyle name="Percent 160" xfId="19280" xr:uid="{27286C1C-31D6-4F5C-B41B-972DC23C04DB}"/>
    <cellStyle name="Percent 161" xfId="19292" xr:uid="{5411E6FC-E762-4D98-A323-B448D28DF734}"/>
    <cellStyle name="Percent 162" xfId="19288" xr:uid="{B688F975-DE03-40A4-B9A0-ADC2D2482CA5}"/>
    <cellStyle name="Percent 163" xfId="19306" xr:uid="{5AF7216A-4DE4-4407-BF0A-CDCE7BA06848}"/>
    <cellStyle name="Percent 164" xfId="19310" xr:uid="{645FE5A0-5B2A-461E-991D-1641DAB39ABC}"/>
    <cellStyle name="Percent 165" xfId="19314" xr:uid="{DA1C8DB1-6853-42F2-B25D-AD041C56753D}"/>
    <cellStyle name="Percent 166" xfId="19318" xr:uid="{DB059483-DCC6-461F-9B33-CF1058F22327}"/>
    <cellStyle name="Percent 167" xfId="19322" xr:uid="{3299A589-2BFE-4957-8CEA-195095F53439}"/>
    <cellStyle name="Percent 168" xfId="19325" xr:uid="{908D2B82-9250-48C2-9883-8D9D7B5EE661}"/>
    <cellStyle name="Percent 169" xfId="19329" xr:uid="{E436E8B6-3106-4E5B-958E-B603076B330F}"/>
    <cellStyle name="Percent 17" xfId="1283" xr:uid="{F02C4BB5-09B5-499B-A665-425922C9B8CE}"/>
    <cellStyle name="Percent 17 10" xfId="2467" xr:uid="{A0A442EF-2E9F-4D0A-B609-E917CA0F1651}"/>
    <cellStyle name="Percent 17 10 2" xfId="11616" xr:uid="{5580153A-C8DD-4B82-BA6D-2E50F30564E6}"/>
    <cellStyle name="Percent 17 2" xfId="1367" xr:uid="{1352C276-3399-4C12-88BD-96E0B1847535}"/>
    <cellStyle name="Percent 17 2 2" xfId="3087" xr:uid="{35388B05-9865-4C9F-835D-5414DFBCB929}"/>
    <cellStyle name="Percent 17 2 2 2" xfId="4656" xr:uid="{1AF5CC24-006D-402E-A965-22AE5712C06C}"/>
    <cellStyle name="Percent 17 2 2 2 2" xfId="7674" xr:uid="{26CAB2CD-656B-4C63-A401-1FD154EF3C6B}"/>
    <cellStyle name="Percent 17 2 2 2 2 2" xfId="16477" xr:uid="{2000B796-B92B-4C05-AB04-7A29884D12A9}"/>
    <cellStyle name="Percent 17 2 2 2 3" xfId="13461" xr:uid="{BA63C9FF-3E05-4BF9-8811-6D1490F7BA52}"/>
    <cellStyle name="Percent 17 2 2 3" xfId="6148" xr:uid="{2682970C-7807-4D06-A74D-91D7E917CCB1}"/>
    <cellStyle name="Percent 17 2 2 3 2" xfId="14952" xr:uid="{CD4F9916-C9B2-4386-91E7-A091659C930E}"/>
    <cellStyle name="Percent 17 2 2 4" xfId="9166" xr:uid="{9B00E269-E2CA-4B38-942D-A03136EBBFD4}"/>
    <cellStyle name="Percent 17 2 2 4 2" xfId="17969" xr:uid="{6EFE9CA0-048B-478E-874F-B62A131785F0}"/>
    <cellStyle name="Percent 17 2 2 5" xfId="11948" xr:uid="{E0A88B20-6682-4922-AD26-E68044185B2F}"/>
    <cellStyle name="Percent 17 2 3" xfId="3429" xr:uid="{E80C6489-A071-4148-A4E4-A9168CF8C311}"/>
    <cellStyle name="Percent 17 2 3 2" xfId="4949" xr:uid="{E1509B8B-51B5-45B5-8887-A917042DA994}"/>
    <cellStyle name="Percent 17 2 3 2 2" xfId="7970" xr:uid="{1D042CB0-0A65-49A8-BF27-7EDB1276AD65}"/>
    <cellStyle name="Percent 17 2 3 2 2 2" xfId="16773" xr:uid="{0EF01D28-E05C-490D-889B-96EDA68D7BB9}"/>
    <cellStyle name="Percent 17 2 3 2 3" xfId="13754" xr:uid="{D57C4D58-5060-4D07-94E9-8D9F799FC133}"/>
    <cellStyle name="Percent 17 2 3 3" xfId="6444" xr:uid="{2D8A427C-5B7D-488E-918B-2DD79F90FBC0}"/>
    <cellStyle name="Percent 17 2 3 3 2" xfId="15248" xr:uid="{B5FBE62D-DE7A-4465-9CD3-F2348EF619C3}"/>
    <cellStyle name="Percent 17 2 3 4" xfId="9462" xr:uid="{F11B20A4-B14B-4FB0-BC68-277705886A0D}"/>
    <cellStyle name="Percent 17 2 3 4 2" xfId="18265" xr:uid="{A2073EE3-6433-49E8-833E-6EE926352132}"/>
    <cellStyle name="Percent 17 2 3 5" xfId="12237" xr:uid="{2A0C769A-C311-42EF-9433-2A55BCA4FAAB}"/>
    <cellStyle name="Percent 17 2 4" xfId="3724" xr:uid="{F25530F6-7419-44EB-A2DC-7B9963B8CC40}"/>
    <cellStyle name="Percent 17 2 4 2" xfId="5247" xr:uid="{5B8BBEBD-B1F8-40F7-9A98-15C5A7205147}"/>
    <cellStyle name="Percent 17 2 4 2 2" xfId="8268" xr:uid="{872275EC-601E-4FCB-8832-BE80C344A223}"/>
    <cellStyle name="Percent 17 2 4 2 2 2" xfId="17071" xr:uid="{CDBD8ED1-1B77-4E28-B51E-5C48202518BE}"/>
    <cellStyle name="Percent 17 2 4 2 3" xfId="14052" xr:uid="{787DE4F7-5D70-4DD5-8313-0B2E2E10FBFA}"/>
    <cellStyle name="Percent 17 2 4 3" xfId="6742" xr:uid="{021215AE-B202-4BC3-897F-735B0E182937}"/>
    <cellStyle name="Percent 17 2 4 3 2" xfId="15546" xr:uid="{5B086F82-5011-45AA-A2B9-49698FCAE3E2}"/>
    <cellStyle name="Percent 17 2 4 4" xfId="9760" xr:uid="{A4A43F9C-260A-4927-A9B4-136D3793A8EA}"/>
    <cellStyle name="Percent 17 2 4 4 2" xfId="18563" xr:uid="{7C80D45E-D628-4E7D-A28F-1B591AF3F780}"/>
    <cellStyle name="Percent 17 2 4 5" xfId="12532" xr:uid="{ECA0830D-8C26-4584-B059-3EE8509EEA20}"/>
    <cellStyle name="Percent 17 2 5" xfId="4034" xr:uid="{361CC267-5555-4CED-B1AB-335C5AB8C655}"/>
    <cellStyle name="Percent 17 2 5 2" xfId="5557" xr:uid="{AA95371B-1A13-476C-83B2-94E81078D246}"/>
    <cellStyle name="Percent 17 2 5 2 2" xfId="8578" xr:uid="{42C5DAA0-8B2B-453E-B32B-591C3677FF5D}"/>
    <cellStyle name="Percent 17 2 5 2 2 2" xfId="17381" xr:uid="{5F59F76B-D33E-429D-A775-805A45D5BF2B}"/>
    <cellStyle name="Percent 17 2 5 2 3" xfId="14362" xr:uid="{12C6443E-5EFC-4815-89AE-255B1F6BBD8E}"/>
    <cellStyle name="Percent 17 2 5 3" xfId="7052" xr:uid="{6B0A9A29-751F-4AA3-A56E-4963A67704D4}"/>
    <cellStyle name="Percent 17 2 5 3 2" xfId="15856" xr:uid="{5F753BF0-5E2A-424E-965B-061156C5D8BD}"/>
    <cellStyle name="Percent 17 2 5 4" xfId="10070" xr:uid="{F9C08D6F-8526-42D7-B3B3-EA5560A69549}"/>
    <cellStyle name="Percent 17 2 5 4 2" xfId="18873" xr:uid="{03CCFD58-83A6-4DBA-B2F3-BE44C0779A32}"/>
    <cellStyle name="Percent 17 2 5 5" xfId="12841" xr:uid="{AEDF57BD-63EC-4120-8176-68F3F9D588F0}"/>
    <cellStyle name="Percent 17 2 6" xfId="4361" xr:uid="{64C11334-3C4F-430F-A281-923DA91449DE}"/>
    <cellStyle name="Percent 17 2 6 2" xfId="7379" xr:uid="{1BF8AC35-2F5F-4BE3-A4DC-B53D3CC89C3D}"/>
    <cellStyle name="Percent 17 2 6 2 2" xfId="16182" xr:uid="{903408E8-8DD1-445F-AB60-32FE4F0F04C7}"/>
    <cellStyle name="Percent 17 2 6 3" xfId="13167" xr:uid="{2D79EF45-20B5-42B4-9DAB-9D1AEFC207A6}"/>
    <cellStyle name="Percent 17 2 7" xfId="5852" xr:uid="{6EBE2CEC-FD27-41D7-A195-1AFA3F658699}"/>
    <cellStyle name="Percent 17 2 7 2" xfId="14656" xr:uid="{1180D90D-AE5B-4971-BD39-B3EEEA3809B9}"/>
    <cellStyle name="Percent 17 2 8" xfId="8871" xr:uid="{76A81971-D084-482A-8B0B-2AFE0BB27B13}"/>
    <cellStyle name="Percent 17 2 8 2" xfId="17674" xr:uid="{70A17FAF-345A-43E8-963D-DD5AFC0D6AF9}"/>
    <cellStyle name="Percent 17 2 9" xfId="2562" xr:uid="{4DB1BA9E-EE03-406B-945C-9BC45652613A}"/>
    <cellStyle name="Percent 17 3" xfId="2993" xr:uid="{4C813D3E-F8EE-448C-A320-2ED2C3B42D53}"/>
    <cellStyle name="Percent 17 3 2" xfId="4587" xr:uid="{B53765D7-BB44-4722-A1FA-1E1CFE61AE6A}"/>
    <cellStyle name="Percent 17 3 2 2" xfId="7605" xr:uid="{05B23480-478C-426E-9146-F1750B09FAC8}"/>
    <cellStyle name="Percent 17 3 2 2 2" xfId="16408" xr:uid="{B7234A41-1B6E-456A-9FE8-1E647D66EA30}"/>
    <cellStyle name="Percent 17 3 2 3" xfId="13392" xr:uid="{A07FD93F-274C-4FDB-9925-943E4C465B83}"/>
    <cellStyle name="Percent 17 3 3" xfId="6079" xr:uid="{B5BBEA7F-90D3-4EED-B382-44B0A78F4391}"/>
    <cellStyle name="Percent 17 3 3 2" xfId="14883" xr:uid="{72E62257-A405-43D6-B76D-828FC731085B}"/>
    <cellStyle name="Percent 17 3 4" xfId="9097" xr:uid="{4533776B-003D-45C7-A955-CBF76ACBCD5D}"/>
    <cellStyle name="Percent 17 3 4 2" xfId="17900" xr:uid="{DA3839BD-E1A1-4DD3-8BEA-90D6A06542BF}"/>
    <cellStyle name="Percent 17 3 5" xfId="11881" xr:uid="{0F5D1AC2-36DC-4EF7-9C9B-A2B1C277FE3C}"/>
    <cellStyle name="Percent 17 4" xfId="3360" xr:uid="{06AD0B42-4963-4EAB-85E1-68F631955DD2}"/>
    <cellStyle name="Percent 17 4 2" xfId="4880" xr:uid="{64F8799E-42DA-4D06-A0CF-4E6F067B6586}"/>
    <cellStyle name="Percent 17 4 2 2" xfId="7901" xr:uid="{77B43B7C-C781-428E-B2D6-7831C300431A}"/>
    <cellStyle name="Percent 17 4 2 2 2" xfId="16704" xr:uid="{5CEC9E53-1AB1-4412-8989-67CA3EE4534C}"/>
    <cellStyle name="Percent 17 4 2 3" xfId="13685" xr:uid="{CDCA8D94-AEE0-4755-86DC-5AD0E260502C}"/>
    <cellStyle name="Percent 17 4 3" xfId="6375" xr:uid="{32E7D507-1523-4500-9706-3BA8DE1B930A}"/>
    <cellStyle name="Percent 17 4 3 2" xfId="15179" xr:uid="{20A061C6-CDDC-424C-BF41-F51F7EC7A9E2}"/>
    <cellStyle name="Percent 17 4 4" xfId="9393" xr:uid="{267C7C9F-F09E-4025-99D0-BB5955B476CF}"/>
    <cellStyle name="Percent 17 4 4 2" xfId="18196" xr:uid="{E0B2042F-D5D3-48C1-AD21-70E83CF5668E}"/>
    <cellStyle name="Percent 17 4 5" xfId="12168" xr:uid="{4672CF56-CB52-4351-AF5F-10F43F448568}"/>
    <cellStyle name="Percent 17 5" xfId="3655" xr:uid="{5D2987FF-6A0E-424E-85C0-AE866E2F5F2F}"/>
    <cellStyle name="Percent 17 5 2" xfId="5178" xr:uid="{5A0E19F0-23CB-449A-AAC1-4F5D6289BB95}"/>
    <cellStyle name="Percent 17 5 2 2" xfId="8199" xr:uid="{4166ECA4-B482-41C2-878F-6C16EA788E72}"/>
    <cellStyle name="Percent 17 5 2 2 2" xfId="17002" xr:uid="{C1A4B42E-5A89-4957-A6E2-C459D28A9531}"/>
    <cellStyle name="Percent 17 5 2 3" xfId="13983" xr:uid="{C2655CB2-08CB-4E04-BB96-473ADFD07FDD}"/>
    <cellStyle name="Percent 17 5 3" xfId="6673" xr:uid="{EBC45815-474E-48DF-88F3-735767F7BBB1}"/>
    <cellStyle name="Percent 17 5 3 2" xfId="15477" xr:uid="{952CD734-249E-431A-9C13-5A2B7525C9B8}"/>
    <cellStyle name="Percent 17 5 4" xfId="9691" xr:uid="{EBE958F3-1CDA-4DB2-B11E-66BC8A7B6280}"/>
    <cellStyle name="Percent 17 5 4 2" xfId="18494" xr:uid="{9C8583E4-2465-4A90-B9CD-887D27B88505}"/>
    <cellStyle name="Percent 17 5 5" xfId="12463" xr:uid="{2B759166-4462-43A4-9AC4-121EF329E33C}"/>
    <cellStyle name="Percent 17 6" xfId="3965" xr:uid="{AEC4CA8E-A9D2-42D4-91F1-47E16B7C1238}"/>
    <cellStyle name="Percent 17 6 2" xfId="5488" xr:uid="{725F8E12-2EE3-4E6B-A1EF-F293B143B9EA}"/>
    <cellStyle name="Percent 17 6 2 2" xfId="8509" xr:uid="{F609CF04-406D-4CDB-9273-EAFBE2DF682B}"/>
    <cellStyle name="Percent 17 6 2 2 2" xfId="17312" xr:uid="{3719D643-72FD-42DE-835B-24B3949210BA}"/>
    <cellStyle name="Percent 17 6 2 3" xfId="14293" xr:uid="{D14FEB82-7515-4359-B235-17336D3C803B}"/>
    <cellStyle name="Percent 17 6 3" xfId="6983" xr:uid="{90B253EC-0866-4FA3-BC88-82DCCAF5FE28}"/>
    <cellStyle name="Percent 17 6 3 2" xfId="15787" xr:uid="{2C454CD0-3973-4144-A5A0-212874B3023A}"/>
    <cellStyle name="Percent 17 6 4" xfId="10001" xr:uid="{B8D47029-2080-4AC5-8688-28BE9CBCB42E}"/>
    <cellStyle name="Percent 17 6 4 2" xfId="18804" xr:uid="{BC8D8862-D50A-42A1-B959-701314921BBA}"/>
    <cellStyle name="Percent 17 6 5" xfId="12772" xr:uid="{1C4453CC-8CA0-4213-80C9-A2E279896480}"/>
    <cellStyle name="Percent 17 7" xfId="4292" xr:uid="{65B0E545-126B-4A71-A5D2-5E50A7C5D471}"/>
    <cellStyle name="Percent 17 7 2" xfId="7310" xr:uid="{242BBC6F-5024-41BE-9624-C9D9258CD739}"/>
    <cellStyle name="Percent 17 7 2 2" xfId="16113" xr:uid="{73202049-A617-44B1-A2E2-6DECBE26D68D}"/>
    <cellStyle name="Percent 17 7 3" xfId="13098" xr:uid="{FAE0617C-426C-40C8-85A8-DC227E815A3A}"/>
    <cellStyle name="Percent 17 8" xfId="5783" xr:uid="{3E59C321-AB4F-4DC0-A759-C80A07C405C7}"/>
    <cellStyle name="Percent 17 8 2" xfId="14587" xr:uid="{71AD84FF-D1A7-43AB-AFDB-6004A3900973}"/>
    <cellStyle name="Percent 17 9" xfId="8802" xr:uid="{6BCC0F3A-789E-42E8-B9B1-2A48966879AA}"/>
    <cellStyle name="Percent 17 9 2" xfId="17605" xr:uid="{C42757EB-F4D1-4572-AA08-E149F958FEB3}"/>
    <cellStyle name="Percent 170" xfId="19319" xr:uid="{843D62C5-8F2D-4665-9DF3-3BCF11EEF540}"/>
    <cellStyle name="Percent 171" xfId="19330" xr:uid="{C1CE9E97-5C34-44AD-B892-011E4C832F85}"/>
    <cellStyle name="Percent 172" xfId="19229" xr:uid="{077714D7-75CE-4DDF-B566-02A7A5A3E793}"/>
    <cellStyle name="Percent 173" xfId="19344" xr:uid="{C07D45EE-A585-4F3D-B323-9B64DFDCF418}"/>
    <cellStyle name="Percent 174" xfId="19348" xr:uid="{E5F8B369-D52F-4AC1-A8EE-5C4117860455}"/>
    <cellStyle name="Percent 175" xfId="19349" xr:uid="{5B212452-0CD9-426B-B886-49F08C6DFEFE}"/>
    <cellStyle name="Percent 176" xfId="19284" xr:uid="{FB5FE85C-A10A-4D9C-9277-1C5C119005C2}"/>
    <cellStyle name="Percent 177" xfId="19350" xr:uid="{0CD81C8C-E182-4DC1-A297-A9A40B00F4B2}"/>
    <cellStyle name="Percent 178" xfId="19360" xr:uid="{C18584B7-7487-40D3-853B-3F033D856B05}"/>
    <cellStyle name="Percent 179" xfId="19339" xr:uid="{BE5AA028-58A3-45E5-A4AF-CA4031670377}"/>
    <cellStyle name="Percent 18" xfId="1286" xr:uid="{D76B3E12-FC04-47FE-A15C-887CF7FB28E8}"/>
    <cellStyle name="Percent 18 10" xfId="2468" xr:uid="{E7887C16-49C2-4913-AAA3-D98E21C3374F}"/>
    <cellStyle name="Percent 18 10 2" xfId="11617" xr:uid="{38740E44-8B05-4A14-8D83-E78204DBC058}"/>
    <cellStyle name="Percent 18 2" xfId="1370" xr:uid="{6F443A21-25B7-4D5F-BA95-1AB0A6B2504D}"/>
    <cellStyle name="Percent 18 2 2" xfId="3088" xr:uid="{D3B50BDA-E49B-48AC-B3F5-2D45CFA09CDD}"/>
    <cellStyle name="Percent 18 2 2 2" xfId="4657" xr:uid="{17716B0D-5E2E-40FE-8546-2AD29B33929C}"/>
    <cellStyle name="Percent 18 2 2 2 2" xfId="7675" xr:uid="{BEC532D9-7EC5-4B83-BECC-10D15CDBA8B3}"/>
    <cellStyle name="Percent 18 2 2 2 2 2" xfId="16478" xr:uid="{34AEE5B5-4985-49A1-B758-7698B3BDF78B}"/>
    <cellStyle name="Percent 18 2 2 2 3" xfId="13462" xr:uid="{336F5BBD-92A4-4E39-96EB-77874AEF04A0}"/>
    <cellStyle name="Percent 18 2 2 3" xfId="6149" xr:uid="{EEABF1EF-29FE-4932-B20F-EF810CFDA84D}"/>
    <cellStyle name="Percent 18 2 2 3 2" xfId="14953" xr:uid="{3DF84A09-217B-4F2F-85F3-BC4B48B3B83E}"/>
    <cellStyle name="Percent 18 2 2 4" xfId="9167" xr:uid="{67C60801-5A85-4A64-B09B-F31612DC2566}"/>
    <cellStyle name="Percent 18 2 2 4 2" xfId="17970" xr:uid="{1EEAC059-053D-4F05-8328-A12F80EDC823}"/>
    <cellStyle name="Percent 18 2 2 5" xfId="11949" xr:uid="{0CE137BA-6528-4086-A0EB-407C86FA8543}"/>
    <cellStyle name="Percent 18 2 3" xfId="3430" xr:uid="{6B9116F9-BB60-4D5F-9A72-A10E7251290B}"/>
    <cellStyle name="Percent 18 2 3 2" xfId="4950" xr:uid="{E35E8963-21E9-4515-B812-3019C4798823}"/>
    <cellStyle name="Percent 18 2 3 2 2" xfId="7971" xr:uid="{C588DA49-7BBB-4B42-A294-B0053A83431D}"/>
    <cellStyle name="Percent 18 2 3 2 2 2" xfId="16774" xr:uid="{3DA4EFF7-E792-4C8F-8288-50CDBD367B6D}"/>
    <cellStyle name="Percent 18 2 3 2 3" xfId="13755" xr:uid="{AA041A00-CFF0-4655-BAE4-7ADAE679F8BB}"/>
    <cellStyle name="Percent 18 2 3 3" xfId="6445" xr:uid="{AAB1338D-B1E4-4342-8567-CA3EA20CB6BC}"/>
    <cellStyle name="Percent 18 2 3 3 2" xfId="15249" xr:uid="{E47236F1-B61E-4061-BC56-820081277887}"/>
    <cellStyle name="Percent 18 2 3 4" xfId="9463" xr:uid="{E9B7AD30-2F78-40B6-AE51-1C8C6C97A31A}"/>
    <cellStyle name="Percent 18 2 3 4 2" xfId="18266" xr:uid="{DFF04289-C146-4D7A-8E57-96D6A4ACC8F8}"/>
    <cellStyle name="Percent 18 2 3 5" xfId="12238" xr:uid="{C23DB5A0-3CE8-4E44-ABA0-365CE8ADF8AA}"/>
    <cellStyle name="Percent 18 2 4" xfId="3725" xr:uid="{05F972B0-F1E7-4B15-BA54-50DFCD644032}"/>
    <cellStyle name="Percent 18 2 4 2" xfId="5248" xr:uid="{689E7147-62EA-45EF-8976-ED3DE109112B}"/>
    <cellStyle name="Percent 18 2 4 2 2" xfId="8269" xr:uid="{E725CA26-481E-432D-8AA5-8F70DB1E97CE}"/>
    <cellStyle name="Percent 18 2 4 2 2 2" xfId="17072" xr:uid="{C9ADDA4E-9067-40AD-B8DB-9623EB463087}"/>
    <cellStyle name="Percent 18 2 4 2 3" xfId="14053" xr:uid="{D349B999-6DAE-4F70-BD0A-1E970AB8E588}"/>
    <cellStyle name="Percent 18 2 4 3" xfId="6743" xr:uid="{60800253-ACA4-4F45-B260-6B73B5AE6D10}"/>
    <cellStyle name="Percent 18 2 4 3 2" xfId="15547" xr:uid="{B12E47FE-55E8-4BE8-A60E-47DBF06047FF}"/>
    <cellStyle name="Percent 18 2 4 4" xfId="9761" xr:uid="{26CF6497-40E1-4CB9-98C6-DB4B7B1091C1}"/>
    <cellStyle name="Percent 18 2 4 4 2" xfId="18564" xr:uid="{F683987D-C374-4A4C-96C3-98960B30ADC3}"/>
    <cellStyle name="Percent 18 2 4 5" xfId="12533" xr:uid="{D7AB90A2-A477-483E-889E-428C590CC4BB}"/>
    <cellStyle name="Percent 18 2 5" xfId="4035" xr:uid="{A5935A3B-3187-4D11-8E34-E87015DDF186}"/>
    <cellStyle name="Percent 18 2 5 2" xfId="5558" xr:uid="{BA9C75CF-AAC3-48B0-A5A7-9DA67F905A67}"/>
    <cellStyle name="Percent 18 2 5 2 2" xfId="8579" xr:uid="{382E4324-F609-4E33-8295-07571F3D843A}"/>
    <cellStyle name="Percent 18 2 5 2 2 2" xfId="17382" xr:uid="{AD31A9EA-CF47-4B22-A102-A2431D08A8C8}"/>
    <cellStyle name="Percent 18 2 5 2 3" xfId="14363" xr:uid="{9A1C1B5A-3F6E-4A39-B0CB-85987DF15185}"/>
    <cellStyle name="Percent 18 2 5 3" xfId="7053" xr:uid="{8DC9E674-7651-4FE9-BDF9-1F2000447006}"/>
    <cellStyle name="Percent 18 2 5 3 2" xfId="15857" xr:uid="{199C2550-8103-44F4-93CC-A59DD6EBFE93}"/>
    <cellStyle name="Percent 18 2 5 4" xfId="10071" xr:uid="{392A0E77-CB85-4012-ACE1-84C02DD165B5}"/>
    <cellStyle name="Percent 18 2 5 4 2" xfId="18874" xr:uid="{25C93F9A-7219-4FC2-B875-AE249C69D9BB}"/>
    <cellStyle name="Percent 18 2 5 5" xfId="12842" xr:uid="{966B9B97-9878-4150-A1D3-13349855C4E6}"/>
    <cellStyle name="Percent 18 2 6" xfId="4362" xr:uid="{D2CB3734-F605-4873-89F4-7B0632CCA954}"/>
    <cellStyle name="Percent 18 2 6 2" xfId="7380" xr:uid="{CD2339A8-62B2-455B-9AB7-40F45EE4730D}"/>
    <cellStyle name="Percent 18 2 6 2 2" xfId="16183" xr:uid="{EC52DE5F-4B4E-4A5B-98ED-502DA1B2C0EC}"/>
    <cellStyle name="Percent 18 2 6 3" xfId="13168" xr:uid="{97239D70-EA82-46C9-8E69-4A9E4C73A723}"/>
    <cellStyle name="Percent 18 2 7" xfId="5853" xr:uid="{D7C3E74F-D996-40D0-8153-B0D67884E5FD}"/>
    <cellStyle name="Percent 18 2 7 2" xfId="14657" xr:uid="{36D74A64-5B0D-4B9F-AC6B-46D13CBF5F3C}"/>
    <cellStyle name="Percent 18 2 8" xfId="8872" xr:uid="{D8ABC096-FE2A-4AFA-9382-39FDCEB3DABE}"/>
    <cellStyle name="Percent 18 2 8 2" xfId="17675" xr:uid="{47BF7625-9DDB-4162-B9CF-2580A482794C}"/>
    <cellStyle name="Percent 18 2 9" xfId="2563" xr:uid="{F83E6B86-3876-4213-9DD8-28F52057C46F}"/>
    <cellStyle name="Percent 18 3" xfId="2994" xr:uid="{A0189977-AAF9-4DD4-87A9-B4649536D16F}"/>
    <cellStyle name="Percent 18 3 2" xfId="4588" xr:uid="{33CB9D1B-7A17-42DF-AF1A-8AC11AB9B47C}"/>
    <cellStyle name="Percent 18 3 2 2" xfId="7606" xr:uid="{EEC22C34-3746-45C8-9F2E-6DC7D797D28D}"/>
    <cellStyle name="Percent 18 3 2 2 2" xfId="16409" xr:uid="{03C467A1-D584-4383-B1B3-1B2E19E01088}"/>
    <cellStyle name="Percent 18 3 2 3" xfId="13393" xr:uid="{10052E52-D391-44B9-9243-770510B2341C}"/>
    <cellStyle name="Percent 18 3 3" xfId="6080" xr:uid="{BA78AB72-2A45-4F23-9096-C2EEF3CCCD79}"/>
    <cellStyle name="Percent 18 3 3 2" xfId="14884" xr:uid="{FA5BD17D-5871-4A20-AABE-44A6053D8D30}"/>
    <cellStyle name="Percent 18 3 4" xfId="9098" xr:uid="{35CADA28-4C23-4FAA-BC15-156B52ABA922}"/>
    <cellStyle name="Percent 18 3 4 2" xfId="17901" xr:uid="{03A8CF0D-EBF7-47E9-9AE0-99E25EB598D1}"/>
    <cellStyle name="Percent 18 3 5" xfId="11882" xr:uid="{749965E2-BD94-4391-A9AF-0AAC967E61D6}"/>
    <cellStyle name="Percent 18 4" xfId="3361" xr:uid="{2D81D338-7B52-4FFF-82BC-28E146507D56}"/>
    <cellStyle name="Percent 18 4 2" xfId="4881" xr:uid="{07EE182B-8317-47EB-8E5E-6310A70B2B58}"/>
    <cellStyle name="Percent 18 4 2 2" xfId="7902" xr:uid="{CA81B94F-2A47-491E-8F92-1E8C272ABE82}"/>
    <cellStyle name="Percent 18 4 2 2 2" xfId="16705" xr:uid="{956D2169-A138-4757-B548-C8005759ECD0}"/>
    <cellStyle name="Percent 18 4 2 3" xfId="13686" xr:uid="{090C5231-27AD-4FFC-974D-B8502CCA6227}"/>
    <cellStyle name="Percent 18 4 3" xfId="6376" xr:uid="{1DB0609F-C768-4D7D-808E-225B64ACE315}"/>
    <cellStyle name="Percent 18 4 3 2" xfId="15180" xr:uid="{2E6C098F-55F9-4101-9E98-FE27241251B5}"/>
    <cellStyle name="Percent 18 4 4" xfId="9394" xr:uid="{17839A1D-100F-43C4-BCA3-59BA5C44DD48}"/>
    <cellStyle name="Percent 18 4 4 2" xfId="18197" xr:uid="{9CA34374-0B9A-46EA-A7F5-994B5D0175D7}"/>
    <cellStyle name="Percent 18 4 5" xfId="12169" xr:uid="{C1D930DD-CC39-4DE1-96F0-E1D5D65C0F89}"/>
    <cellStyle name="Percent 18 5" xfId="3656" xr:uid="{D4EAF108-EE0F-4FE6-9E6B-EB869F156365}"/>
    <cellStyle name="Percent 18 5 2" xfId="5179" xr:uid="{11A0DCF4-03D1-4942-82BA-90637C37E28E}"/>
    <cellStyle name="Percent 18 5 2 2" xfId="8200" xr:uid="{40B3A706-D05A-4E20-979D-D0B67A275686}"/>
    <cellStyle name="Percent 18 5 2 2 2" xfId="17003" xr:uid="{8E5D4FF8-C0A1-4099-AAE5-16CFDC8D883F}"/>
    <cellStyle name="Percent 18 5 2 3" xfId="13984" xr:uid="{D070CB73-5458-4BD5-9BE3-78B3BAABC72B}"/>
    <cellStyle name="Percent 18 5 3" xfId="6674" xr:uid="{C4346E3B-AF1E-49BA-8ED1-E74A6C98D4BF}"/>
    <cellStyle name="Percent 18 5 3 2" xfId="15478" xr:uid="{A06314FE-C02B-482F-BCD9-D5210D909C6B}"/>
    <cellStyle name="Percent 18 5 4" xfId="9692" xr:uid="{C17C586E-3C81-4EE4-AFC0-236ACA01B058}"/>
    <cellStyle name="Percent 18 5 4 2" xfId="18495" xr:uid="{A0F83FA7-FED5-469C-BEE5-09C96FBF5331}"/>
    <cellStyle name="Percent 18 5 5" xfId="12464" xr:uid="{698E19B4-6CFF-4D43-8825-ADAD7BC2DDC6}"/>
    <cellStyle name="Percent 18 6" xfId="3966" xr:uid="{C9932CD9-ED3A-4681-988F-FE9D1AD6D79A}"/>
    <cellStyle name="Percent 18 6 2" xfId="5489" xr:uid="{5569900A-AAEB-4584-8EB9-81B06BE974A7}"/>
    <cellStyle name="Percent 18 6 2 2" xfId="8510" xr:uid="{65DA3E14-7C25-4560-8CD6-7B5DD12C6782}"/>
    <cellStyle name="Percent 18 6 2 2 2" xfId="17313" xr:uid="{894D6B19-A2FB-4979-97B4-FEA645A99AE1}"/>
    <cellStyle name="Percent 18 6 2 3" xfId="14294" xr:uid="{E190C676-BA7A-4A0A-8B44-3C5ECB4850BF}"/>
    <cellStyle name="Percent 18 6 3" xfId="6984" xr:uid="{80989390-3EF2-466B-BE47-8CC79C1FA7E1}"/>
    <cellStyle name="Percent 18 6 3 2" xfId="15788" xr:uid="{C55F6948-3A7F-43E5-AD2C-E5B61992C436}"/>
    <cellStyle name="Percent 18 6 4" xfId="10002" xr:uid="{F8EBEB11-AF42-44B3-AF3C-3179296AA81E}"/>
    <cellStyle name="Percent 18 6 4 2" xfId="18805" xr:uid="{7D3D0C7E-72C4-4D65-A164-D41DCE8DB2B0}"/>
    <cellStyle name="Percent 18 6 5" xfId="12773" xr:uid="{E4319FAA-A56C-4621-8397-31F32CD7B6CC}"/>
    <cellStyle name="Percent 18 7" xfId="4293" xr:uid="{CC41CE97-5D45-43B4-9410-957ABAE40B64}"/>
    <cellStyle name="Percent 18 7 2" xfId="7311" xr:uid="{E51F7317-E26B-4B6F-BD6D-2DA827705A6E}"/>
    <cellStyle name="Percent 18 7 2 2" xfId="16114" xr:uid="{1C076E82-2BB7-4D33-AB4E-7A5AA0095EE0}"/>
    <cellStyle name="Percent 18 7 3" xfId="13099" xr:uid="{5C3A0D98-B57D-4943-AC07-02A455403AD2}"/>
    <cellStyle name="Percent 18 8" xfId="5784" xr:uid="{AB747A03-AB2B-4958-B641-37C52C4C27E4}"/>
    <cellStyle name="Percent 18 8 2" xfId="14588" xr:uid="{B917237E-E527-4EFA-BF68-F2A081E7E47A}"/>
    <cellStyle name="Percent 18 9" xfId="8803" xr:uid="{5FDB7581-C162-4DCC-835C-0DC03D1B27A6}"/>
    <cellStyle name="Percent 18 9 2" xfId="17606" xr:uid="{3CB0D14B-89F2-4BC9-9AE3-A555849B6721}"/>
    <cellStyle name="Percent 180" xfId="19218" xr:uid="{CE0AC149-93CA-441F-B806-C3758E1C8312}"/>
    <cellStyle name="Percent 181" xfId="19365" xr:uid="{1492B0BD-199B-4689-AFE3-5508F16ACA3C}"/>
    <cellStyle name="Percent 182" xfId="19368" xr:uid="{45FD1599-254A-419B-B19C-061C4986EA89}"/>
    <cellStyle name="Percent 183" xfId="19372" xr:uid="{5134B5B6-90EE-4D81-BDB5-72326B7D5FCE}"/>
    <cellStyle name="Percent 184" xfId="19468" xr:uid="{120D63C0-542E-4A96-824F-F63876918055}"/>
    <cellStyle name="Percent 185" xfId="19476" xr:uid="{1C63061C-BFF4-43C0-B4B7-8BD6053750BF}"/>
    <cellStyle name="Percent 186" xfId="19486" xr:uid="{0F11A58A-B481-4A59-A706-D12CFFEF8A38}"/>
    <cellStyle name="Percent 187" xfId="19484" xr:uid="{F3DE9812-EF96-41CE-B4D6-F96E9905BA75}"/>
    <cellStyle name="Percent 188" xfId="1393" xr:uid="{9F625338-6D14-4AD5-B202-7933782D19C3}"/>
    <cellStyle name="Percent 189" xfId="19488" xr:uid="{971AAD5B-263C-435B-968E-C31865147132}"/>
    <cellStyle name="Percent 19" xfId="1288" xr:uid="{C833DA26-18E8-42DA-922C-787C3F94C015}"/>
    <cellStyle name="Percent 19 10" xfId="2469" xr:uid="{78F0E9B8-5028-4F2E-BFEF-74FA58C974EB}"/>
    <cellStyle name="Percent 19 10 2" xfId="11618" xr:uid="{1141EEEA-7F4B-4BBA-9A6E-A3CE09E005C3}"/>
    <cellStyle name="Percent 19 2" xfId="1372" xr:uid="{D4552CAA-0C03-4A99-837E-488C0B4C9EAC}"/>
    <cellStyle name="Percent 19 2 2" xfId="3089" xr:uid="{90120B34-6820-483C-A039-6C29E7892B07}"/>
    <cellStyle name="Percent 19 2 2 2" xfId="4658" xr:uid="{0DD66167-DBBB-42BF-A2B9-D26969EAEFC4}"/>
    <cellStyle name="Percent 19 2 2 2 2" xfId="7676" xr:uid="{78A8E0AE-D2F9-4741-AE79-D8ED6E2846DA}"/>
    <cellStyle name="Percent 19 2 2 2 2 2" xfId="16479" xr:uid="{11354849-27C6-4990-8BFD-31F47C9BFB4F}"/>
    <cellStyle name="Percent 19 2 2 2 3" xfId="13463" xr:uid="{7510F05D-EA2D-42EF-B6E9-B86B7F5D763C}"/>
    <cellStyle name="Percent 19 2 2 3" xfId="6150" xr:uid="{250C257D-8903-4BAA-BB75-E8CF9F2F0E1B}"/>
    <cellStyle name="Percent 19 2 2 3 2" xfId="14954" xr:uid="{B19F03C1-FE5A-456C-8607-232D1AABFE50}"/>
    <cellStyle name="Percent 19 2 2 4" xfId="9168" xr:uid="{6AC7D241-D7D4-419B-9A8D-C390276E4EE8}"/>
    <cellStyle name="Percent 19 2 2 4 2" xfId="17971" xr:uid="{1F6C7B68-47B2-4C16-8546-9FC0E7A03BAD}"/>
    <cellStyle name="Percent 19 2 2 5" xfId="11950" xr:uid="{912FC48C-8344-40CD-95F0-6F903181EF09}"/>
    <cellStyle name="Percent 19 2 3" xfId="3431" xr:uid="{E5E24772-B3DC-4E00-9B6B-45A5C2AB6880}"/>
    <cellStyle name="Percent 19 2 3 2" xfId="4951" xr:uid="{5D714D88-3BC3-4C67-8000-D8D6289F64D4}"/>
    <cellStyle name="Percent 19 2 3 2 2" xfId="7972" xr:uid="{B903FA8A-46B8-4FB0-8C8D-55299CB03DB9}"/>
    <cellStyle name="Percent 19 2 3 2 2 2" xfId="16775" xr:uid="{1C13C239-7F43-464C-95EE-7F10C611C4F9}"/>
    <cellStyle name="Percent 19 2 3 2 3" xfId="13756" xr:uid="{B7405061-9183-4D8E-9F50-1993CF77E2E5}"/>
    <cellStyle name="Percent 19 2 3 3" xfId="6446" xr:uid="{B93ED321-36AD-4E46-BF81-FCFB47FBB1A7}"/>
    <cellStyle name="Percent 19 2 3 3 2" xfId="15250" xr:uid="{B69A64D6-42F5-454B-891C-6C38597D191C}"/>
    <cellStyle name="Percent 19 2 3 4" xfId="9464" xr:uid="{69CC2593-A443-4C85-B5FB-F50152CAAB4D}"/>
    <cellStyle name="Percent 19 2 3 4 2" xfId="18267" xr:uid="{31DEB1F1-4802-40B6-B7D7-D0EB9F0E8BAF}"/>
    <cellStyle name="Percent 19 2 3 5" xfId="12239" xr:uid="{672EA413-B984-4B2C-9C6D-E528FDF9218C}"/>
    <cellStyle name="Percent 19 2 4" xfId="3726" xr:uid="{F866B3B6-2A4A-44E6-9FCF-B21E056EC582}"/>
    <cellStyle name="Percent 19 2 4 2" xfId="5249" xr:uid="{58B21642-9AA3-422F-9C02-8DACDA83729C}"/>
    <cellStyle name="Percent 19 2 4 2 2" xfId="8270" xr:uid="{F2ED01AD-7593-4437-9257-EB3A9CCFC1D5}"/>
    <cellStyle name="Percent 19 2 4 2 2 2" xfId="17073" xr:uid="{8A529291-75AD-4985-9460-C67B28668C67}"/>
    <cellStyle name="Percent 19 2 4 2 3" xfId="14054" xr:uid="{98648B90-D30D-47A9-BC89-19C4FA7A0F88}"/>
    <cellStyle name="Percent 19 2 4 3" xfId="6744" xr:uid="{552E79E2-3A09-440E-B5F5-9356432E1A91}"/>
    <cellStyle name="Percent 19 2 4 3 2" xfId="15548" xr:uid="{CE2DCB05-E9FF-437F-ADA2-BAC3334A0DE5}"/>
    <cellStyle name="Percent 19 2 4 4" xfId="9762" xr:uid="{3CEEC1CF-DAEB-48DF-A3B7-28E735A10F49}"/>
    <cellStyle name="Percent 19 2 4 4 2" xfId="18565" xr:uid="{4E0D4141-C64E-412E-9A3A-B73AE8528AFB}"/>
    <cellStyle name="Percent 19 2 4 5" xfId="12534" xr:uid="{FB1696E8-8806-434C-A1E1-7D9D2152DA42}"/>
    <cellStyle name="Percent 19 2 5" xfId="4036" xr:uid="{C8647E58-5169-4DB6-AEBA-E5ECF392D63D}"/>
    <cellStyle name="Percent 19 2 5 2" xfId="5559" xr:uid="{37248E90-8CA9-4A00-ACCD-FC4E0CD92D34}"/>
    <cellStyle name="Percent 19 2 5 2 2" xfId="8580" xr:uid="{018B2B52-EA26-4D50-9D2D-7DCAEE87838C}"/>
    <cellStyle name="Percent 19 2 5 2 2 2" xfId="17383" xr:uid="{0CE4EF00-EA6B-41CE-B790-4F3DAFC4D745}"/>
    <cellStyle name="Percent 19 2 5 2 3" xfId="14364" xr:uid="{C3775007-2AE3-4E32-9B87-2EC2366DDC28}"/>
    <cellStyle name="Percent 19 2 5 3" xfId="7054" xr:uid="{F6944504-BBA9-4B9D-8DB1-7FDB2530F9F1}"/>
    <cellStyle name="Percent 19 2 5 3 2" xfId="15858" xr:uid="{4D60E7D7-224C-4936-BF51-C2F04F833EFC}"/>
    <cellStyle name="Percent 19 2 5 4" xfId="10072" xr:uid="{B63A0DE5-6694-470B-A1CD-DCA825A8FDB8}"/>
    <cellStyle name="Percent 19 2 5 4 2" xfId="18875" xr:uid="{6F09A249-3162-499D-8E90-67C52F5042DC}"/>
    <cellStyle name="Percent 19 2 5 5" xfId="12843" xr:uid="{35DDF315-713E-4890-898E-9755B94EE06E}"/>
    <cellStyle name="Percent 19 2 6" xfId="4363" xr:uid="{5E8C383F-ED3E-4128-9121-EDDA6EAEB1A8}"/>
    <cellStyle name="Percent 19 2 6 2" xfId="7381" xr:uid="{E54BB807-69CA-4682-8FEE-2311CD268493}"/>
    <cellStyle name="Percent 19 2 6 2 2" xfId="16184" xr:uid="{E0F2A62C-590A-4C64-A36B-5D7590E1F483}"/>
    <cellStyle name="Percent 19 2 6 3" xfId="13169" xr:uid="{6836F755-41BB-4999-ADFC-24DAA0F52CA7}"/>
    <cellStyle name="Percent 19 2 7" xfId="5854" xr:uid="{329990F4-200C-4C87-9915-FB462B57AF9C}"/>
    <cellStyle name="Percent 19 2 7 2" xfId="14658" xr:uid="{A6A50676-22A5-4BBD-88B8-57F90F3D31DC}"/>
    <cellStyle name="Percent 19 2 8" xfId="8873" xr:uid="{BBD7C50B-1D57-42AD-A255-8D98660F4CB2}"/>
    <cellStyle name="Percent 19 2 8 2" xfId="17676" xr:uid="{E999A645-56DF-460F-ABAB-22C39F7508B7}"/>
    <cellStyle name="Percent 19 2 9" xfId="2564" xr:uid="{2CF32E48-B4FF-4F5E-B57B-31603885F3F8}"/>
    <cellStyle name="Percent 19 3" xfId="2995" xr:uid="{1E18712A-3637-4E8D-A7DA-11C0DC0C5734}"/>
    <cellStyle name="Percent 19 3 2" xfId="4589" xr:uid="{3718ACF8-BEAA-4AF7-B73B-692C103A085D}"/>
    <cellStyle name="Percent 19 3 2 2" xfId="7607" xr:uid="{C9EE3C26-56F6-4995-ADC5-832D7BC012B7}"/>
    <cellStyle name="Percent 19 3 2 2 2" xfId="16410" xr:uid="{FD532710-F742-4F62-A47F-B75A84B1C68C}"/>
    <cellStyle name="Percent 19 3 2 3" xfId="13394" xr:uid="{03402EC7-EC72-40AF-B0EA-A59812E79398}"/>
    <cellStyle name="Percent 19 3 3" xfId="6081" xr:uid="{679E736A-F146-4163-A8F8-BF2018BE1DD6}"/>
    <cellStyle name="Percent 19 3 3 2" xfId="14885" xr:uid="{E31F090C-58D8-4B3F-9874-DF344439FE77}"/>
    <cellStyle name="Percent 19 3 4" xfId="9099" xr:uid="{B432745F-C781-4D3E-9ED0-63E548ED2DA9}"/>
    <cellStyle name="Percent 19 3 4 2" xfId="17902" xr:uid="{68522580-DE58-4914-B020-B685001F93D4}"/>
    <cellStyle name="Percent 19 3 5" xfId="11883" xr:uid="{104FDFD4-267D-4822-B846-D92BFD2BFDB9}"/>
    <cellStyle name="Percent 19 4" xfId="3362" xr:uid="{365B9376-1CAF-4A81-AE34-BB117E849DE1}"/>
    <cellStyle name="Percent 19 4 2" xfId="4882" xr:uid="{9610C675-EA5B-4916-A9FD-A0BD428C2835}"/>
    <cellStyle name="Percent 19 4 2 2" xfId="7903" xr:uid="{4E66D60F-C6CA-45E1-B2A0-E5B897CC9181}"/>
    <cellStyle name="Percent 19 4 2 2 2" xfId="16706" xr:uid="{2971E1D7-1B5A-44BA-A2FE-72C325F32223}"/>
    <cellStyle name="Percent 19 4 2 3" xfId="13687" xr:uid="{54FD287F-016B-46EC-9051-7EF9D37076AB}"/>
    <cellStyle name="Percent 19 4 3" xfId="6377" xr:uid="{5E2C45B8-8F9B-462E-BF8A-D1BDA1FA610C}"/>
    <cellStyle name="Percent 19 4 3 2" xfId="15181" xr:uid="{5A4FA15A-D54F-4BC1-B425-D8CF7913DC1C}"/>
    <cellStyle name="Percent 19 4 4" xfId="9395" xr:uid="{9FCFC877-6FAF-4AE1-BFF1-CB549462AD0C}"/>
    <cellStyle name="Percent 19 4 4 2" xfId="18198" xr:uid="{3F3C4B49-E4D5-4CFA-85CB-8BD2A4AF7A6A}"/>
    <cellStyle name="Percent 19 4 5" xfId="12170" xr:uid="{000C6A1A-0AB6-4F51-816B-9FE95AE42A26}"/>
    <cellStyle name="Percent 19 5" xfId="3657" xr:uid="{CAD8A8BF-3520-40B7-AAF4-9C77AFF60146}"/>
    <cellStyle name="Percent 19 5 2" xfId="5180" xr:uid="{8A7E7A53-B852-4D16-B0B5-ABC27395C667}"/>
    <cellStyle name="Percent 19 5 2 2" xfId="8201" xr:uid="{94D3AF81-D22C-42ED-84E2-565C3F0A7DF2}"/>
    <cellStyle name="Percent 19 5 2 2 2" xfId="17004" xr:uid="{73957FFD-5E66-4A20-8B15-CF607F3CE244}"/>
    <cellStyle name="Percent 19 5 2 3" xfId="13985" xr:uid="{81ACBA57-B373-48C1-996F-4D33F4523260}"/>
    <cellStyle name="Percent 19 5 3" xfId="6675" xr:uid="{62CBA418-FA95-4F52-BDB8-BC337663A51B}"/>
    <cellStyle name="Percent 19 5 3 2" xfId="15479" xr:uid="{FCA3DCBE-C8E3-4AED-8D9B-42C36CBEC20A}"/>
    <cellStyle name="Percent 19 5 4" xfId="9693" xr:uid="{C74A10E7-5868-4AF1-AF06-539C3D9331CC}"/>
    <cellStyle name="Percent 19 5 4 2" xfId="18496" xr:uid="{62F78156-F108-4F85-B711-72BDCA8C7457}"/>
    <cellStyle name="Percent 19 5 5" xfId="12465" xr:uid="{F939801D-7058-49C4-A461-D342D63A7CBB}"/>
    <cellStyle name="Percent 19 6" xfId="3967" xr:uid="{7312DC17-7F41-4F65-9F72-35BCE91DB4C0}"/>
    <cellStyle name="Percent 19 6 2" xfId="5490" xr:uid="{D0A16E82-F882-41E3-B01B-731D2A3ADE92}"/>
    <cellStyle name="Percent 19 6 2 2" xfId="8511" xr:uid="{E11A6A54-A253-4B56-93AB-E9E388034A98}"/>
    <cellStyle name="Percent 19 6 2 2 2" xfId="17314" xr:uid="{45437F09-81E9-4555-A7D1-9A0164730F41}"/>
    <cellStyle name="Percent 19 6 2 3" xfId="14295" xr:uid="{D9616CAC-5626-462A-8755-32B24C174D82}"/>
    <cellStyle name="Percent 19 6 3" xfId="6985" xr:uid="{769A1DEC-CF2A-4E97-B069-AAFD31881329}"/>
    <cellStyle name="Percent 19 6 3 2" xfId="15789" xr:uid="{6351AA39-961C-4C76-96FF-D368315ED19F}"/>
    <cellStyle name="Percent 19 6 4" xfId="10003" xr:uid="{4AA0238D-E2D2-41E2-BE1B-E3153BFF1152}"/>
    <cellStyle name="Percent 19 6 4 2" xfId="18806" xr:uid="{03338A80-8C99-4511-9299-5FF8F779ACB4}"/>
    <cellStyle name="Percent 19 6 5" xfId="12774" xr:uid="{BCB8A393-E1F5-4822-B722-3D65B58F754D}"/>
    <cellStyle name="Percent 19 7" xfId="4294" xr:uid="{4602CEC4-796E-43D2-A469-25791A6C8F50}"/>
    <cellStyle name="Percent 19 7 2" xfId="7312" xr:uid="{164CCA5B-D5A3-416A-B696-F6363F808AA5}"/>
    <cellStyle name="Percent 19 7 2 2" xfId="16115" xr:uid="{08DFEC74-B4FB-43A6-8216-253BEC581967}"/>
    <cellStyle name="Percent 19 7 3" xfId="13100" xr:uid="{1FE9530F-7507-438B-A870-82680C45414F}"/>
    <cellStyle name="Percent 19 8" xfId="5785" xr:uid="{0B90749A-EE93-4524-8F90-D8607301B4B9}"/>
    <cellStyle name="Percent 19 8 2" xfId="14589" xr:uid="{B5B6F255-F261-467F-91DE-149191EE709D}"/>
    <cellStyle name="Percent 19 9" xfId="8804" xr:uid="{712D594A-44E6-401D-B156-DDB9C36E97F5}"/>
    <cellStyle name="Percent 19 9 2" xfId="17607" xr:uid="{021FDCC7-BE04-431C-94C4-22813E96EF88}"/>
    <cellStyle name="Percent 190" xfId="19518" xr:uid="{DC976964-ECC0-4116-9406-567D740078C8}"/>
    <cellStyle name="Percent 191" xfId="19499" xr:uid="{C23A5F95-1FE9-4916-962E-571D84C09664}"/>
    <cellStyle name="Percent 192" xfId="19511" xr:uid="{359ACD36-3B9B-4B0A-8635-398C6B94AF72}"/>
    <cellStyle name="Percent 193" xfId="19496" xr:uid="{F10B1406-247F-4C14-913B-695D2E0301DD}"/>
    <cellStyle name="Percent 194" xfId="19532" xr:uid="{635E499B-069D-4148-8B6B-44FA8918D8B9}"/>
    <cellStyle name="Percent 195" xfId="19526" xr:uid="{5A40C6D7-7540-4D98-9446-3EE40E640A11}"/>
    <cellStyle name="Percent 196" xfId="19508" xr:uid="{2853C456-D40A-44DC-AF7C-434DE7BAAB30}"/>
    <cellStyle name="Percent 197" xfId="19494" xr:uid="{63C941EE-CFC6-444E-8E94-A86948618E85}"/>
    <cellStyle name="Percent 198" xfId="19528" xr:uid="{A49E0ADC-1A93-445D-9071-317716D0B9ED}"/>
    <cellStyle name="Percent 199" xfId="19520" xr:uid="{39871D75-67A7-4F4A-961D-30B7617FAD67}"/>
    <cellStyle name="Percent 2" xfId="940" xr:uid="{3D3316EB-433B-47BB-A7E5-0A1B5EEB02AE}"/>
    <cellStyle name="Percent 2 2" xfId="941" xr:uid="{3C51516B-96DF-41C6-B5A3-971154F47BD2}"/>
    <cellStyle name="Percent 2 2 10" xfId="2305" xr:uid="{B3616AC9-1604-4499-9449-7CB90DEFEA5E}"/>
    <cellStyle name="Percent 2 2 11" xfId="1190" xr:uid="{CDF1DDED-E75B-4EC0-9DD0-3D79C044E264}"/>
    <cellStyle name="Percent 2 2 12" xfId="20105" xr:uid="{02B9C37E-D6A5-4A50-96DB-8657DC8F2ECD}"/>
    <cellStyle name="Percent 2 2 2" xfId="1291" xr:uid="{235CA539-A0A2-4B5D-932A-B1F519F46608}"/>
    <cellStyle name="Percent 2 2 2 10" xfId="20106" xr:uid="{00C13139-971D-43BA-ACC2-74CF0717739C}"/>
    <cellStyle name="Percent 2 2 2 2" xfId="3090" xr:uid="{B8BEBE81-C588-4453-9234-1B9D489CDD5E}"/>
    <cellStyle name="Percent 2 2 2 2 2" xfId="4659" xr:uid="{35C5E9B4-E642-4D72-B499-FDD050020CFD}"/>
    <cellStyle name="Percent 2 2 2 2 2 2" xfId="7677" xr:uid="{73155A76-E332-4DB4-A713-D822ED38112A}"/>
    <cellStyle name="Percent 2 2 2 2 2 2 2" xfId="16480" xr:uid="{1935396B-6E37-4783-90C9-B8E9AADF9F04}"/>
    <cellStyle name="Percent 2 2 2 2 2 3" xfId="13464" xr:uid="{FF2200CA-5482-4576-B255-5CF9572A8502}"/>
    <cellStyle name="Percent 2 2 2 2 2 4" xfId="20108" xr:uid="{E7035696-E373-42E6-B018-1D01DDB664EB}"/>
    <cellStyle name="Percent 2 2 2 2 3" xfId="6151" xr:uid="{48A8879B-659D-4470-9662-C8A748B1162A}"/>
    <cellStyle name="Percent 2 2 2 2 3 2" xfId="14955" xr:uid="{D281C91D-42D3-4096-ACB4-2079948B339D}"/>
    <cellStyle name="Percent 2 2 2 2 4" xfId="9169" xr:uid="{CCBF1631-9146-42D2-A8DB-E263AF822284}"/>
    <cellStyle name="Percent 2 2 2 2 4 2" xfId="17972" xr:uid="{325DA706-3F79-4970-8C6B-9D25A7ADA466}"/>
    <cellStyle name="Percent 2 2 2 2 5" xfId="11951" xr:uid="{BD57D716-B4C9-4999-A59F-9D484307AE5A}"/>
    <cellStyle name="Percent 2 2 2 2 6" xfId="20107" xr:uid="{93FF2DA8-F6A7-456F-9EE8-C6100FBC301B}"/>
    <cellStyle name="Percent 2 2 2 3" xfId="3432" xr:uid="{70F113E8-D564-4064-A5C8-428E18619033}"/>
    <cellStyle name="Percent 2 2 2 3 2" xfId="4952" xr:uid="{6497776B-B7B7-4350-9AB9-EF918C226C0B}"/>
    <cellStyle name="Percent 2 2 2 3 2 2" xfId="7973" xr:uid="{409B504C-4BD1-4E7C-9A10-C62A5137D09C}"/>
    <cellStyle name="Percent 2 2 2 3 2 2 2" xfId="16776" xr:uid="{9E2429FD-A652-4BA0-8A1B-2DB715F8FC4C}"/>
    <cellStyle name="Percent 2 2 2 3 2 3" xfId="13757" xr:uid="{B77EBBB0-B639-4AC9-A90D-E1B15A850287}"/>
    <cellStyle name="Percent 2 2 2 3 3" xfId="6447" xr:uid="{D395FB4C-629C-444C-9340-C8B0243E068C}"/>
    <cellStyle name="Percent 2 2 2 3 3 2" xfId="15251" xr:uid="{4C1595B0-5AD7-4E1F-A165-832F41E8F0BD}"/>
    <cellStyle name="Percent 2 2 2 3 4" xfId="9465" xr:uid="{4701164E-D0E8-4F7E-AC17-7AFCBA42FC5C}"/>
    <cellStyle name="Percent 2 2 2 3 4 2" xfId="18268" xr:uid="{67CF44FC-F76B-4C36-9EEB-3F9D0E822703}"/>
    <cellStyle name="Percent 2 2 2 3 5" xfId="12240" xr:uid="{51CD37BE-7470-427D-82D0-201A5287F491}"/>
    <cellStyle name="Percent 2 2 2 3 6" xfId="20109" xr:uid="{EE1EA4E0-6D8D-40CD-8708-F25054776BD9}"/>
    <cellStyle name="Percent 2 2 2 4" xfId="3727" xr:uid="{EE21D33E-83FF-48DD-8A0A-E0892355F39E}"/>
    <cellStyle name="Percent 2 2 2 4 2" xfId="5250" xr:uid="{CB9FB8B9-4D19-4149-8A89-163A50D06608}"/>
    <cellStyle name="Percent 2 2 2 4 2 2" xfId="8271" xr:uid="{8485E986-418A-4C87-A8D4-B283992C9310}"/>
    <cellStyle name="Percent 2 2 2 4 2 2 2" xfId="17074" xr:uid="{63AF1C4B-C4E4-45DA-9793-B5D27AC3D7FF}"/>
    <cellStyle name="Percent 2 2 2 4 2 3" xfId="14055" xr:uid="{B2BD7576-0E60-4445-9370-C92A084A6F86}"/>
    <cellStyle name="Percent 2 2 2 4 3" xfId="6745" xr:uid="{71A63DF4-C41A-4FC5-8272-0406C0252EB4}"/>
    <cellStyle name="Percent 2 2 2 4 3 2" xfId="15549" xr:uid="{E0EE3D29-8BBF-44FD-AD34-96994014AEEB}"/>
    <cellStyle name="Percent 2 2 2 4 4" xfId="9763" xr:uid="{AF72E4BA-99E8-44EA-AC6D-2DA8545BDAA3}"/>
    <cellStyle name="Percent 2 2 2 4 4 2" xfId="18566" xr:uid="{9AD4E847-D8D3-4DF2-94B4-D29539647E4C}"/>
    <cellStyle name="Percent 2 2 2 4 5" xfId="12535" xr:uid="{F641ABA2-CF17-4CE3-9691-8A1F7ECC69E3}"/>
    <cellStyle name="Percent 2 2 2 5" xfId="4037" xr:uid="{D0DBC5CE-2081-43F3-BF36-A65BF9D11D34}"/>
    <cellStyle name="Percent 2 2 2 5 2" xfId="5560" xr:uid="{2E59333D-2C27-4D89-9B7F-C2FFE8F6FCAB}"/>
    <cellStyle name="Percent 2 2 2 5 2 2" xfId="8581" xr:uid="{92C5E162-A5FD-4BBB-B917-36B5A7FD7D1A}"/>
    <cellStyle name="Percent 2 2 2 5 2 2 2" xfId="17384" xr:uid="{1C028110-BA71-4A99-9DBB-99D5B5B44227}"/>
    <cellStyle name="Percent 2 2 2 5 2 3" xfId="14365" xr:uid="{ECD66AC2-D417-47E0-A5D1-473940F36B9C}"/>
    <cellStyle name="Percent 2 2 2 5 3" xfId="7055" xr:uid="{293E27CC-BCAE-4FAB-8433-079D330DB17C}"/>
    <cellStyle name="Percent 2 2 2 5 3 2" xfId="15859" xr:uid="{73271F40-0904-4363-BAB3-9926196FC599}"/>
    <cellStyle name="Percent 2 2 2 5 4" xfId="10073" xr:uid="{205A4DF1-0A2F-4263-8476-4859A1C9CF05}"/>
    <cellStyle name="Percent 2 2 2 5 4 2" xfId="18876" xr:uid="{558E9835-AB62-44C7-A5A1-8B5E3D0C10F7}"/>
    <cellStyle name="Percent 2 2 2 5 5" xfId="12844" xr:uid="{FA2B17C9-7EED-477A-93F6-1659EC4CD81B}"/>
    <cellStyle name="Percent 2 2 2 6" xfId="4364" xr:uid="{E4C53E82-FF76-415E-A7FB-6524565FDB8A}"/>
    <cellStyle name="Percent 2 2 2 6 2" xfId="7382" xr:uid="{7620728C-2C7C-4790-9E04-62722ADC0A79}"/>
    <cellStyle name="Percent 2 2 2 6 2 2" xfId="16185" xr:uid="{138EBD09-AEF8-4226-BE24-045761C88A60}"/>
    <cellStyle name="Percent 2 2 2 6 3" xfId="13170" xr:uid="{5F2554EA-D6FC-4643-A1CC-4FAE2D7E5FE3}"/>
    <cellStyle name="Percent 2 2 2 7" xfId="5855" xr:uid="{FFDE67A9-7970-478C-832D-808D01DA11A7}"/>
    <cellStyle name="Percent 2 2 2 7 2" xfId="14659" xr:uid="{97977122-6DE2-4BCE-BA87-B9535D862B2D}"/>
    <cellStyle name="Percent 2 2 2 8" xfId="8874" xr:uid="{2C57FFFF-3761-4F7F-B098-24C1738897EB}"/>
    <cellStyle name="Percent 2 2 2 8 2" xfId="17677" xr:uid="{0E9CBBAE-6EFE-4929-81DC-DFFD9BE5D90C}"/>
    <cellStyle name="Percent 2 2 2 9" xfId="2565" xr:uid="{78077F49-41F1-49E1-BA7D-24CA4E88EF57}"/>
    <cellStyle name="Percent 2 2 2 9 2" xfId="11676" xr:uid="{E93DA72A-7AFB-4785-803B-D480713DC341}"/>
    <cellStyle name="Percent 2 2 3" xfId="1327" xr:uid="{B846F43E-A490-49E6-9F68-1ED3160EAF06}"/>
    <cellStyle name="Percent 2 2 3 10" xfId="20110" xr:uid="{FD88CB89-85CD-4BAA-801A-0F9B153C44A6}"/>
    <cellStyle name="Percent 2 2 3 2" xfId="2996" xr:uid="{12D1B5C5-F8A8-400F-B918-F6F195CAD966}"/>
    <cellStyle name="Percent 2 2 3 2 2" xfId="4590" xr:uid="{86D8A024-DDB9-47C7-8570-70888E10E829}"/>
    <cellStyle name="Percent 2 2 3 2 2 2" xfId="7608" xr:uid="{45D2D630-8F47-49BB-8E47-5EB71E39CDB8}"/>
    <cellStyle name="Percent 2 2 3 2 2 2 2" xfId="16411" xr:uid="{65D3ACFC-5095-469E-AEB2-3684B3884ED0}"/>
    <cellStyle name="Percent 2 2 3 2 2 3" xfId="13395" xr:uid="{201F66A2-7C22-40F0-A9CC-39DC35BF2AD8}"/>
    <cellStyle name="Percent 2 2 3 2 2 4" xfId="20112" xr:uid="{0150780E-3569-4E9E-8F49-E2DE3ED3C946}"/>
    <cellStyle name="Percent 2 2 3 2 3" xfId="6082" xr:uid="{64BBB555-4674-4C7A-9845-5BED80D3F369}"/>
    <cellStyle name="Percent 2 2 3 2 3 2" xfId="14886" xr:uid="{9E21BFE1-6D16-4131-8A91-4D5505835930}"/>
    <cellStyle name="Percent 2 2 3 2 4" xfId="9100" xr:uid="{B4485DC2-6B65-4801-9D0E-67FDB981836D}"/>
    <cellStyle name="Percent 2 2 3 2 4 2" xfId="17903" xr:uid="{5EB97A0F-2453-408D-A057-1FB8C9CB6248}"/>
    <cellStyle name="Percent 2 2 3 2 5" xfId="11884" xr:uid="{31A63819-5602-4673-879F-09EEBDC27C56}"/>
    <cellStyle name="Percent 2 2 3 2 6" xfId="20111" xr:uid="{59A6A071-DC6C-4BCE-BC33-1435DFDF11A1}"/>
    <cellStyle name="Percent 2 2 3 3" xfId="3363" xr:uid="{EC14535E-0BA4-4E8F-A5AB-F2B29C6FCF48}"/>
    <cellStyle name="Percent 2 2 3 3 2" xfId="4883" xr:uid="{CE243921-989C-47DE-9936-12AAF54CFBB7}"/>
    <cellStyle name="Percent 2 2 3 3 2 2" xfId="7904" xr:uid="{899A0930-B66C-4F38-974F-5F6F04C938C1}"/>
    <cellStyle name="Percent 2 2 3 3 2 2 2" xfId="16707" xr:uid="{BEDF2121-94E6-49B2-94D7-C49A2F07EE1B}"/>
    <cellStyle name="Percent 2 2 3 3 2 3" xfId="13688" xr:uid="{00B12D6B-E716-4DFF-8191-7C1A6CE5DDE6}"/>
    <cellStyle name="Percent 2 2 3 3 3" xfId="6378" xr:uid="{96AD0DA6-2D2A-400E-A825-BFE6704E8EAE}"/>
    <cellStyle name="Percent 2 2 3 3 3 2" xfId="15182" xr:uid="{616EBEA5-BD39-49EF-9C9D-40A8A323FBD8}"/>
    <cellStyle name="Percent 2 2 3 3 4" xfId="9396" xr:uid="{2102CC10-8DFB-4CD0-9BDD-2FF76ED48972}"/>
    <cellStyle name="Percent 2 2 3 3 4 2" xfId="18199" xr:uid="{B66883FB-7529-4E8A-B61A-4EDFBC9735B5}"/>
    <cellStyle name="Percent 2 2 3 3 5" xfId="12171" xr:uid="{EFE665FB-9275-46A5-906A-5EB776ACBD75}"/>
    <cellStyle name="Percent 2 2 3 3 6" xfId="20113" xr:uid="{12D15BC2-DB1D-4D9E-AE0F-077CB089A2B3}"/>
    <cellStyle name="Percent 2 2 3 4" xfId="3658" xr:uid="{4CA0E01E-2F68-4ABC-8EAC-5DB783ADAE68}"/>
    <cellStyle name="Percent 2 2 3 4 2" xfId="5181" xr:uid="{C9F8215E-9DC4-4146-9887-4715A4D0F430}"/>
    <cellStyle name="Percent 2 2 3 4 2 2" xfId="8202" xr:uid="{F9F49BF9-7C23-454D-B5BA-222DD52131D7}"/>
    <cellStyle name="Percent 2 2 3 4 2 2 2" xfId="17005" xr:uid="{F6A457A9-572B-4B21-A086-E1BC9602125C}"/>
    <cellStyle name="Percent 2 2 3 4 2 3" xfId="13986" xr:uid="{C4695D8B-9BF4-4412-89F6-C279364FD9AB}"/>
    <cellStyle name="Percent 2 2 3 4 3" xfId="6676" xr:uid="{2AA3750D-EC64-4E77-879F-8C949B3D7EE4}"/>
    <cellStyle name="Percent 2 2 3 4 3 2" xfId="15480" xr:uid="{751673B5-213C-4E3C-96C1-6763C7FF229B}"/>
    <cellStyle name="Percent 2 2 3 4 4" xfId="9694" xr:uid="{49CE506E-221A-4277-B9AF-65B3E1157ABE}"/>
    <cellStyle name="Percent 2 2 3 4 4 2" xfId="18497" xr:uid="{52C99068-46A6-4E8B-A120-2860219632A8}"/>
    <cellStyle name="Percent 2 2 3 4 5" xfId="12466" xr:uid="{38CC5BD2-0E92-4759-ADAE-53497C7E45F7}"/>
    <cellStyle name="Percent 2 2 3 5" xfId="3968" xr:uid="{C6879260-5A44-40F2-BC3B-9A28690311E2}"/>
    <cellStyle name="Percent 2 2 3 5 2" xfId="5491" xr:uid="{23023231-D71A-4F7E-99AD-8F8C66B55D3F}"/>
    <cellStyle name="Percent 2 2 3 5 2 2" xfId="8512" xr:uid="{CE696EBF-D1D5-4DD6-A018-D46A2266D987}"/>
    <cellStyle name="Percent 2 2 3 5 2 2 2" xfId="17315" xr:uid="{9F13584E-74C3-47F3-8699-0D5A2D6FB3D1}"/>
    <cellStyle name="Percent 2 2 3 5 2 3" xfId="14296" xr:uid="{4B4724B9-19D6-469D-8D20-EDEB74E5EC81}"/>
    <cellStyle name="Percent 2 2 3 5 3" xfId="6986" xr:uid="{F8B278F5-9123-40C2-828A-82CDC630B3A2}"/>
    <cellStyle name="Percent 2 2 3 5 3 2" xfId="15790" xr:uid="{0C655E54-CFE6-481C-A5AC-0BFA1683C668}"/>
    <cellStyle name="Percent 2 2 3 5 4" xfId="10004" xr:uid="{3AD7516D-A758-45CF-BD1E-8C60FCAB75A5}"/>
    <cellStyle name="Percent 2 2 3 5 4 2" xfId="18807" xr:uid="{F7CE260F-3677-419B-AA73-C568D8D4082C}"/>
    <cellStyle name="Percent 2 2 3 5 5" xfId="12775" xr:uid="{791430BB-23AE-416A-861F-199F3D5BBC3A}"/>
    <cellStyle name="Percent 2 2 3 6" xfId="4295" xr:uid="{37F3BF0C-7801-4344-93C7-B3C6CF2BD29A}"/>
    <cellStyle name="Percent 2 2 3 6 2" xfId="7313" xr:uid="{2A4BED5A-0252-470B-9022-A34001F0D94A}"/>
    <cellStyle name="Percent 2 2 3 6 2 2" xfId="16116" xr:uid="{DB5E1D03-2371-4451-81D3-560702911056}"/>
    <cellStyle name="Percent 2 2 3 6 3" xfId="13101" xr:uid="{AFBF7724-26F4-4C31-B238-04FDE81010F6}"/>
    <cellStyle name="Percent 2 2 3 7" xfId="5786" xr:uid="{DF5C841C-080C-4AA2-9EE9-A2C2AA6B2B83}"/>
    <cellStyle name="Percent 2 2 3 7 2" xfId="14590" xr:uid="{02A9091B-54E7-46CE-BF73-C543533454A4}"/>
    <cellStyle name="Percent 2 2 3 8" xfId="8805" xr:uid="{E0CE34CB-FC70-41E3-92C7-A5DCC7A90513}"/>
    <cellStyle name="Percent 2 2 3 8 2" xfId="17608" xr:uid="{73331D5F-5F50-4926-A77D-129A674240EF}"/>
    <cellStyle name="Percent 2 2 3 9" xfId="2470" xr:uid="{8A92E508-A069-4D47-AAB8-868343F84DAF}"/>
    <cellStyle name="Percent 2 2 3 9 2" xfId="11619" xr:uid="{800A3DBC-F6EB-4074-AB4A-4D1B5AC34357}"/>
    <cellStyle name="Percent 2 2 4" xfId="2707" xr:uid="{1519B2B7-4A06-408C-92EE-4AE6B6418A32}"/>
    <cellStyle name="Percent 2 2 4 10" xfId="20114" xr:uid="{60A08816-F638-439A-9F2B-35835CE5EF05}"/>
    <cellStyle name="Percent 2 2 4 2" xfId="3158" xr:uid="{A0FFE990-F89C-45C2-8933-E164CEF6F2AE}"/>
    <cellStyle name="Percent 2 2 4 2 2" xfId="4701" xr:uid="{B87D2092-F75D-423D-9D55-57EC470AE0FA}"/>
    <cellStyle name="Percent 2 2 4 2 2 2" xfId="7720" xr:uid="{2D5B0374-4138-4CAB-B054-68E0A7F65094}"/>
    <cellStyle name="Percent 2 2 4 2 2 2 2" xfId="16523" xr:uid="{CAD0F8EB-DACB-45BA-A070-E2D04A169E46}"/>
    <cellStyle name="Percent 2 2 4 2 2 3" xfId="13506" xr:uid="{84529ED7-06B7-4C8D-B6C2-B67506332341}"/>
    <cellStyle name="Percent 2 2 4 2 2 4" xfId="20116" xr:uid="{69DC27EC-0AD9-4DD4-93DF-90B2403D40F5}"/>
    <cellStyle name="Percent 2 2 4 2 3" xfId="6194" xr:uid="{00A3F447-DFC5-4AF3-8EB6-C9195C1FF8EE}"/>
    <cellStyle name="Percent 2 2 4 2 3 2" xfId="14998" xr:uid="{91DAF85C-BE6F-49D4-88DA-7164E7FAD6F9}"/>
    <cellStyle name="Percent 2 2 4 2 4" xfId="9212" xr:uid="{1CEF7190-2BC0-4629-9BB7-3AC276DFB3C7}"/>
    <cellStyle name="Percent 2 2 4 2 4 2" xfId="18015" xr:uid="{71A7E78F-293C-45B5-A36C-4510AD0C2F93}"/>
    <cellStyle name="Percent 2 2 4 2 5" xfId="11991" xr:uid="{B96FE5A2-4398-40B6-8192-B5F1A148E57C}"/>
    <cellStyle name="Percent 2 2 4 2 6" xfId="20115" xr:uid="{374CFC76-7E75-4043-833A-8C278CF292A4}"/>
    <cellStyle name="Percent 2 2 4 3" xfId="3474" xr:uid="{A9E08251-BC81-4BEB-8189-11A7BDE60A00}"/>
    <cellStyle name="Percent 2 2 4 3 2" xfId="4995" xr:uid="{995D2F9D-4892-486F-879C-022780BF56EF}"/>
    <cellStyle name="Percent 2 2 4 3 2 2" xfId="8016" xr:uid="{18AD27B3-A74D-4E49-B0D6-9AEC80A130C4}"/>
    <cellStyle name="Percent 2 2 4 3 2 2 2" xfId="16819" xr:uid="{D789810E-ED7E-4555-8C70-62C1DC420D98}"/>
    <cellStyle name="Percent 2 2 4 3 2 3" xfId="13800" xr:uid="{3CF95C5B-0D66-4314-AC85-8537BF44113C}"/>
    <cellStyle name="Percent 2 2 4 3 3" xfId="6490" xr:uid="{CC6FCB7A-FBCA-4778-8439-2B87D9F57AA8}"/>
    <cellStyle name="Percent 2 2 4 3 3 2" xfId="15294" xr:uid="{9EB90542-8F1C-47FF-93DE-662B7157A6A0}"/>
    <cellStyle name="Percent 2 2 4 3 4" xfId="9508" xr:uid="{6564BDCC-4799-4CB7-9FEA-6E57A0DBE999}"/>
    <cellStyle name="Percent 2 2 4 3 4 2" xfId="18311" xr:uid="{B9D31581-F940-4A49-AF95-4C72C86B4D12}"/>
    <cellStyle name="Percent 2 2 4 3 5" xfId="12282" xr:uid="{5E351F00-F449-4B92-95AE-903A0620436B}"/>
    <cellStyle name="Percent 2 2 4 3 6" xfId="20117" xr:uid="{8CC5CC85-4C7E-4D08-88C6-7CBF91B3096E}"/>
    <cellStyle name="Percent 2 2 4 4" xfId="3775" xr:uid="{E73E7FD1-5E8A-47BC-92E4-0B1AD1B96BDA}"/>
    <cellStyle name="Percent 2 2 4 4 2" xfId="5298" xr:uid="{FAAE606C-EF8E-46D9-A7E5-97DF815A6CCB}"/>
    <cellStyle name="Percent 2 2 4 4 2 2" xfId="8319" xr:uid="{429AE577-DBBC-4572-AE97-ABDF79AFFE61}"/>
    <cellStyle name="Percent 2 2 4 4 2 2 2" xfId="17122" xr:uid="{664BBED4-5B31-46C0-9466-718ECF2573A1}"/>
    <cellStyle name="Percent 2 2 4 4 2 3" xfId="14103" xr:uid="{390B5596-E99D-4E70-8EB8-DF2BD2E002ED}"/>
    <cellStyle name="Percent 2 2 4 4 3" xfId="6793" xr:uid="{40E91612-7351-4F42-B33C-9BBA412BF333}"/>
    <cellStyle name="Percent 2 2 4 4 3 2" xfId="15597" xr:uid="{C0CFA3F7-6801-48C6-B154-BA07EF4BBDDB}"/>
    <cellStyle name="Percent 2 2 4 4 4" xfId="9811" xr:uid="{87F6A68C-39BE-4567-9878-2F56D14481E7}"/>
    <cellStyle name="Percent 2 2 4 4 4 2" xfId="18614" xr:uid="{CB5A3F1C-15F6-4811-B768-0FA62C5D248D}"/>
    <cellStyle name="Percent 2 2 4 4 5" xfId="12583" xr:uid="{DE7DBAF3-EF04-437C-A681-F30976A5EF91}"/>
    <cellStyle name="Percent 2 2 4 5" xfId="4080" xr:uid="{7A376022-346F-4B1D-AB3F-ABF0E2FD85EF}"/>
    <cellStyle name="Percent 2 2 4 5 2" xfId="5603" xr:uid="{3E2E8857-D731-487D-870B-79DAF7A7D503}"/>
    <cellStyle name="Percent 2 2 4 5 2 2" xfId="8624" xr:uid="{8A5738B6-D8F1-42E9-AABB-D21FB0A416CF}"/>
    <cellStyle name="Percent 2 2 4 5 2 2 2" xfId="17427" xr:uid="{656CC88F-436D-42A9-A38A-7FE79F6E25E5}"/>
    <cellStyle name="Percent 2 2 4 5 2 3" xfId="14408" xr:uid="{7557E3EC-EDA2-4D40-8C3D-B55BF5B1B793}"/>
    <cellStyle name="Percent 2 2 4 5 3" xfId="7098" xr:uid="{DC375AE6-B223-4B5D-B7FA-81BB265B0DFB}"/>
    <cellStyle name="Percent 2 2 4 5 3 2" xfId="15902" xr:uid="{9E59A607-4956-4C16-9FA7-7A621EE98AB1}"/>
    <cellStyle name="Percent 2 2 4 5 4" xfId="10116" xr:uid="{0FDA313C-585A-45F6-872F-653FD676865D}"/>
    <cellStyle name="Percent 2 2 4 5 4 2" xfId="18919" xr:uid="{7EC555FB-63E1-4179-8487-B7583689A69C}"/>
    <cellStyle name="Percent 2 2 4 5 5" xfId="12887" xr:uid="{FF7A70C1-3881-47AE-BB43-F76A7A109681}"/>
    <cellStyle name="Percent 2 2 4 6" xfId="4407" xr:uid="{A5AA64F3-65D7-476A-B7A1-854C8B3A3189}"/>
    <cellStyle name="Percent 2 2 4 6 2" xfId="7425" xr:uid="{B3D943F2-5672-4BDC-8DBB-5C75D8608794}"/>
    <cellStyle name="Percent 2 2 4 6 2 2" xfId="16228" xr:uid="{57DBBB3A-1D8F-47E6-A301-D51D82C01CFA}"/>
    <cellStyle name="Percent 2 2 4 6 3" xfId="13213" xr:uid="{F3C97B49-1B91-48E9-AA75-83971AD9C8A3}"/>
    <cellStyle name="Percent 2 2 4 7" xfId="5898" xr:uid="{382CEC96-0F06-4D67-911C-90309271F657}"/>
    <cellStyle name="Percent 2 2 4 7 2" xfId="14702" xr:uid="{387E15D6-D035-4F09-BE08-162990AC5F25}"/>
    <cellStyle name="Percent 2 2 4 8" xfId="8917" xr:uid="{0D9CF484-C1D7-4995-9827-0CC470F220D0}"/>
    <cellStyle name="Percent 2 2 4 8 2" xfId="17720" xr:uid="{81F8DCE7-2479-44BA-8FF0-43B1FA1AB20A}"/>
    <cellStyle name="Percent 2 2 4 9" xfId="11710" xr:uid="{A8EF9CDA-650B-4CED-A738-CA941DCBE602}"/>
    <cellStyle name="Percent 2 2 5" xfId="2744" xr:uid="{EFBF9271-3453-4271-81A8-AB6E1F7A6DA2}"/>
    <cellStyle name="Percent 2 2 5 10" xfId="20118" xr:uid="{2F53CC05-CE18-4283-A704-865B29C1D7EA}"/>
    <cellStyle name="Percent 2 2 5 2" xfId="3192" xr:uid="{B60ABF77-BBC6-4CFD-98DD-012BEFC158CA}"/>
    <cellStyle name="Percent 2 2 5 2 2" xfId="4715" xr:uid="{9F73D800-7E3F-490A-82E8-A0D8798BBD17}"/>
    <cellStyle name="Percent 2 2 5 2 2 2" xfId="7735" xr:uid="{DC54AC56-36D1-48AD-AC9A-6893384170FA}"/>
    <cellStyle name="Percent 2 2 5 2 2 2 2" xfId="16538" xr:uid="{027FBAD1-BD4C-4E16-BF09-EB011A4E296B}"/>
    <cellStyle name="Percent 2 2 5 2 2 3" xfId="13520" xr:uid="{EF62DDCC-A2D9-4A33-8149-2AA87475CDE9}"/>
    <cellStyle name="Percent 2 2 5 2 3" xfId="6209" xr:uid="{4E2DBEF8-1711-4C15-BBB6-88910F038330}"/>
    <cellStyle name="Percent 2 2 5 2 3 2" xfId="15013" xr:uid="{5C5DF259-6839-4774-B9CC-3524A2136CAA}"/>
    <cellStyle name="Percent 2 2 5 2 4" xfId="9227" xr:uid="{D7B08E26-A0BB-4351-AE8D-C26E011F3B1B}"/>
    <cellStyle name="Percent 2 2 5 2 4 2" xfId="18030" xr:uid="{F6FB6EAD-3FDC-462D-A0D8-D414D3D35EF6}"/>
    <cellStyle name="Percent 2 2 5 2 5" xfId="12005" xr:uid="{3B85C72E-2995-479C-A290-9559838CF2C7}"/>
    <cellStyle name="Percent 2 2 5 2 6" xfId="20119" xr:uid="{90BD7507-74F3-43CC-84A4-D3A24DD58F93}"/>
    <cellStyle name="Percent 2 2 5 3" xfId="3488" xr:uid="{EE3979CD-A478-4257-8CD4-ECBF640F73EF}"/>
    <cellStyle name="Percent 2 2 5 3 2" xfId="5010" xr:uid="{843A6C8A-1295-4D96-9C05-3137A02C1387}"/>
    <cellStyle name="Percent 2 2 5 3 2 2" xfId="8031" xr:uid="{A2CEA3F5-EA3D-4386-88D8-9F7D1A29F869}"/>
    <cellStyle name="Percent 2 2 5 3 2 2 2" xfId="16834" xr:uid="{F1B1DE42-4128-4623-B248-DABD2A3C0833}"/>
    <cellStyle name="Percent 2 2 5 3 2 3" xfId="13815" xr:uid="{08559161-8354-41A1-A1B0-0CCF18FD333D}"/>
    <cellStyle name="Percent 2 2 5 3 3" xfId="6505" xr:uid="{24C550BC-DE5A-4968-8BA7-88ED89E79D60}"/>
    <cellStyle name="Percent 2 2 5 3 3 2" xfId="15309" xr:uid="{26D834F1-3DFD-439C-AC5A-6E2E04BA821F}"/>
    <cellStyle name="Percent 2 2 5 3 4" xfId="9523" xr:uid="{8D4CDDB5-777F-40D6-B93B-2AD77CC4609E}"/>
    <cellStyle name="Percent 2 2 5 3 4 2" xfId="18326" xr:uid="{64EC8195-61C9-4AC7-9584-F28746F43D45}"/>
    <cellStyle name="Percent 2 2 5 3 5" xfId="12296" xr:uid="{1F3CAAF5-1507-40C4-AFA7-E1E28419E7C8}"/>
    <cellStyle name="Percent 2 2 5 4" xfId="3790" xr:uid="{DD54B9C1-8E21-4987-90A6-11680345ADE6}"/>
    <cellStyle name="Percent 2 2 5 4 2" xfId="5313" xr:uid="{C64B0DEB-E646-4E53-906D-4871BBB2D839}"/>
    <cellStyle name="Percent 2 2 5 4 2 2" xfId="8334" xr:uid="{1D7C0477-893F-410E-B339-F5B7970129D6}"/>
    <cellStyle name="Percent 2 2 5 4 2 2 2" xfId="17137" xr:uid="{D38DE825-9248-49E6-9CC2-F00A0D4F8D9E}"/>
    <cellStyle name="Percent 2 2 5 4 2 3" xfId="14118" xr:uid="{C6F3CB39-4AB9-49F2-A9A9-A183F63ABB7E}"/>
    <cellStyle name="Percent 2 2 5 4 3" xfId="6808" xr:uid="{FA550FF5-F132-445B-BFBB-2C51DED112FD}"/>
    <cellStyle name="Percent 2 2 5 4 3 2" xfId="15612" xr:uid="{28067907-AD68-48CB-BF80-843447A10D1F}"/>
    <cellStyle name="Percent 2 2 5 4 4" xfId="9826" xr:uid="{778EB175-6EFB-493B-9AA2-90C26BEC0446}"/>
    <cellStyle name="Percent 2 2 5 4 4 2" xfId="18629" xr:uid="{0FD0E367-4B9B-4A80-A76D-4FD0AB4C0735}"/>
    <cellStyle name="Percent 2 2 5 4 5" xfId="12598" xr:uid="{9AFF2769-D2CB-4E8B-99C1-1A9B7105D327}"/>
    <cellStyle name="Percent 2 2 5 5" xfId="4095" xr:uid="{8291E7DF-D20F-4706-A05A-A8FB1872AD7B}"/>
    <cellStyle name="Percent 2 2 5 5 2" xfId="5618" xr:uid="{C655E000-9837-4457-B2EB-9B6699983F9F}"/>
    <cellStyle name="Percent 2 2 5 5 2 2" xfId="8639" xr:uid="{84259C5A-9A48-4664-8BB8-BA7457BD6640}"/>
    <cellStyle name="Percent 2 2 5 5 2 2 2" xfId="17442" xr:uid="{647DA55E-C589-4E5D-8685-21F5304EE2C7}"/>
    <cellStyle name="Percent 2 2 5 5 2 3" xfId="14423" xr:uid="{2089EE0D-BF49-4273-A743-1364C951D517}"/>
    <cellStyle name="Percent 2 2 5 5 3" xfId="7113" xr:uid="{60705429-0CD6-4111-94B0-1C4D92091C13}"/>
    <cellStyle name="Percent 2 2 5 5 3 2" xfId="15917" xr:uid="{3C25BB27-D1F9-44AB-B152-E8CCCE014314}"/>
    <cellStyle name="Percent 2 2 5 5 4" xfId="10131" xr:uid="{87F6848C-BE3B-49B5-9E89-B68DE6B4DBF4}"/>
    <cellStyle name="Percent 2 2 5 5 4 2" xfId="18934" xr:uid="{2338F1FA-AEBB-41C5-9159-6EFA55902998}"/>
    <cellStyle name="Percent 2 2 5 5 5" xfId="12902" xr:uid="{72CF1B38-F958-460D-B0D4-21AF82E8959E}"/>
    <cellStyle name="Percent 2 2 5 6" xfId="4422" xr:uid="{BF8F2EE1-A25B-4A6B-AF2F-349800AF1367}"/>
    <cellStyle name="Percent 2 2 5 6 2" xfId="7440" xr:uid="{4F79A612-6447-474A-AAD0-D25C8E5C0F44}"/>
    <cellStyle name="Percent 2 2 5 6 2 2" xfId="16243" xr:uid="{D0F7918E-AE16-495A-BAA8-EB846975F4B8}"/>
    <cellStyle name="Percent 2 2 5 6 3" xfId="13228" xr:uid="{E62739C2-4267-45AF-8BD8-BD41E8BBB10F}"/>
    <cellStyle name="Percent 2 2 5 7" xfId="5913" xr:uid="{84615C4E-39CA-4B29-A630-D6C4BC32D86D}"/>
    <cellStyle name="Percent 2 2 5 7 2" xfId="14717" xr:uid="{0FA35DA6-7DB7-4293-814F-B5D51056DE9E}"/>
    <cellStyle name="Percent 2 2 5 8" xfId="8932" xr:uid="{BF6AB5A5-0916-4BE7-9B44-C63C49DDBB5C}"/>
    <cellStyle name="Percent 2 2 5 8 2" xfId="17735" xr:uid="{3044B958-99F1-471B-AA60-8232E0E815CC}"/>
    <cellStyle name="Percent 2 2 5 9" xfId="11724" xr:uid="{ED4F0CAD-955F-4306-B61B-B69ADDEC8AB8}"/>
    <cellStyle name="Percent 2 2 6" xfId="2776" xr:uid="{4253835E-F155-4F6A-9AF7-7A436B10419E}"/>
    <cellStyle name="Percent 2 2 6 10" xfId="20120" xr:uid="{7FBE88E8-C221-4B03-AC5B-CC80E0523187}"/>
    <cellStyle name="Percent 2 2 6 2" xfId="3226" xr:uid="{6521EA96-9030-4317-ABD2-C7D92C8123A1}"/>
    <cellStyle name="Percent 2 2 6 2 2" xfId="4748" xr:uid="{E65013CC-C491-47BB-B5B8-DC0CD362B067}"/>
    <cellStyle name="Percent 2 2 6 2 2 2" xfId="7768" xr:uid="{AD13421F-90B3-40F9-A00C-4E48C2479FD9}"/>
    <cellStyle name="Percent 2 2 6 2 2 2 2" xfId="16571" xr:uid="{3F52BBE3-18B4-4BC1-B1AA-528F7096F9E4}"/>
    <cellStyle name="Percent 2 2 6 2 2 3" xfId="13553" xr:uid="{8148CE91-5BCE-4E64-BF27-EBECC21B07E3}"/>
    <cellStyle name="Percent 2 2 6 2 3" xfId="6242" xr:uid="{0178A403-FB55-41B5-A3A5-5A064FB231C6}"/>
    <cellStyle name="Percent 2 2 6 2 3 2" xfId="15046" xr:uid="{77E414ED-2FD1-4B28-BAE9-24B6AA0DCFAA}"/>
    <cellStyle name="Percent 2 2 6 2 4" xfId="9260" xr:uid="{1C80CFED-89E9-4A0F-8816-AE4091788D18}"/>
    <cellStyle name="Percent 2 2 6 2 4 2" xfId="18063" xr:uid="{4C186606-470D-4395-BAB6-906799FD6804}"/>
    <cellStyle name="Percent 2 2 6 2 5" xfId="12036" xr:uid="{7062EBB2-2FAF-4E38-909D-A23EBE551939}"/>
    <cellStyle name="Percent 2 2 6 3" xfId="3521" xr:uid="{C2C8E83C-C4A9-4F29-98F3-FE897E8E27FA}"/>
    <cellStyle name="Percent 2 2 6 3 2" xfId="5043" xr:uid="{3DE1DCC3-EF15-46CC-B504-72EC6CEDCD4E}"/>
    <cellStyle name="Percent 2 2 6 3 2 2" xfId="8064" xr:uid="{6749C7D5-6597-4C33-8DA7-88CE50A37F26}"/>
    <cellStyle name="Percent 2 2 6 3 2 2 2" xfId="16867" xr:uid="{7963B5B0-0288-4804-BB8A-C0C75CF7EEB7}"/>
    <cellStyle name="Percent 2 2 6 3 2 3" xfId="13848" xr:uid="{10B59E6F-BCB0-4144-A338-F13B57684FB8}"/>
    <cellStyle name="Percent 2 2 6 3 3" xfId="6538" xr:uid="{FE916E1C-2ACB-41E5-8806-8020891F67BC}"/>
    <cellStyle name="Percent 2 2 6 3 3 2" xfId="15342" xr:uid="{5D8E13D2-3CD8-4F01-8D24-4A07A683C594}"/>
    <cellStyle name="Percent 2 2 6 3 4" xfId="9556" xr:uid="{942D8A9A-DC35-48F0-9C8B-589FB1148359}"/>
    <cellStyle name="Percent 2 2 6 3 4 2" xfId="18359" xr:uid="{BEF58C33-315A-495C-BD29-1A86DE4CFF0D}"/>
    <cellStyle name="Percent 2 2 6 3 5" xfId="12329" xr:uid="{ED681A6F-3434-4883-AA5F-6E5996F456C1}"/>
    <cellStyle name="Percent 2 2 6 4" xfId="3823" xr:uid="{96F2302E-1A94-4457-90E6-7130DE7181B6}"/>
    <cellStyle name="Percent 2 2 6 4 2" xfId="5346" xr:uid="{182E58C7-C631-4C5A-B976-BA93560F9E0B}"/>
    <cellStyle name="Percent 2 2 6 4 2 2" xfId="8367" xr:uid="{84BF2A60-19CA-4B15-A11B-898E80C63EB7}"/>
    <cellStyle name="Percent 2 2 6 4 2 2 2" xfId="17170" xr:uid="{1D49DA63-6CF9-4B79-BD96-95FC6F2496DC}"/>
    <cellStyle name="Percent 2 2 6 4 2 3" xfId="14151" xr:uid="{A1666297-4565-4247-BF8B-92C1D17E7EEC}"/>
    <cellStyle name="Percent 2 2 6 4 3" xfId="6841" xr:uid="{F862B060-8932-4402-B6CE-9B70D8FD39FB}"/>
    <cellStyle name="Percent 2 2 6 4 3 2" xfId="15645" xr:uid="{F1BAB098-1836-4A0B-B35A-10C1B9283211}"/>
    <cellStyle name="Percent 2 2 6 4 4" xfId="9859" xr:uid="{FD7311B3-DA66-49D5-87A0-FA801C8B2A05}"/>
    <cellStyle name="Percent 2 2 6 4 4 2" xfId="18662" xr:uid="{195944CC-063E-4A50-8467-182D6A9B0A39}"/>
    <cellStyle name="Percent 2 2 6 4 5" xfId="12631" xr:uid="{DDAD3BC1-1FF5-4485-ABD2-6195FE658B22}"/>
    <cellStyle name="Percent 2 2 6 5" xfId="4128" xr:uid="{0B580EBE-DBE7-4BB4-9A5A-592138C60435}"/>
    <cellStyle name="Percent 2 2 6 5 2" xfId="5651" xr:uid="{DC3C8D55-B0A8-4FC5-991E-998BE596EF83}"/>
    <cellStyle name="Percent 2 2 6 5 2 2" xfId="8672" xr:uid="{7292B6D8-1326-4521-8295-6ECDA764F245}"/>
    <cellStyle name="Percent 2 2 6 5 2 2 2" xfId="17475" xr:uid="{E9DB20F8-12FB-436B-94D2-04844D5B7F42}"/>
    <cellStyle name="Percent 2 2 6 5 2 3" xfId="14456" xr:uid="{87719369-D2F0-4766-A81E-0D3B299F57B9}"/>
    <cellStyle name="Percent 2 2 6 5 3" xfId="7146" xr:uid="{4A7206F1-925B-4ED2-B07A-5B8307A4FB1B}"/>
    <cellStyle name="Percent 2 2 6 5 3 2" xfId="15950" xr:uid="{7DAF5EE0-A59E-4078-A81E-A4562FE761E2}"/>
    <cellStyle name="Percent 2 2 6 5 4" xfId="10164" xr:uid="{578E7B4B-21AA-4FCE-86B2-305959100627}"/>
    <cellStyle name="Percent 2 2 6 5 4 2" xfId="18967" xr:uid="{9C7D63AC-70CF-4131-B77C-8540BF716CAA}"/>
    <cellStyle name="Percent 2 2 6 5 5" xfId="12935" xr:uid="{ABE9277D-6397-46A9-ABF0-27345738F953}"/>
    <cellStyle name="Percent 2 2 6 6" xfId="4455" xr:uid="{8349B6B2-91D8-4685-85E6-4BD1C08DD8BF}"/>
    <cellStyle name="Percent 2 2 6 6 2" xfId="7473" xr:uid="{FDEB4CCA-DC00-4499-93AC-BA42774E2228}"/>
    <cellStyle name="Percent 2 2 6 6 2 2" xfId="16276" xr:uid="{C0433270-8541-4123-9EEE-C4371E6F87CE}"/>
    <cellStyle name="Percent 2 2 6 6 3" xfId="13261" xr:uid="{82BC7C83-D776-4513-9366-0017F7C04D8C}"/>
    <cellStyle name="Percent 2 2 6 7" xfId="5946" xr:uid="{86AC0E9A-8912-40C9-8811-1D9CBA279DC3}"/>
    <cellStyle name="Percent 2 2 6 7 2" xfId="14750" xr:uid="{E0F777E5-DBF9-456C-88AF-D20F52A32B49}"/>
    <cellStyle name="Percent 2 2 6 8" xfId="8965" xr:uid="{C33067E4-E8F4-4EB6-9D07-5AC43D05B303}"/>
    <cellStyle name="Percent 2 2 6 8 2" xfId="17768" xr:uid="{6CD468A0-A0AA-4388-813E-D1768571C5EF}"/>
    <cellStyle name="Percent 2 2 6 9" xfId="11753" xr:uid="{0FFCC316-5D67-4B05-9DE5-ADE62954FBB6}"/>
    <cellStyle name="Percent 2 2 7" xfId="2791" xr:uid="{26E71FA8-C9AF-42B6-A7E7-E2C34894B472}"/>
    <cellStyle name="Percent 2 2 7 10" xfId="20121" xr:uid="{3C0E672B-104B-4204-A889-C7136D730725}"/>
    <cellStyle name="Percent 2 2 7 2" xfId="3242" xr:uid="{1894AC79-C569-4DC6-9D9B-3BA81AA3702A}"/>
    <cellStyle name="Percent 2 2 7 2 2" xfId="4764" xr:uid="{62B8787C-5796-4946-B8D6-0DFA51797890}"/>
    <cellStyle name="Percent 2 2 7 2 2 2" xfId="7784" xr:uid="{46ED268C-6AD6-4FE9-A49A-E27A94B5B892}"/>
    <cellStyle name="Percent 2 2 7 2 2 2 2" xfId="16587" xr:uid="{78562A43-693B-455E-A4A4-59DAD416215B}"/>
    <cellStyle name="Percent 2 2 7 2 2 3" xfId="13569" xr:uid="{DFBABDDE-0B30-496E-9883-3325CD585711}"/>
    <cellStyle name="Percent 2 2 7 2 3" xfId="6258" xr:uid="{F1A5F58F-8CF5-459A-86C2-2FAA12716BF1}"/>
    <cellStyle name="Percent 2 2 7 2 3 2" xfId="15062" xr:uid="{9574944D-91F1-4AA8-8B63-1726A88A5F6B}"/>
    <cellStyle name="Percent 2 2 7 2 4" xfId="9276" xr:uid="{0E03E4BF-4F40-4349-B34E-36659AD4C950}"/>
    <cellStyle name="Percent 2 2 7 2 4 2" xfId="18079" xr:uid="{20BCBCD8-C626-45B3-A41D-3408E111AE61}"/>
    <cellStyle name="Percent 2 2 7 2 5" xfId="12052" xr:uid="{F8896F7A-7C84-407D-A31E-007AED47D68D}"/>
    <cellStyle name="Percent 2 2 7 3" xfId="3537" xr:uid="{134B302C-6254-4FB1-8FA0-04F3B972A8B9}"/>
    <cellStyle name="Percent 2 2 7 3 2" xfId="5059" xr:uid="{A3D9AAEC-2755-4E86-BE26-314323FA83C6}"/>
    <cellStyle name="Percent 2 2 7 3 2 2" xfId="8080" xr:uid="{3BAD8AD0-5590-4E7D-A212-6C3553E79523}"/>
    <cellStyle name="Percent 2 2 7 3 2 2 2" xfId="16883" xr:uid="{72C6CA0F-DF32-40C2-8DDA-78996D1D11AE}"/>
    <cellStyle name="Percent 2 2 7 3 2 3" xfId="13864" xr:uid="{12E711DC-F050-4B54-B3AB-119E2811CDC7}"/>
    <cellStyle name="Percent 2 2 7 3 3" xfId="6554" xr:uid="{3882C950-E0F5-46E9-9367-ED752028ACF8}"/>
    <cellStyle name="Percent 2 2 7 3 3 2" xfId="15358" xr:uid="{004F5E4A-F7DB-44EB-9FFD-EAD488480A1A}"/>
    <cellStyle name="Percent 2 2 7 3 4" xfId="9572" xr:uid="{69D8345A-91CE-469A-8406-CFDFD8B3B62C}"/>
    <cellStyle name="Percent 2 2 7 3 4 2" xfId="18375" xr:uid="{354289E7-DD53-474C-A413-6B46110B95C3}"/>
    <cellStyle name="Percent 2 2 7 3 5" xfId="12345" xr:uid="{E5171ABF-D304-4752-9CEF-9B9AD3720E05}"/>
    <cellStyle name="Percent 2 2 7 4" xfId="3839" xr:uid="{62A66893-131A-4EEB-937F-C9A7A06895E3}"/>
    <cellStyle name="Percent 2 2 7 4 2" xfId="5362" xr:uid="{9108D0EC-B4AF-4A70-AC20-60993038A368}"/>
    <cellStyle name="Percent 2 2 7 4 2 2" xfId="8383" xr:uid="{A85B0462-1214-4D88-B7FC-A8B41ACE134A}"/>
    <cellStyle name="Percent 2 2 7 4 2 2 2" xfId="17186" xr:uid="{A7BBE66F-5C3C-4205-9A9B-1741007A8744}"/>
    <cellStyle name="Percent 2 2 7 4 2 3" xfId="14167" xr:uid="{48B64228-5D5A-443E-B60F-1CB5D2DF7DC0}"/>
    <cellStyle name="Percent 2 2 7 4 3" xfId="6857" xr:uid="{FE552115-70E4-4C3C-B5EE-CB9498DD522C}"/>
    <cellStyle name="Percent 2 2 7 4 3 2" xfId="15661" xr:uid="{05971FBA-D17F-42CE-834D-CE467530A198}"/>
    <cellStyle name="Percent 2 2 7 4 4" xfId="9875" xr:uid="{33463441-8035-47CB-B877-20AD2ACA5516}"/>
    <cellStyle name="Percent 2 2 7 4 4 2" xfId="18678" xr:uid="{5E42A6D7-EF17-4AB2-B5CF-5249B04053C3}"/>
    <cellStyle name="Percent 2 2 7 4 5" xfId="12647" xr:uid="{D8DE384A-193B-4ACD-A949-FEE69213A6EF}"/>
    <cellStyle name="Percent 2 2 7 5" xfId="4144" xr:uid="{AAE37FF5-32A2-4904-AA0F-3D8625FAC595}"/>
    <cellStyle name="Percent 2 2 7 5 2" xfId="5667" xr:uid="{BE51D728-BBE8-41EC-901D-BF46A8207C83}"/>
    <cellStyle name="Percent 2 2 7 5 2 2" xfId="8688" xr:uid="{B331FC37-71C6-426D-8CEF-92752A909778}"/>
    <cellStyle name="Percent 2 2 7 5 2 2 2" xfId="17491" xr:uid="{1CD122E5-A5A4-4D82-82DE-163AB8AB50FA}"/>
    <cellStyle name="Percent 2 2 7 5 2 3" xfId="14472" xr:uid="{DD12970F-FD71-4DAC-8A8B-63B6F6AFC895}"/>
    <cellStyle name="Percent 2 2 7 5 3" xfId="7162" xr:uid="{27F3075C-C749-4237-91ED-EB51C3DBAD1A}"/>
    <cellStyle name="Percent 2 2 7 5 3 2" xfId="15966" xr:uid="{DD4BA34F-1637-41C0-9D8E-6A01CCA0605C}"/>
    <cellStyle name="Percent 2 2 7 5 4" xfId="10180" xr:uid="{9BEF68E9-0F27-4EB1-8735-D1668FE7F525}"/>
    <cellStyle name="Percent 2 2 7 5 4 2" xfId="18983" xr:uid="{8B484603-E048-4457-981D-5EED1C49DA2C}"/>
    <cellStyle name="Percent 2 2 7 5 5" xfId="12951" xr:uid="{273DE0C4-0F63-4A60-9E0C-C62062E660B2}"/>
    <cellStyle name="Percent 2 2 7 6" xfId="4471" xr:uid="{A4CAC073-5A83-4F34-BC9C-3E4168605286}"/>
    <cellStyle name="Percent 2 2 7 6 2" xfId="7489" xr:uid="{AC3EA5CB-D2DD-4064-9FB7-99349EFD34B3}"/>
    <cellStyle name="Percent 2 2 7 6 2 2" xfId="16292" xr:uid="{8B6D85B9-057D-4039-BE63-2D6C4DDA0499}"/>
    <cellStyle name="Percent 2 2 7 6 3" xfId="13277" xr:uid="{9E7E57B3-8EC2-45F7-8F93-52C5F5A25151}"/>
    <cellStyle name="Percent 2 2 7 7" xfId="5962" xr:uid="{E308A8AD-E5B4-4511-91B5-955F29E21EDD}"/>
    <cellStyle name="Percent 2 2 7 7 2" xfId="14766" xr:uid="{0284FA81-9B3E-416B-84A2-CF7DFD96AAE0}"/>
    <cellStyle name="Percent 2 2 7 8" xfId="8981" xr:uid="{F6EB27A9-6570-42D1-940D-1497710D8CF5}"/>
    <cellStyle name="Percent 2 2 7 8 2" xfId="17784" xr:uid="{31FCD94E-BC67-486F-AE3D-4EAF25E48978}"/>
    <cellStyle name="Percent 2 2 7 9" xfId="11768" xr:uid="{EA0396BA-6479-452C-B716-1C8EA3822382}"/>
    <cellStyle name="Percent 2 2 8" xfId="2820" xr:uid="{F1689420-C871-47A8-9D23-474AB9BA5AA9}"/>
    <cellStyle name="Percent 2 2 9" xfId="4175" xr:uid="{9B487344-7068-41DB-BC5C-3F413DF7086C}"/>
    <cellStyle name="Percent 2 2 9 2" xfId="7193" xr:uid="{98D92D16-33A8-49E5-8928-6BD4AA59E2A4}"/>
    <cellStyle name="Percent 2 2 9 2 2" xfId="15996" xr:uid="{07B4E573-DF18-4624-BE14-E1ED121C90B6}"/>
    <cellStyle name="Percent 2 2 9 3" xfId="12981" xr:uid="{35944B38-0CC5-4703-9B6E-39897F279E62}"/>
    <cellStyle name="Percent 2 3" xfId="942" xr:uid="{0A3B4394-59F2-4843-BD39-1366CCBE4076}"/>
    <cellStyle name="Percent 2 3 10" xfId="4410" xr:uid="{3154C5D0-4828-4581-A94B-02D7882A3CD5}"/>
    <cellStyle name="Percent 2 3 10 2" xfId="7428" xr:uid="{6CDAB797-FAF1-4220-AA8D-BA2C02A3D621}"/>
    <cellStyle name="Percent 2 3 10 2 2" xfId="16231" xr:uid="{01AE77AF-0E34-4A1D-970D-BE28CA1EE250}"/>
    <cellStyle name="Percent 2 3 10 3" xfId="13216" xr:uid="{DE1FBD52-691C-4613-993E-B39C26F17A85}"/>
    <cellStyle name="Percent 2 3 11" xfId="5901" xr:uid="{1AC20B06-0462-4F15-9D97-8B2FBB637441}"/>
    <cellStyle name="Percent 2 3 11 2" xfId="14705" xr:uid="{81B7673F-4336-42E3-B92C-04BC2FE021B8}"/>
    <cellStyle name="Percent 2 3 12" xfId="8920" xr:uid="{34C87874-F654-4626-B82E-A6C69AAE8016}"/>
    <cellStyle name="Percent 2 3 12 2" xfId="17723" xr:uid="{84828F40-7EB0-403E-8492-947C25D9E264}"/>
    <cellStyle name="Percent 2 3 13" xfId="2709" xr:uid="{BA49CD5D-4B64-4A37-8146-D533CDC7F869}"/>
    <cellStyle name="Percent 2 3 13 2" xfId="11712" xr:uid="{10274554-3408-45C9-92FF-3514BEB890D3}"/>
    <cellStyle name="Percent 2 3 14" xfId="19393" xr:uid="{9B3CDC60-BE77-4A08-8564-0441436BE7C8}"/>
    <cellStyle name="Percent 2 3 15" xfId="1205" xr:uid="{9AB5F2A3-270E-4371-B882-BA3E5E360E63}"/>
    <cellStyle name="Percent 2 3 16" xfId="20122" xr:uid="{5B1B1275-015F-4C3E-B203-59DD2D6EE322}"/>
    <cellStyle name="Percent 2 3 2" xfId="943" xr:uid="{F5D8162D-5E62-4C6B-92FC-69179F649AC2}"/>
    <cellStyle name="Percent 2 3 2 10" xfId="10256" xr:uid="{CECE3C0E-6A02-4B90-BFB6-5CA494B3BBA9}"/>
    <cellStyle name="Percent 2 3 2 11" xfId="1336" xr:uid="{885AB9C6-EA59-4190-A760-A9309844733E}"/>
    <cellStyle name="Percent 2 3 2 2" xfId="944" xr:uid="{5081009D-92A7-49B6-A5EB-018F95DA55D9}"/>
    <cellStyle name="Percent 2 3 2 2 2" xfId="4718" xr:uid="{830B26B6-700D-4BA1-9F56-E82CFACFD545}"/>
    <cellStyle name="Percent 2 3 2 2 2 2" xfId="7738" xr:uid="{22FD7AF4-AA68-459C-91DF-9676401218AB}"/>
    <cellStyle name="Percent 2 3 2 2 2 2 2" xfId="16541" xr:uid="{3EE625F3-1DB4-4CBE-BDD9-3F37AE1985C6}"/>
    <cellStyle name="Percent 2 3 2 2 2 3" xfId="13523" xr:uid="{8A993428-CF1C-4741-9430-8B8CC8027A68}"/>
    <cellStyle name="Percent 2 3 2 2 3" xfId="6212" xr:uid="{B689BF3E-EAB5-4426-A9C6-A2146A6A3438}"/>
    <cellStyle name="Percent 2 3 2 2 3 2" xfId="15016" xr:uid="{74F960E9-F663-40B1-973D-E7BE88A44205}"/>
    <cellStyle name="Percent 2 3 2 2 4" xfId="9230" xr:uid="{6E845698-C361-4B13-9522-DBA4D41DF193}"/>
    <cellStyle name="Percent 2 3 2 2 4 2" xfId="18033" xr:uid="{0EEA18AF-868B-49E5-A575-5755ED98C91C}"/>
    <cellStyle name="Percent 2 3 2 2 5" xfId="12008" xr:uid="{B6F3406D-902B-4FBF-9CCB-B85C7ECB90A1}"/>
    <cellStyle name="Percent 2 3 2 2 6" xfId="3195" xr:uid="{35E01180-CE54-44EE-97C6-399412243BA0}"/>
    <cellStyle name="Percent 2 3 2 3" xfId="945" xr:uid="{537AAE40-EC74-42B0-A762-BB90E06647DD}"/>
    <cellStyle name="Percent 2 3 2 3 2" xfId="946" xr:uid="{E261A680-166E-4BBE-B5E5-ABD54DA6BBC5}"/>
    <cellStyle name="Percent 2 3 2 3 2 2" xfId="8034" xr:uid="{A9FF8180-AB0E-4A3B-B056-FAA5B09917CD}"/>
    <cellStyle name="Percent 2 3 2 3 2 2 2" xfId="16837" xr:uid="{F3A9A075-CD55-4F1F-B704-4C1616E98688}"/>
    <cellStyle name="Percent 2 3 2 3 2 3" xfId="13818" xr:uid="{FB2B3E43-2C51-493A-957A-DDEBD9FAD33D}"/>
    <cellStyle name="Percent 2 3 2 3 2 4" xfId="5013" xr:uid="{D36E787C-3209-4E4B-8608-5E5F68F4A481}"/>
    <cellStyle name="Percent 2 3 2 3 3" xfId="6508" xr:uid="{A486147C-5F9E-4AC6-B133-88125ACE811B}"/>
    <cellStyle name="Percent 2 3 2 3 3 2" xfId="15312" xr:uid="{1AF6A031-5CFC-4555-9CDA-336A216C96A7}"/>
    <cellStyle name="Percent 2 3 2 3 4" xfId="9526" xr:uid="{1FABDF40-30B7-4F93-84C9-E7341D291879}"/>
    <cellStyle name="Percent 2 3 2 3 4 2" xfId="18329" xr:uid="{E5FFECE0-0834-4B6F-BA25-5B47312115A8}"/>
    <cellStyle name="Percent 2 3 2 3 5" xfId="12299" xr:uid="{3D0A4D78-FEF2-4E25-85F6-275C7A105DFB}"/>
    <cellStyle name="Percent 2 3 2 3 6" xfId="3491" xr:uid="{43DBD800-8227-4A5E-979E-F13FAD2819A4}"/>
    <cellStyle name="Percent 2 3 2 4" xfId="3793" xr:uid="{16581A5E-FC21-4762-8A22-06D7FCC390F9}"/>
    <cellStyle name="Percent 2 3 2 4 2" xfId="5316" xr:uid="{A352775E-8411-42C5-93EF-28B905B2A7A2}"/>
    <cellStyle name="Percent 2 3 2 4 2 2" xfId="8337" xr:uid="{A646A836-8DEF-47FC-998D-311262A1F100}"/>
    <cellStyle name="Percent 2 3 2 4 2 2 2" xfId="17140" xr:uid="{A40693A5-0CF8-4306-9420-9E9B7D3949FD}"/>
    <cellStyle name="Percent 2 3 2 4 2 3" xfId="14121" xr:uid="{6A56A152-671C-4571-A693-A78CDEB0EB77}"/>
    <cellStyle name="Percent 2 3 2 4 3" xfId="6811" xr:uid="{159F32BE-08B6-4BC4-AC1D-F23B265C8AF1}"/>
    <cellStyle name="Percent 2 3 2 4 3 2" xfId="15615" xr:uid="{C46CC5A5-A286-490F-B578-F83637FC4D64}"/>
    <cellStyle name="Percent 2 3 2 4 4" xfId="9829" xr:uid="{5BE6A8A7-1EAB-40FC-9AA7-DFE734017324}"/>
    <cellStyle name="Percent 2 3 2 4 4 2" xfId="18632" xr:uid="{995BF600-F8C5-4AA5-B119-47F65C8DB602}"/>
    <cellStyle name="Percent 2 3 2 4 5" xfId="12601" xr:uid="{24120057-058C-4D25-8A59-73D9A19CCC45}"/>
    <cellStyle name="Percent 2 3 2 5" xfId="4098" xr:uid="{F39F0F1D-71AA-42D1-8F1B-C6997F7FF513}"/>
    <cellStyle name="Percent 2 3 2 5 2" xfId="5621" xr:uid="{C9D93351-4EB1-4A6F-8DDE-3490D7064FEB}"/>
    <cellStyle name="Percent 2 3 2 5 2 2" xfId="8642" xr:uid="{45FA51CA-800E-4886-8E4B-6CAA05D7505A}"/>
    <cellStyle name="Percent 2 3 2 5 2 2 2" xfId="17445" xr:uid="{E40C3549-1D6A-4116-810A-E9907FEEE3D2}"/>
    <cellStyle name="Percent 2 3 2 5 2 3" xfId="14426" xr:uid="{AAA3622D-59F1-44F1-9A46-7AE49DA1C87A}"/>
    <cellStyle name="Percent 2 3 2 5 3" xfId="7116" xr:uid="{47928074-0B82-48BD-887F-BE3C12218764}"/>
    <cellStyle name="Percent 2 3 2 5 3 2" xfId="15920" xr:uid="{52BFB5FB-CCD3-49DE-9CB4-1600CC402D00}"/>
    <cellStyle name="Percent 2 3 2 5 4" xfId="10134" xr:uid="{C5ACE8CC-F501-4A74-A118-B46504ABEE42}"/>
    <cellStyle name="Percent 2 3 2 5 4 2" xfId="18937" xr:uid="{29ADF8D3-7258-4F18-A0CD-C97A8B1EA5FC}"/>
    <cellStyle name="Percent 2 3 2 5 5" xfId="12905" xr:uid="{AE9F61F7-1F62-4ED8-9D80-4FB4E4FEF50A}"/>
    <cellStyle name="Percent 2 3 2 6" xfId="4425" xr:uid="{68A0B4B9-7253-4581-B62F-700CE10B77F9}"/>
    <cellStyle name="Percent 2 3 2 6 2" xfId="7443" xr:uid="{D324C3D6-AFF2-4CFE-BDA3-37BFCF9CBBB5}"/>
    <cellStyle name="Percent 2 3 2 6 2 2" xfId="16246" xr:uid="{2345F90D-CFA9-4B54-93E8-39849B20264E}"/>
    <cellStyle name="Percent 2 3 2 6 3" xfId="13231" xr:uid="{3B99DA9A-399D-46EE-B7F0-75C3B11E05B7}"/>
    <cellStyle name="Percent 2 3 2 7" xfId="5916" xr:uid="{12BEE743-8020-41DF-89DC-34E4C2279B9F}"/>
    <cellStyle name="Percent 2 3 2 7 2" xfId="14720" xr:uid="{6CA76DF7-C79E-4BF0-A77D-70C43D865794}"/>
    <cellStyle name="Percent 2 3 2 8" xfId="8935" xr:uid="{0AF2D5C7-708B-43AD-91B5-599F57DA4169}"/>
    <cellStyle name="Percent 2 3 2 8 2" xfId="17738" xr:uid="{2B613817-04BD-44C2-9869-8D56C1F266FE}"/>
    <cellStyle name="Percent 2 3 2 9" xfId="2747" xr:uid="{8AD405DB-782B-43A7-8E37-8A8C60023730}"/>
    <cellStyle name="Percent 2 3 3" xfId="2778" xr:uid="{FB84684C-0B62-4070-9DA8-04C85C49CD67}"/>
    <cellStyle name="Percent 2 3 3 10" xfId="20123" xr:uid="{2C752A7D-4C2B-4CC8-A634-2B2D1B29E3E6}"/>
    <cellStyle name="Percent 2 3 3 2" xfId="3229" xr:uid="{06CBD570-6E17-4B0B-964D-75DC709B024E}"/>
    <cellStyle name="Percent 2 3 3 2 2" xfId="4751" xr:uid="{3CFF3B28-CAD4-4277-9B0C-EA543CC7F665}"/>
    <cellStyle name="Percent 2 3 3 2 2 2" xfId="7771" xr:uid="{B719EACF-D053-488F-B7BD-20FF5BDB93FE}"/>
    <cellStyle name="Percent 2 3 3 2 2 2 2" xfId="16574" xr:uid="{338EB4C2-15E8-4B91-99B3-8637636E6EAA}"/>
    <cellStyle name="Percent 2 3 3 2 2 3" xfId="13556" xr:uid="{F5FF107F-E0FC-4DB8-8A32-57D6138104F2}"/>
    <cellStyle name="Percent 2 3 3 2 2 4" xfId="20125" xr:uid="{489A48F9-BA9A-431A-9C5C-61B06A3E7412}"/>
    <cellStyle name="Percent 2 3 3 2 3" xfId="6245" xr:uid="{DE4484F0-AA5E-48B9-B897-53C812626AF4}"/>
    <cellStyle name="Percent 2 3 3 2 3 2" xfId="15049" xr:uid="{827B3794-81A0-44F8-BBBC-4BB7C01F595E}"/>
    <cellStyle name="Percent 2 3 3 2 4" xfId="9263" xr:uid="{45A0DDB7-8F24-4034-AEE1-192EC564C6D1}"/>
    <cellStyle name="Percent 2 3 3 2 4 2" xfId="18066" xr:uid="{274C5E1F-871F-4221-9E2A-4F5DEA61F34F}"/>
    <cellStyle name="Percent 2 3 3 2 5" xfId="12039" xr:uid="{4EFE0E63-D934-423D-95B5-5164B3A9E782}"/>
    <cellStyle name="Percent 2 3 3 2 6" xfId="20124" xr:uid="{E1062D58-BFB5-415E-A2F5-41F8175C7F76}"/>
    <cellStyle name="Percent 2 3 3 3" xfId="3524" xr:uid="{5795C86F-6F32-4C94-A292-025A8A09FDFE}"/>
    <cellStyle name="Percent 2 3 3 3 2" xfId="5046" xr:uid="{E8E183F9-8073-442D-85DA-99D297FEB6C7}"/>
    <cellStyle name="Percent 2 3 3 3 2 2" xfId="8067" xr:uid="{B665BCC9-72ED-4143-9A95-ED09B6E4D8CB}"/>
    <cellStyle name="Percent 2 3 3 3 2 2 2" xfId="16870" xr:uid="{8ABF597A-647E-4B7A-89A5-834FB11D6710}"/>
    <cellStyle name="Percent 2 3 3 3 2 3" xfId="13851" xr:uid="{FEA9C5B5-9309-477C-A255-30075E1FB6DA}"/>
    <cellStyle name="Percent 2 3 3 3 3" xfId="6541" xr:uid="{4632735E-AB0F-4FB5-AAD5-0133BC9B244E}"/>
    <cellStyle name="Percent 2 3 3 3 3 2" xfId="15345" xr:uid="{C6F9CAD3-DE5C-4BAA-BD32-4EF14D194E53}"/>
    <cellStyle name="Percent 2 3 3 3 4" xfId="9559" xr:uid="{CEBE86E5-0E69-4F0A-B4D5-8561285ACD53}"/>
    <cellStyle name="Percent 2 3 3 3 4 2" xfId="18362" xr:uid="{F483ADEC-ED2B-46AE-87BC-880B76A2BE11}"/>
    <cellStyle name="Percent 2 3 3 3 5" xfId="12332" xr:uid="{95439BBF-7EF0-46CC-AA05-C6196B5426C0}"/>
    <cellStyle name="Percent 2 3 3 3 6" xfId="20126" xr:uid="{9F2D76E2-8380-45FC-AFB5-FCE8C9759401}"/>
    <cellStyle name="Percent 2 3 3 4" xfId="3826" xr:uid="{0B5B3539-9520-4C1C-8849-9511435375AD}"/>
    <cellStyle name="Percent 2 3 3 4 2" xfId="5349" xr:uid="{5A171BD2-D8B6-4A03-94DC-F746ED03A129}"/>
    <cellStyle name="Percent 2 3 3 4 2 2" xfId="8370" xr:uid="{2B83735B-0E58-44BA-AB08-9C9A90E1FE32}"/>
    <cellStyle name="Percent 2 3 3 4 2 2 2" xfId="17173" xr:uid="{71342405-2ECF-4454-B73D-94FCA846402A}"/>
    <cellStyle name="Percent 2 3 3 4 2 3" xfId="14154" xr:uid="{AA5922A9-3DCB-4565-898D-4D8660F0A4F2}"/>
    <cellStyle name="Percent 2 3 3 4 3" xfId="6844" xr:uid="{9C0138C3-AF0B-4D46-973A-CD453F10BBB3}"/>
    <cellStyle name="Percent 2 3 3 4 3 2" xfId="15648" xr:uid="{F485F96C-0DAC-4025-A4E2-AB2A32ECB18E}"/>
    <cellStyle name="Percent 2 3 3 4 4" xfId="9862" xr:uid="{104EFB2C-3B85-49A4-B0C8-E6FAC141D7CC}"/>
    <cellStyle name="Percent 2 3 3 4 4 2" xfId="18665" xr:uid="{D30D4214-E3A5-4A42-9CA2-1D04619BB22F}"/>
    <cellStyle name="Percent 2 3 3 4 5" xfId="12634" xr:uid="{8A46A737-FA85-4EA3-87A1-C7CDEC1F86C9}"/>
    <cellStyle name="Percent 2 3 3 5" xfId="4131" xr:uid="{06AB4F46-F84D-4422-BC57-397EA6C3C749}"/>
    <cellStyle name="Percent 2 3 3 5 2" xfId="5654" xr:uid="{6FD8E309-0A4A-4B14-A0D9-79187F86E11D}"/>
    <cellStyle name="Percent 2 3 3 5 2 2" xfId="8675" xr:uid="{E9D1612B-5342-432C-AD73-43CC8C8AFE77}"/>
    <cellStyle name="Percent 2 3 3 5 2 2 2" xfId="17478" xr:uid="{690B5308-97DD-41FE-942E-5F0B89ED7186}"/>
    <cellStyle name="Percent 2 3 3 5 2 3" xfId="14459" xr:uid="{DFDDAC1D-E089-4463-856D-46A8EC121DE9}"/>
    <cellStyle name="Percent 2 3 3 5 3" xfId="7149" xr:uid="{FF777A2F-9661-46E2-9C2A-E84967525520}"/>
    <cellStyle name="Percent 2 3 3 5 3 2" xfId="15953" xr:uid="{17B57095-1902-4F40-98BC-D7C8DE5FBC11}"/>
    <cellStyle name="Percent 2 3 3 5 4" xfId="10167" xr:uid="{C15F867C-1904-4E00-A65D-5D1A53E22F80}"/>
    <cellStyle name="Percent 2 3 3 5 4 2" xfId="18970" xr:uid="{1232FCC2-6296-42FF-9AE5-07C59992DBD7}"/>
    <cellStyle name="Percent 2 3 3 5 5" xfId="12938" xr:uid="{FDB6284F-9458-4DC1-9BC0-0108E0A1237D}"/>
    <cellStyle name="Percent 2 3 3 6" xfId="4458" xr:uid="{3AA8AE77-C7F4-4660-A9C1-1C35A2D1C7D2}"/>
    <cellStyle name="Percent 2 3 3 6 2" xfId="7476" xr:uid="{8A77C97F-A833-4CBD-AB1D-C2651EEBE59F}"/>
    <cellStyle name="Percent 2 3 3 6 2 2" xfId="16279" xr:uid="{48890C52-0501-487E-820C-EBD140C313D8}"/>
    <cellStyle name="Percent 2 3 3 6 3" xfId="13264" xr:uid="{094C73F8-C031-40F2-A4B4-E1DBC330CD9A}"/>
    <cellStyle name="Percent 2 3 3 7" xfId="5949" xr:uid="{9147A361-F185-46A7-9EB8-25106369DFF5}"/>
    <cellStyle name="Percent 2 3 3 7 2" xfId="14753" xr:uid="{D617423B-D5D2-46FC-BE01-176A93DBC470}"/>
    <cellStyle name="Percent 2 3 3 8" xfId="8968" xr:uid="{A93E9CF9-FB26-44A1-9ACD-F7547CADA851}"/>
    <cellStyle name="Percent 2 3 3 8 2" xfId="17771" xr:uid="{481D00F7-BA2A-45B3-9C98-69F3847AEC1B}"/>
    <cellStyle name="Percent 2 3 3 9" xfId="10382" xr:uid="{FE174851-2F2D-437C-9F56-12B3141765F8}"/>
    <cellStyle name="Percent 2 3 3 9 2" xfId="11755" xr:uid="{DE082327-6535-4071-872A-2CAA9541ED28}"/>
    <cellStyle name="Percent 2 3 4" xfId="2794" xr:uid="{0C241E6E-BC84-490C-BACF-7314EAD1A7B2}"/>
    <cellStyle name="Percent 2 3 4 10" xfId="20127" xr:uid="{73133D88-07D0-49C8-95B6-49985C4014BF}"/>
    <cellStyle name="Percent 2 3 4 2" xfId="3245" xr:uid="{C86A01F5-BB99-43CE-ADF6-2B33ACBA99B4}"/>
    <cellStyle name="Percent 2 3 4 2 2" xfId="4767" xr:uid="{53F77276-7C54-4335-B077-37BC6CD43BDF}"/>
    <cellStyle name="Percent 2 3 4 2 2 2" xfId="7787" xr:uid="{CE901EF7-0A20-4CBA-A99E-83860DB7D0D1}"/>
    <cellStyle name="Percent 2 3 4 2 2 2 2" xfId="16590" xr:uid="{1B6803B1-785F-43A7-9217-01F246C97876}"/>
    <cellStyle name="Percent 2 3 4 2 2 3" xfId="13572" xr:uid="{8ECAEE47-E2AC-4BA6-B516-59456A8B82C9}"/>
    <cellStyle name="Percent 2 3 4 2 3" xfId="6261" xr:uid="{D986EE72-F05F-4668-A34D-A589747A4665}"/>
    <cellStyle name="Percent 2 3 4 2 3 2" xfId="15065" xr:uid="{1ED303C0-29A7-4558-AA09-6E10BA7C74C3}"/>
    <cellStyle name="Percent 2 3 4 2 4" xfId="9279" xr:uid="{4A887A5B-53EA-4841-95D5-387119921679}"/>
    <cellStyle name="Percent 2 3 4 2 4 2" xfId="18082" xr:uid="{2DD9F98D-89A2-4CCF-BC99-1B997A0E21A4}"/>
    <cellStyle name="Percent 2 3 4 2 5" xfId="12055" xr:uid="{0FC0730D-0C14-41B9-AD82-4B20FF18B9FE}"/>
    <cellStyle name="Percent 2 3 4 2 6" xfId="20128" xr:uid="{9E886530-F836-45B8-B28B-1B0E2BB8F282}"/>
    <cellStyle name="Percent 2 3 4 3" xfId="3540" xr:uid="{E209B71C-6EF7-4C32-8888-F71F937307BE}"/>
    <cellStyle name="Percent 2 3 4 3 2" xfId="5062" xr:uid="{1B12CAA0-96AE-4ED2-970B-A0DF0B728D37}"/>
    <cellStyle name="Percent 2 3 4 3 2 2" xfId="8083" xr:uid="{65037313-859A-46FB-903D-B6ECD1E3E4C6}"/>
    <cellStyle name="Percent 2 3 4 3 2 2 2" xfId="16886" xr:uid="{56DAB020-DA64-4164-B28E-624DB161CB80}"/>
    <cellStyle name="Percent 2 3 4 3 2 3" xfId="13867" xr:uid="{B3AC45E5-8C20-44C9-8D6F-5EF33396ED51}"/>
    <cellStyle name="Percent 2 3 4 3 3" xfId="6557" xr:uid="{482950E7-0AF3-43FD-9662-E1E3BA817C3E}"/>
    <cellStyle name="Percent 2 3 4 3 3 2" xfId="15361" xr:uid="{3449A796-FBC1-4BA8-B65D-8DFAEAF51E69}"/>
    <cellStyle name="Percent 2 3 4 3 4" xfId="9575" xr:uid="{13E598D3-8A83-45B0-A6E7-373FD69E926A}"/>
    <cellStyle name="Percent 2 3 4 3 4 2" xfId="18378" xr:uid="{E4E7B3B7-2750-4B4B-AA01-ECEFA1CA3853}"/>
    <cellStyle name="Percent 2 3 4 3 5" xfId="12348" xr:uid="{FA1FC222-ADDE-46B6-87CE-3E67B81DCBD6}"/>
    <cellStyle name="Percent 2 3 4 4" xfId="3842" xr:uid="{61629A4D-2EC9-4EC4-894C-529662294F7D}"/>
    <cellStyle name="Percent 2 3 4 4 2" xfId="5365" xr:uid="{060628E8-AC3C-473F-B868-F1CF21E0DC5C}"/>
    <cellStyle name="Percent 2 3 4 4 2 2" xfId="8386" xr:uid="{0D00B80C-C7E0-4A93-9314-3FED025B5A02}"/>
    <cellStyle name="Percent 2 3 4 4 2 2 2" xfId="17189" xr:uid="{75084AD5-CCF6-4CE6-BD3C-C925D75B770D}"/>
    <cellStyle name="Percent 2 3 4 4 2 3" xfId="14170" xr:uid="{B2DF4887-B7E8-4E47-A3EB-BC38DFD2C05F}"/>
    <cellStyle name="Percent 2 3 4 4 3" xfId="6860" xr:uid="{16AF2370-A412-4A0C-B207-D540E31F1242}"/>
    <cellStyle name="Percent 2 3 4 4 3 2" xfId="15664" xr:uid="{BB0B61FF-1CE7-4387-97E6-D55D64532E4F}"/>
    <cellStyle name="Percent 2 3 4 4 4" xfId="9878" xr:uid="{D4B9FF85-6B90-4123-AC10-82A39E25B7CC}"/>
    <cellStyle name="Percent 2 3 4 4 4 2" xfId="18681" xr:uid="{525B68A6-91B5-4079-B87F-B8E583113B9E}"/>
    <cellStyle name="Percent 2 3 4 4 5" xfId="12650" xr:uid="{E43662D1-8C6A-468A-ADB0-E01E7042B8F2}"/>
    <cellStyle name="Percent 2 3 4 5" xfId="4147" xr:uid="{FBA7B5DC-3CCC-4CBE-9BBF-C84C8CB6894C}"/>
    <cellStyle name="Percent 2 3 4 5 2" xfId="5670" xr:uid="{378F0AB5-8011-4F57-A7DA-96F8F0F08375}"/>
    <cellStyle name="Percent 2 3 4 5 2 2" xfId="8691" xr:uid="{B00FD660-4F9E-4FDC-9246-CD2B05AB06B8}"/>
    <cellStyle name="Percent 2 3 4 5 2 2 2" xfId="17494" xr:uid="{1EAE4F48-6534-480C-9B4E-67AD9138ABF2}"/>
    <cellStyle name="Percent 2 3 4 5 2 3" xfId="14475" xr:uid="{ED36BD6C-0BE8-441A-9C25-EF792BFEEA8C}"/>
    <cellStyle name="Percent 2 3 4 5 3" xfId="7165" xr:uid="{EC62A1E9-1974-410C-AA9A-6732EF98C61A}"/>
    <cellStyle name="Percent 2 3 4 5 3 2" xfId="15969" xr:uid="{F3794B95-C5CD-4DDD-BF08-23120C433C2B}"/>
    <cellStyle name="Percent 2 3 4 5 4" xfId="10183" xr:uid="{AD730D13-8588-42DB-BD28-9FD836C3F39F}"/>
    <cellStyle name="Percent 2 3 4 5 4 2" xfId="18986" xr:uid="{A1E5A45A-2058-488F-B186-552FFBF24E5E}"/>
    <cellStyle name="Percent 2 3 4 5 5" xfId="12954" xr:uid="{93C838FC-5C1F-4DB3-A5C2-44CF9F2DE095}"/>
    <cellStyle name="Percent 2 3 4 6" xfId="4474" xr:uid="{5E48F5F5-5FA0-4F13-A1DF-0740FC91E1ED}"/>
    <cellStyle name="Percent 2 3 4 6 2" xfId="7492" xr:uid="{4A8ADF56-5537-4279-96C0-3B742C09DA4C}"/>
    <cellStyle name="Percent 2 3 4 6 2 2" xfId="16295" xr:uid="{ED07771C-7679-43C3-8AB2-074DCF549017}"/>
    <cellStyle name="Percent 2 3 4 6 3" xfId="13280" xr:uid="{2EBBD39B-346B-4EC2-97FD-214C0F5E1C85}"/>
    <cellStyle name="Percent 2 3 4 7" xfId="5965" xr:uid="{D73A634D-DF55-4990-A634-4FF8787B4E08}"/>
    <cellStyle name="Percent 2 3 4 7 2" xfId="14769" xr:uid="{C1FAAE79-32F9-4337-BC66-C577D98E7201}"/>
    <cellStyle name="Percent 2 3 4 8" xfId="8984" xr:uid="{535E0ACE-18E8-40B5-889B-00BF1795CA9A}"/>
    <cellStyle name="Percent 2 3 4 8 2" xfId="17787" xr:uid="{122A9D22-B20B-42B7-A701-905B6DD26AD6}"/>
    <cellStyle name="Percent 2 3 4 9" xfId="11771" xr:uid="{BCC5DBE3-6948-4FBA-8AC0-41A7004CADFC}"/>
    <cellStyle name="Percent 2 3 5" xfId="3160" xr:uid="{E80D12DB-BF5D-47D1-8327-EF50B038989D}"/>
    <cellStyle name="Percent 2 3 5 2" xfId="4703" xr:uid="{FD3B52E7-93BD-474D-8FCF-75D2D356093F}"/>
    <cellStyle name="Percent 2 3 5 2 2" xfId="7723" xr:uid="{CE826784-F737-4261-A433-6D92CDE3C894}"/>
    <cellStyle name="Percent 2 3 5 2 2 2" xfId="16526" xr:uid="{12638033-C77B-4A65-80B6-B4BEE8E6EC2C}"/>
    <cellStyle name="Percent 2 3 5 2 3" xfId="13508" xr:uid="{3B6E32DF-BE90-4B87-9109-9A1D7C647C39}"/>
    <cellStyle name="Percent 2 3 5 3" xfId="6197" xr:uid="{B857BD03-70F4-4247-8C55-F1C52936FFF5}"/>
    <cellStyle name="Percent 2 3 5 3 2" xfId="15001" xr:uid="{A771C82F-5F50-450A-885C-E2384AE7B68D}"/>
    <cellStyle name="Percent 2 3 5 4" xfId="9215" xr:uid="{7629488E-0851-430E-B106-5FE31B279B4B}"/>
    <cellStyle name="Percent 2 3 5 4 2" xfId="18018" xr:uid="{74EBD788-2803-44EB-9720-AA5F7DC939F7}"/>
    <cellStyle name="Percent 2 3 5 5" xfId="11993" xr:uid="{F6DC922D-2352-49B1-9F25-A9D88F1ABE53}"/>
    <cellStyle name="Percent 2 3 5 6" xfId="20129" xr:uid="{6898BDA4-C58B-4895-A1CF-103018D9BDC1}"/>
    <cellStyle name="Percent 2 3 6" xfId="3476" xr:uid="{80E3A6C2-B09C-496E-BB6A-F2CE3BEF6F01}"/>
    <cellStyle name="Percent 2 3 6 2" xfId="4998" xr:uid="{1A6DC21F-2BBD-4E0A-B390-EF3E59C314CA}"/>
    <cellStyle name="Percent 2 3 6 2 2" xfId="8019" xr:uid="{3A403178-CD57-40AC-97DE-430D4F3C8E44}"/>
    <cellStyle name="Percent 2 3 6 2 2 2" xfId="16822" xr:uid="{8689AFE8-2446-4401-83DF-C729B4C22955}"/>
    <cellStyle name="Percent 2 3 6 2 3" xfId="13803" xr:uid="{330FD761-98C1-4F69-B2F0-5448C9576105}"/>
    <cellStyle name="Percent 2 3 6 3" xfId="6493" xr:uid="{EF201FFB-D7CF-4299-A3F5-E4022582CBEB}"/>
    <cellStyle name="Percent 2 3 6 3 2" xfId="15297" xr:uid="{F09E4120-8367-4E25-BCA3-5AF80181CC54}"/>
    <cellStyle name="Percent 2 3 6 4" xfId="9511" xr:uid="{DBB5F8B8-127E-4838-94C1-53FBF63BA270}"/>
    <cellStyle name="Percent 2 3 6 4 2" xfId="18314" xr:uid="{B149575F-4702-4772-B967-B6A6A32416D6}"/>
    <cellStyle name="Percent 2 3 6 5" xfId="12284" xr:uid="{14C6D67A-F113-4DB1-852E-C660407A5A76}"/>
    <cellStyle name="Percent 2 3 6 6" xfId="20130" xr:uid="{887761E4-6146-4D68-8A89-181B74DE2CC1}"/>
    <cellStyle name="Percent 2 3 7" xfId="3778" xr:uid="{4761505A-607D-4B3B-AA25-76A44EBB04F9}"/>
    <cellStyle name="Percent 2 3 7 2" xfId="5301" xr:uid="{94FDF966-C2FC-43FB-9254-70CDD2BBDAE1}"/>
    <cellStyle name="Percent 2 3 7 2 2" xfId="8322" xr:uid="{CDF97263-12C8-47F9-9D03-C8956968906C}"/>
    <cellStyle name="Percent 2 3 7 2 2 2" xfId="17125" xr:uid="{48507EE7-E8AC-47E0-8F70-E93E146C36C7}"/>
    <cellStyle name="Percent 2 3 7 2 3" xfId="14106" xr:uid="{53E57E1A-5A15-4AA5-A3A6-962E540564FE}"/>
    <cellStyle name="Percent 2 3 7 3" xfId="6796" xr:uid="{8443A15B-F3C8-4123-81C9-466ED4BAB3F8}"/>
    <cellStyle name="Percent 2 3 7 3 2" xfId="15600" xr:uid="{CBFD2072-80F1-41CB-B408-D0B4ED3FD1E3}"/>
    <cellStyle name="Percent 2 3 7 4" xfId="9814" xr:uid="{43391CC3-AF3F-421E-BFF4-81997CA99BDD}"/>
    <cellStyle name="Percent 2 3 7 4 2" xfId="18617" xr:uid="{223DA7CD-4B98-4ACD-9533-504F107C8258}"/>
    <cellStyle name="Percent 2 3 7 5" xfId="12586" xr:uid="{6D796627-95F7-4B0F-BD5E-E12D5725F44A}"/>
    <cellStyle name="Percent 2 3 8" xfId="4083" xr:uid="{8EF45938-ACAF-4952-A3B6-CEBA8499D7CA}"/>
    <cellStyle name="Percent 2 3 8 2" xfId="5606" xr:uid="{10873102-E1D2-439E-9CCA-A49A5FF3C9DF}"/>
    <cellStyle name="Percent 2 3 8 2 2" xfId="8627" xr:uid="{386B96F8-0948-4707-9256-2BEDD919B025}"/>
    <cellStyle name="Percent 2 3 8 2 2 2" xfId="17430" xr:uid="{8681FD98-EE77-4BF7-9408-7BFF6977D0DA}"/>
    <cellStyle name="Percent 2 3 8 2 3" xfId="14411" xr:uid="{0DFA8163-E240-4395-88CA-8AE70057AE44}"/>
    <cellStyle name="Percent 2 3 8 3" xfId="7101" xr:uid="{DB826C7F-CE4C-41E1-A031-C83770B91E7C}"/>
    <cellStyle name="Percent 2 3 8 3 2" xfId="15905" xr:uid="{FBD93D3D-D706-434F-890E-6F36E4A9A075}"/>
    <cellStyle name="Percent 2 3 8 4" xfId="10119" xr:uid="{EC06CC25-9ABE-42FD-8922-E18577F63C9B}"/>
    <cellStyle name="Percent 2 3 8 4 2" xfId="18922" xr:uid="{FC03FDE3-9E80-44C1-B882-91EC50CAA2B2}"/>
    <cellStyle name="Percent 2 3 8 5" xfId="12890" xr:uid="{65E5B8E8-7947-44ED-8EBD-11759AC02866}"/>
    <cellStyle name="Percent 2 3 9" xfId="4178" xr:uid="{73A10C22-854F-4E3F-899F-FD0EDA515881}"/>
    <cellStyle name="Percent 2 3 9 2" xfId="7196" xr:uid="{D6817792-682C-4E51-85B4-BB02483A4499}"/>
    <cellStyle name="Percent 2 3 9 2 2" xfId="15999" xr:uid="{0ECE35AA-668D-4FB7-B028-515DE096FED2}"/>
    <cellStyle name="Percent 2 3 9 3" xfId="12984" xr:uid="{EC080AFC-DD72-4DC2-A970-0048B1100FA8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2 2 2" xfId="10383" xr:uid="{D410630D-550A-4C40-AB3F-D4EC697D414D}"/>
    <cellStyle name="Percent 2 4 2 2 3" xfId="20133" xr:uid="{B87A3B43-3C3F-4301-A3E8-581CAE1E7157}"/>
    <cellStyle name="Percent 2 4 2 3" xfId="3151" xr:uid="{0F5903AF-8A92-4AA1-AE87-F6BCAB07E25B}"/>
    <cellStyle name="Percent 2 4 2 4" xfId="20132" xr:uid="{6C1463DE-D0EA-4EAE-84B0-103EBBDE728D}"/>
    <cellStyle name="Percent 2 4 3" xfId="950" xr:uid="{950DD7C7-05E0-4B25-AF5F-4CBD06AD0B10}"/>
    <cellStyle name="Percent 2 4 3 2" xfId="951" xr:uid="{863CD9E8-D5DC-4042-BBA7-D35A7A28B04C}"/>
    <cellStyle name="Percent 2 4 3 2 2" xfId="10559" xr:uid="{B5FECC3F-B669-422E-91E1-AC6B9E8FF5B2}"/>
    <cellStyle name="Percent 2 4 3 3" xfId="2701" xr:uid="{ACC251F5-09A3-4F67-A75F-68341C98A5D9}"/>
    <cellStyle name="Percent 2 4 3 4" xfId="20134" xr:uid="{C3877BB7-4FB3-4AD9-B2A4-FF7D8E03FF65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4 7" xfId="1253" xr:uid="{D1974054-9D01-475E-A66F-1ECA550E7107}"/>
    <cellStyle name="Percent 2 4 8" xfId="20131" xr:uid="{7C8338D1-4148-48DA-AB24-1F8FF56ED2F2}"/>
    <cellStyle name="Percent 2 5" xfId="956" xr:uid="{B9DE861F-EABB-4746-9521-186DC1F1374E}"/>
    <cellStyle name="Percent 2 5 2" xfId="10384" xr:uid="{1D000384-7489-4686-AE9F-45EAEF4AA655}"/>
    <cellStyle name="Percent 2 5 3" xfId="1318" xr:uid="{7911C50D-6B52-424B-9236-E183778DE7F0}"/>
    <cellStyle name="Percent 2 6" xfId="1417" xr:uid="{8EAA7613-DB4C-4AF2-92B3-F8ADC3E9157C}"/>
    <cellStyle name="Percent 2 6 2" xfId="1646" xr:uid="{DE53CD83-BBB4-4519-A0B2-551D8C072F6E}"/>
    <cellStyle name="Percent 2 6 2 2" xfId="1732" xr:uid="{3C8B6C49-294E-408D-9D91-657A9DCCB2D2}"/>
    <cellStyle name="Percent 2 6 2 3" xfId="2197" xr:uid="{C2AC7D88-03A5-4B02-BEFF-C43375DD3F5A}"/>
    <cellStyle name="Percent 2 6 3" xfId="1580" xr:uid="{1B295307-1F08-40C2-A56C-DA895C53133D}"/>
    <cellStyle name="Percent 2 6 4" xfId="2178" xr:uid="{1EA5816C-2CA4-4655-9C3F-D5ACAED1F89A}"/>
    <cellStyle name="Percent 2 6 4 2" xfId="10385" xr:uid="{DC7C3D68-7513-4F59-89FD-63D1055F36C2}"/>
    <cellStyle name="Percent 2 6 5" xfId="10526" xr:uid="{67BA9FD5-EB81-42C3-A35A-93C244D2D8DF}"/>
    <cellStyle name="Percent 2 7" xfId="2072" xr:uid="{DB3DD01E-2A08-49D5-9A1B-4C58429D62BF}"/>
    <cellStyle name="Percent 2 7 2" xfId="10381" xr:uid="{6073DC46-243D-4920-8843-048C442BC86B}"/>
    <cellStyle name="Percent 2 8" xfId="19379" xr:uid="{D825A91E-9B7E-44B4-8C26-BBFA93E23849}"/>
    <cellStyle name="Percent 2 9" xfId="1123" xr:uid="{F4C6AC21-EFF2-4B5A-BC13-9B8537E13C34}"/>
    <cellStyle name="Percent 20" xfId="1296" xr:uid="{BB59AC41-9D16-4369-B1CF-0330F826BAA3}"/>
    <cellStyle name="Percent 20 10" xfId="2471" xr:uid="{4B5B2846-1164-4556-8E50-B5FFC6053149}"/>
    <cellStyle name="Percent 20 10 2" xfId="11620" xr:uid="{4F7AD6BC-B8B2-4804-8780-18F064AF6B88}"/>
    <cellStyle name="Percent 20 2" xfId="1376" xr:uid="{3D1FD4AA-33DC-443C-B4C1-67578172BF8D}"/>
    <cellStyle name="Percent 20 2 2" xfId="3091" xr:uid="{B3D856CA-CCCD-4A54-ACE5-1452F6B0DA4D}"/>
    <cellStyle name="Percent 20 2 2 2" xfId="4660" xr:uid="{B9C5BE7C-00CA-4ED6-87A8-3FAEBC31D88E}"/>
    <cellStyle name="Percent 20 2 2 2 2" xfId="7678" xr:uid="{026CC25A-FDBC-4079-8E2A-5628A59F2FB9}"/>
    <cellStyle name="Percent 20 2 2 2 2 2" xfId="16481" xr:uid="{026FEF19-7C2D-449B-8D00-3129C5C0B188}"/>
    <cellStyle name="Percent 20 2 2 2 3" xfId="13465" xr:uid="{F1EE572C-49CC-42B6-914B-8D42F970B136}"/>
    <cellStyle name="Percent 20 2 2 3" xfId="6152" xr:uid="{C81C3D73-30EA-4B07-AE62-6790B24DF914}"/>
    <cellStyle name="Percent 20 2 2 3 2" xfId="14956" xr:uid="{9D952F46-D9DA-4AE2-8C36-8AB8F426E421}"/>
    <cellStyle name="Percent 20 2 2 4" xfId="9170" xr:uid="{D2B27C7D-C053-495C-A3FA-510E5B720714}"/>
    <cellStyle name="Percent 20 2 2 4 2" xfId="17973" xr:uid="{85A1515E-B3BD-49CB-B03D-7C0DC6335F56}"/>
    <cellStyle name="Percent 20 2 2 5" xfId="11952" xr:uid="{14C1750F-6706-47B7-858B-82D48A001053}"/>
    <cellStyle name="Percent 20 2 3" xfId="3433" xr:uid="{06F26419-DDB0-48B0-9BCB-9DB8A3F343CA}"/>
    <cellStyle name="Percent 20 2 3 2" xfId="4953" xr:uid="{035F7AE4-B28B-4A14-A1E4-DD242304FD70}"/>
    <cellStyle name="Percent 20 2 3 2 2" xfId="7974" xr:uid="{71B10AB7-F97E-42EF-9207-1B54C7C1A4A8}"/>
    <cellStyle name="Percent 20 2 3 2 2 2" xfId="16777" xr:uid="{565100F2-E361-4E36-80AC-4AFEE21FF158}"/>
    <cellStyle name="Percent 20 2 3 2 3" xfId="13758" xr:uid="{884715A9-639C-43B7-9837-6AED4F9ADD7E}"/>
    <cellStyle name="Percent 20 2 3 3" xfId="6448" xr:uid="{B6258ADF-07A1-4219-9029-78DDDA525AAA}"/>
    <cellStyle name="Percent 20 2 3 3 2" xfId="15252" xr:uid="{1363391A-F194-4060-9972-044D6510ED42}"/>
    <cellStyle name="Percent 20 2 3 4" xfId="9466" xr:uid="{CB62E583-068B-41A7-AB6D-A9E98CA4A8F7}"/>
    <cellStyle name="Percent 20 2 3 4 2" xfId="18269" xr:uid="{777A9CE9-F2B6-419B-A602-42FC1F010F3A}"/>
    <cellStyle name="Percent 20 2 3 5" xfId="12241" xr:uid="{81D21D7C-1742-4164-88D5-D91055318AE9}"/>
    <cellStyle name="Percent 20 2 4" xfId="3728" xr:uid="{F397E8F9-EABB-40D9-9E93-2793BBCF9A9E}"/>
    <cellStyle name="Percent 20 2 4 2" xfId="5251" xr:uid="{1FFD816C-4212-4A0D-9723-E78D1B0B01A7}"/>
    <cellStyle name="Percent 20 2 4 2 2" xfId="8272" xr:uid="{86ABA730-D53B-4F75-A1EC-EED2708536B1}"/>
    <cellStyle name="Percent 20 2 4 2 2 2" xfId="17075" xr:uid="{DDF7D53B-5EF1-4891-AE3E-44E2B36CB343}"/>
    <cellStyle name="Percent 20 2 4 2 3" xfId="14056" xr:uid="{FED263D9-A5B6-4908-B30A-D5B95EE607C7}"/>
    <cellStyle name="Percent 20 2 4 3" xfId="6746" xr:uid="{F6967F3E-2F9B-45C9-BA17-323825E1AFC9}"/>
    <cellStyle name="Percent 20 2 4 3 2" xfId="15550" xr:uid="{13D3A653-19AF-4F08-AC7A-0802C5BF78BF}"/>
    <cellStyle name="Percent 20 2 4 4" xfId="9764" xr:uid="{A1B35358-CB82-403A-9D40-291E0E50C5AF}"/>
    <cellStyle name="Percent 20 2 4 4 2" xfId="18567" xr:uid="{02393275-A10B-47EB-8BEA-91652A761CFD}"/>
    <cellStyle name="Percent 20 2 4 5" xfId="12536" xr:uid="{B5626D0A-79A2-444B-9D38-AE4CE6DECAD4}"/>
    <cellStyle name="Percent 20 2 5" xfId="4038" xr:uid="{288B3911-9925-4D54-9ED3-A11A6AD638E2}"/>
    <cellStyle name="Percent 20 2 5 2" xfId="5561" xr:uid="{5E89A162-188D-4ADB-94A6-4004F502CD8D}"/>
    <cellStyle name="Percent 20 2 5 2 2" xfId="8582" xr:uid="{D67F6B21-C830-48CF-B14A-4E3F78FD4FB7}"/>
    <cellStyle name="Percent 20 2 5 2 2 2" xfId="17385" xr:uid="{856057B6-5CDD-4033-9A78-92AA435AAD53}"/>
    <cellStyle name="Percent 20 2 5 2 3" xfId="14366" xr:uid="{80BB8B88-538E-4DC7-948F-ACF11338AA78}"/>
    <cellStyle name="Percent 20 2 5 3" xfId="7056" xr:uid="{36F7E42B-B070-4766-BBC1-BC6721840A98}"/>
    <cellStyle name="Percent 20 2 5 3 2" xfId="15860" xr:uid="{39C1D163-98DE-4FA2-8AF5-4ECF0A7F56A7}"/>
    <cellStyle name="Percent 20 2 5 4" xfId="10074" xr:uid="{0CDF6F44-6A95-41F8-8192-C21430056DB2}"/>
    <cellStyle name="Percent 20 2 5 4 2" xfId="18877" xr:uid="{B1539720-EBC5-4B4E-B973-6547092D2BF9}"/>
    <cellStyle name="Percent 20 2 5 5" xfId="12845" xr:uid="{CDA4EAF8-8384-4ACE-BA5D-0FD9D6394C47}"/>
    <cellStyle name="Percent 20 2 6" xfId="4365" xr:uid="{17E2D8E6-B6B3-4BEE-8126-841E128AD98D}"/>
    <cellStyle name="Percent 20 2 6 2" xfId="7383" xr:uid="{9EF243C7-9E4F-4029-8F28-3E17E3ED583A}"/>
    <cellStyle name="Percent 20 2 6 2 2" xfId="16186" xr:uid="{BC3D099A-3226-4E40-BC54-EE4F78B8540D}"/>
    <cellStyle name="Percent 20 2 6 3" xfId="13171" xr:uid="{B07D1BA5-05C9-4CE6-86C4-9E3419D4FE32}"/>
    <cellStyle name="Percent 20 2 7" xfId="5856" xr:uid="{BF9BC5DA-A558-4A42-8EF6-5A6B72910523}"/>
    <cellStyle name="Percent 20 2 7 2" xfId="14660" xr:uid="{A40EE17A-CC4D-4445-9739-D4CDF16827A0}"/>
    <cellStyle name="Percent 20 2 8" xfId="8875" xr:uid="{D44CEB3E-BAAF-4EA9-8A69-3DBA6E9D90A0}"/>
    <cellStyle name="Percent 20 2 8 2" xfId="17678" xr:uid="{4D4F2D76-9A9E-4B06-A319-433FB765E0D5}"/>
    <cellStyle name="Percent 20 2 9" xfId="2566" xr:uid="{846D092C-B4C9-4766-BC19-6EEC15F6A9A7}"/>
    <cellStyle name="Percent 20 3" xfId="2997" xr:uid="{335E2ACA-CDA4-4303-AA18-74C2B8D7C8D4}"/>
    <cellStyle name="Percent 20 3 2" xfId="4591" xr:uid="{75164E9D-7A1A-4BEA-80B5-E0258CE08EAC}"/>
    <cellStyle name="Percent 20 3 2 2" xfId="7609" xr:uid="{19677180-364C-4609-9AEB-082BE7894497}"/>
    <cellStyle name="Percent 20 3 2 2 2" xfId="16412" xr:uid="{F013BA90-EBD5-4C64-8944-40106759C8AE}"/>
    <cellStyle name="Percent 20 3 2 3" xfId="13396" xr:uid="{74F6BF22-53F6-40AA-81C4-D3207AA98BF3}"/>
    <cellStyle name="Percent 20 3 3" xfId="6083" xr:uid="{6B56D10E-7E78-46B3-9621-FE87FF5BF7A2}"/>
    <cellStyle name="Percent 20 3 3 2" xfId="14887" xr:uid="{ABE5EE8C-DD03-49D4-8885-FFD67192D595}"/>
    <cellStyle name="Percent 20 3 4" xfId="9101" xr:uid="{5239C1FC-7EF6-4F81-8407-618628D9CD68}"/>
    <cellStyle name="Percent 20 3 4 2" xfId="17904" xr:uid="{9A2F82B6-4944-4005-9223-5E10F521CF3D}"/>
    <cellStyle name="Percent 20 3 5" xfId="11885" xr:uid="{F7DDA9F7-EDA5-4B5A-B5C7-9FC1AB01277D}"/>
    <cellStyle name="Percent 20 4" xfId="3364" xr:uid="{70122E12-BD91-4A8A-884F-C2A6583BE4A0}"/>
    <cellStyle name="Percent 20 4 2" xfId="4884" xr:uid="{8CCD738D-9058-4FD0-823E-6FB6E929D231}"/>
    <cellStyle name="Percent 20 4 2 2" xfId="7905" xr:uid="{2D943CBD-261E-40C8-A3BA-0A11165B2EFD}"/>
    <cellStyle name="Percent 20 4 2 2 2" xfId="16708" xr:uid="{C0F296A4-F007-4A95-A806-07775E33E352}"/>
    <cellStyle name="Percent 20 4 2 3" xfId="13689" xr:uid="{B69AA36C-F6AA-4794-8E5B-0BEAD7B78881}"/>
    <cellStyle name="Percent 20 4 3" xfId="6379" xr:uid="{5CF507B9-DF9A-4ECD-9861-2988A64C5687}"/>
    <cellStyle name="Percent 20 4 3 2" xfId="15183" xr:uid="{D01E7FF5-BB04-483F-86BE-457DF906927A}"/>
    <cellStyle name="Percent 20 4 4" xfId="9397" xr:uid="{563A5104-8DD0-4D47-A7E8-12B19F59AB9B}"/>
    <cellStyle name="Percent 20 4 4 2" xfId="18200" xr:uid="{E66C7C04-5130-44F9-849A-A4B55F7410A1}"/>
    <cellStyle name="Percent 20 4 5" xfId="12172" xr:uid="{16CDB280-5DF5-4435-A447-47D9F594552C}"/>
    <cellStyle name="Percent 20 5" xfId="3659" xr:uid="{DB9FFE0C-B194-430D-B43B-64853ABF16AA}"/>
    <cellStyle name="Percent 20 5 2" xfId="5182" xr:uid="{8E2A5A79-0B38-4730-A8AA-64121A485D52}"/>
    <cellStyle name="Percent 20 5 2 2" xfId="8203" xr:uid="{89CB7871-7709-4F0A-B6FF-9053A448F5BB}"/>
    <cellStyle name="Percent 20 5 2 2 2" xfId="17006" xr:uid="{77A12CA3-AF08-48BD-BF5F-32A566D82D46}"/>
    <cellStyle name="Percent 20 5 2 3" xfId="13987" xr:uid="{A2EA28E2-15CC-4BB1-9D72-4912CB71E953}"/>
    <cellStyle name="Percent 20 5 3" xfId="6677" xr:uid="{C26FE77B-6930-4AB9-A6C7-9DD9DBCF50CC}"/>
    <cellStyle name="Percent 20 5 3 2" xfId="15481" xr:uid="{5EAF4A85-2F66-4286-9E92-31DBE6A8E556}"/>
    <cellStyle name="Percent 20 5 4" xfId="9695" xr:uid="{34812B2A-6CAD-47F3-96B3-1CC44EC4124B}"/>
    <cellStyle name="Percent 20 5 4 2" xfId="18498" xr:uid="{10C2AF1C-D9D1-45E6-9138-329D7A0C131C}"/>
    <cellStyle name="Percent 20 5 5" xfId="12467" xr:uid="{53D8D866-BA5A-4635-83C7-B2BF8BECB22F}"/>
    <cellStyle name="Percent 20 6" xfId="3969" xr:uid="{4317150E-5571-4082-98DE-80731CA5CD5E}"/>
    <cellStyle name="Percent 20 6 2" xfId="5492" xr:uid="{7C60D955-291A-4A38-8E98-43C5F74133CF}"/>
    <cellStyle name="Percent 20 6 2 2" xfId="8513" xr:uid="{18A869FA-C0CF-4C37-A122-004D89BB0847}"/>
    <cellStyle name="Percent 20 6 2 2 2" xfId="17316" xr:uid="{AC8C6299-A9E1-496E-8D91-E302B1411DB8}"/>
    <cellStyle name="Percent 20 6 2 3" xfId="14297" xr:uid="{C7FE1CE1-122D-4286-A43F-C80014D71469}"/>
    <cellStyle name="Percent 20 6 3" xfId="6987" xr:uid="{55431BE1-1C99-4389-81AE-8DCC4D0A0FCB}"/>
    <cellStyle name="Percent 20 6 3 2" xfId="15791" xr:uid="{6E2DEA3E-ACA0-42CB-9387-9BFDF032B5C8}"/>
    <cellStyle name="Percent 20 6 4" xfId="10005" xr:uid="{3819EE7C-BDA3-4CFD-AE21-62CF356C0994}"/>
    <cellStyle name="Percent 20 6 4 2" xfId="18808" xr:uid="{E441E654-C5F1-499C-9823-9BD8950865C0}"/>
    <cellStyle name="Percent 20 6 5" xfId="12776" xr:uid="{38EE0339-5582-406E-919D-090238FACAB7}"/>
    <cellStyle name="Percent 20 7" xfId="4296" xr:uid="{4DE6D5A3-1FDD-4EF5-B73D-D5E104CF3925}"/>
    <cellStyle name="Percent 20 7 2" xfId="7314" xr:uid="{3DE287D1-D930-41AA-BBB2-4F41C01D107C}"/>
    <cellStyle name="Percent 20 7 2 2" xfId="16117" xr:uid="{F498847D-364F-4458-BC65-666782FEBAFC}"/>
    <cellStyle name="Percent 20 7 3" xfId="13102" xr:uid="{1318B49F-7D34-4AD8-B4BB-E83398A8768C}"/>
    <cellStyle name="Percent 20 8" xfId="5787" xr:uid="{B3E46C43-D91B-4B9A-AA6B-A83C64C87C47}"/>
    <cellStyle name="Percent 20 8 2" xfId="14591" xr:uid="{C89660E4-080E-4619-AA5A-B4BBC2BF17C9}"/>
    <cellStyle name="Percent 20 9" xfId="8806" xr:uid="{3B1868FA-9F10-4E32-AD68-E8B348F8D38B}"/>
    <cellStyle name="Percent 20 9 2" xfId="17609" xr:uid="{F4A06B78-E22C-47B4-8196-3CAACB231CBD}"/>
    <cellStyle name="Percent 200" xfId="19514" xr:uid="{A6C539BB-6E65-4174-B25F-0EBF7CB9D21F}"/>
    <cellStyle name="Percent 201" xfId="19525" xr:uid="{B0131F75-6782-4960-843C-1FAB7EA2E1F3}"/>
    <cellStyle name="Percent 202" xfId="19507" xr:uid="{05C71B94-42AF-4469-A2C5-1C6EB77E685B}"/>
    <cellStyle name="Percent 203" xfId="19491" xr:uid="{124D96A0-49B4-4D61-B86E-7DBA3EF755E5}"/>
    <cellStyle name="Percent 204" xfId="19519" xr:uid="{7AAADE66-66FE-4CE7-8179-BDA06F0A7428}"/>
    <cellStyle name="Percent 205" xfId="20152" xr:uid="{789215D7-BAE2-42C6-BD5F-A27D00AF9675}"/>
    <cellStyle name="Percent 206" xfId="20146" xr:uid="{89B7343A-5B23-479A-AA54-EAA257B36C15}"/>
    <cellStyle name="Percent 21" xfId="1298" xr:uid="{3520E1BC-2052-4246-9D81-F71105BAF161}"/>
    <cellStyle name="Percent 21 2" xfId="1399" xr:uid="{49D704BE-4699-480B-BCF2-51496A3FB060}"/>
    <cellStyle name="Percent 21 2 2" xfId="3021" xr:uid="{08358814-0020-429E-AA17-AAE5412E87CC}"/>
    <cellStyle name="Percent 21 3" xfId="1413" xr:uid="{F97A862B-CEC5-45A0-B60F-C023779E4444}"/>
    <cellStyle name="Percent 21 3 2" xfId="1642" xr:uid="{93B87DAE-3572-4A65-97A4-86415D37ED66}"/>
    <cellStyle name="Percent 21 3 2 2" xfId="1728" xr:uid="{D6BAF312-8FBE-4F68-91A8-3E36C9B24F67}"/>
    <cellStyle name="Percent 21 3 2 3" xfId="2133" xr:uid="{ADE463DB-B2D5-42DF-8FAB-AB104C529BD4}"/>
    <cellStyle name="Percent 21 3 3" xfId="1616" xr:uid="{A8C63793-D32A-4119-9473-1B992F3C3953}"/>
    <cellStyle name="Percent 21 3 4" xfId="2242" xr:uid="{BA3D3070-93E1-41C9-9412-F6D695BA40A2}"/>
    <cellStyle name="Percent 22" xfId="1324" xr:uid="{3CFDBC97-AE97-49F5-A39B-0274E7A8B468}"/>
    <cellStyle name="Percent 22 2" xfId="1378" xr:uid="{144AA8CB-FA31-458E-A329-F4E097997AFF}"/>
    <cellStyle name="Percent 22 2 2" xfId="3022" xr:uid="{FD7000DF-1146-4E67-A7E5-85C52312D056}"/>
    <cellStyle name="Percent 23" xfId="1382" xr:uid="{D0A2C7A6-FACA-45BE-A629-2E416BBC7986}"/>
    <cellStyle name="Percent 23 2" xfId="2498" xr:uid="{6BCF8396-5BEB-4326-B412-1FB0AAF55BBB}"/>
    <cellStyle name="Percent 23 2 2" xfId="3023" xr:uid="{2E75DDCA-162D-4B43-982A-B115C7C9DBD2}"/>
    <cellStyle name="Percent 24" xfId="1388" xr:uid="{FEDAA80D-720F-41B6-BACC-214BA3FDDAE0}"/>
    <cellStyle name="Percent 24 2" xfId="1929" xr:uid="{29110C5E-1B1A-4E95-B851-F0C81D8D584A}"/>
    <cellStyle name="Percent 24 2 2" xfId="3024" xr:uid="{084B9050-4A4A-41A1-AFD2-26F27113DD7D}"/>
    <cellStyle name="Percent 24 2 2 2" xfId="10864" xr:uid="{F8CC559D-2B03-414E-BB4F-AD0843CF0EBA}"/>
    <cellStyle name="Percent 24 2 2 3" xfId="11178" xr:uid="{4DC802D0-DD67-47E7-A54C-E28380636C15}"/>
    <cellStyle name="Percent 24 2 3" xfId="2499" xr:uid="{45FE9DE0-4BAD-40E0-8D47-A9EB750DA1E0}"/>
    <cellStyle name="Percent 24 2 4" xfId="10776" xr:uid="{F4501C0E-0057-4841-AED6-B3888C1C7A96}"/>
    <cellStyle name="Percent 24 2 5" xfId="11555" xr:uid="{41AC8BBC-8FEA-4A6C-B10B-7706274328C5}"/>
    <cellStyle name="Percent 24 3" xfId="2472" xr:uid="{A4D464D1-331B-471E-8C9C-95684F221420}"/>
    <cellStyle name="Percent 24 3 2" xfId="11082" xr:uid="{C1B051EB-5B84-4124-94E4-CE8FADF79C65}"/>
    <cellStyle name="Percent 24 3 3" xfId="10732" xr:uid="{67EE1467-8CB1-4EB2-A007-6BF3E69DBF57}"/>
    <cellStyle name="Percent 24 4" xfId="11170" xr:uid="{07873308-9759-49B6-8A09-5FF53F64FF3D}"/>
    <cellStyle name="Percent 24 5" xfId="11336" xr:uid="{9AAD0E6E-17A0-4229-A43C-FBA29A4E8143}"/>
    <cellStyle name="Percent 25" xfId="1392" xr:uid="{C8CDBBA2-4861-4AC9-9556-CCBFA8DE4212}"/>
    <cellStyle name="Percent 25 2" xfId="1404" xr:uid="{1210DE78-2657-4FEF-AA95-BFBE7C61BFC4}"/>
    <cellStyle name="Percent 25 2 2" xfId="1420" xr:uid="{DD4FADCD-7828-4335-95F9-B7B1807F36FC}"/>
    <cellStyle name="Percent 25 2 2 2" xfId="1735" xr:uid="{7266CA1A-5E8B-4C97-ACAF-EF17E5BC1341}"/>
    <cellStyle name="Percent 25 2 2 3" xfId="2136" xr:uid="{5D5F7339-6604-446C-AFC2-318EC78DA8BD}"/>
    <cellStyle name="Percent 25 2 2 4" xfId="3025" xr:uid="{F62FC991-D79B-4DFB-9B38-903AE8961763}"/>
    <cellStyle name="Percent 25 2 3" xfId="1588" xr:uid="{B68D73A5-0769-4370-B884-FECD6E542A8D}"/>
    <cellStyle name="Percent 25 2 4" xfId="2187" xr:uid="{51AF3E44-2A89-4CDF-97BA-36BA052DDB7F}"/>
    <cellStyle name="Percent 25 2 5" xfId="2500" xr:uid="{8B674AA4-361A-48CE-844B-34F75529D8A8}"/>
    <cellStyle name="Percent 25 3" xfId="2473" xr:uid="{F4B61897-881B-4B7A-B478-F0669573FC5F}"/>
    <cellStyle name="Percent 26" xfId="1390" xr:uid="{FEF97794-6879-4478-BC5C-8FB4C52E95AF}"/>
    <cellStyle name="Percent 26 2" xfId="1401" xr:uid="{3E8FE8ED-7D68-449C-962E-AED941AF9240}"/>
    <cellStyle name="Percent 26 2 2" xfId="3026" xr:uid="{D75BA6FF-8C0E-48E9-96B6-8B94A58D30E4}"/>
    <cellStyle name="Percent 26 2 3" xfId="2501" xr:uid="{1C12CD5D-7BEC-4E28-A93C-639ED26725B2}"/>
    <cellStyle name="Percent 26 3" xfId="2474" xr:uid="{5407A5FF-FD94-4CF4-8F99-57965245E621}"/>
    <cellStyle name="Percent 27" xfId="1422" xr:uid="{1EFAB6C4-4966-4EC7-9B8B-1CC03EEF4727}"/>
    <cellStyle name="Percent 27 2" xfId="2502" xr:uid="{DD2A7098-9F97-4CB7-9CA8-0ACD35DBC877}"/>
    <cellStyle name="Percent 27 2 2" xfId="3027" xr:uid="{BF719813-E5EB-4667-9C75-CDFBCC890775}"/>
    <cellStyle name="Percent 27 3" xfId="2475" xr:uid="{4446EE75-1BC0-4434-982D-A382E0DFB5F3}"/>
    <cellStyle name="Percent 28" xfId="1426" xr:uid="{7E619463-9706-4FF0-99EE-8250CF07494F}"/>
    <cellStyle name="Percent 28 2" xfId="2998" xr:uid="{DA1A8D95-DEC9-41D7-A926-89C900FEFEE2}"/>
    <cellStyle name="Percent 28 3" xfId="2476" xr:uid="{E00FE5BF-18F9-491A-A793-FB0C97040181}"/>
    <cellStyle name="Percent 29" xfId="1427" xr:uid="{C25B76EF-1D2A-4343-9116-8BBD60950D15}"/>
    <cellStyle name="Percent 29 2" xfId="2999" xr:uid="{100AE729-3385-4F56-ADFA-DDDD6B7B1F86}"/>
    <cellStyle name="Percent 29 3" xfId="2477" xr:uid="{6AD4BCFF-FCE8-4A62-8D35-5B654E499571}"/>
    <cellStyle name="Percent 3" xfId="957" xr:uid="{F5E39DC8-1D1B-4982-9033-9B4669E1C5DF}"/>
    <cellStyle name="Percent 3 2" xfId="958" xr:uid="{15B53AE5-8C5D-454F-AC7A-4A368409A9E3}"/>
    <cellStyle name="Percent 3 2 10" xfId="8807" xr:uid="{8EFB9737-156D-4EA7-B530-9424C738DFAA}"/>
    <cellStyle name="Percent 3 2 10 2" xfId="17610" xr:uid="{348111D6-87DE-4E0C-831D-0080EAA9E098}"/>
    <cellStyle name="Percent 3 2 11" xfId="2478" xr:uid="{D164622D-3DDB-4417-B4E3-D7F1E2E150B9}"/>
    <cellStyle name="Percent 3 2 11 2" xfId="11621" xr:uid="{CF86496E-9D30-4B51-9BA7-C0DEFCDC27DF}"/>
    <cellStyle name="Percent 3 2 12" xfId="1134" xr:uid="{C9A10501-2DC9-4D04-B494-2CA108798DF3}"/>
    <cellStyle name="Percent 3 2 13" xfId="20135" xr:uid="{3FE4C809-EF34-4E0D-AEAB-A280AC80FA66}"/>
    <cellStyle name="Percent 3 2 2" xfId="2567" xr:uid="{2809197F-717D-4D80-90EB-2C8380194929}"/>
    <cellStyle name="Percent 3 2 2 2" xfId="3092" xr:uid="{48C3D75F-94D0-424E-A705-430DD7C4CF06}"/>
    <cellStyle name="Percent 3 2 2 2 2" xfId="4661" xr:uid="{6B8A8C10-2A46-46F2-8290-B14E3104CA75}"/>
    <cellStyle name="Percent 3 2 2 2 2 2" xfId="7679" xr:uid="{B2A2AFED-A77C-452D-B9D5-622FDF6A550E}"/>
    <cellStyle name="Percent 3 2 2 2 2 2 2" xfId="16482" xr:uid="{95EADCAA-674D-40F9-A120-55F919067EBC}"/>
    <cellStyle name="Percent 3 2 2 2 2 3" xfId="13466" xr:uid="{D5DBA736-8F65-43B9-90F7-F86E54FA0815}"/>
    <cellStyle name="Percent 3 2 2 2 3" xfId="6153" xr:uid="{F2B798A0-DD8B-45F9-81D1-4F6FA13B0625}"/>
    <cellStyle name="Percent 3 2 2 2 3 2" xfId="14957" xr:uid="{6E84279C-8B8F-4CBE-B601-D18F39DE1CDE}"/>
    <cellStyle name="Percent 3 2 2 2 4" xfId="9171" xr:uid="{63CFC8CC-675D-4089-B19D-E363DD603DB9}"/>
    <cellStyle name="Percent 3 2 2 2 4 2" xfId="17974" xr:uid="{0CA66036-41DA-44F4-86E8-1AF295D07D39}"/>
    <cellStyle name="Percent 3 2 2 2 5" xfId="11953" xr:uid="{33E4DD74-B74E-44B0-9729-579B5328B5DF}"/>
    <cellStyle name="Percent 3 2 2 3" xfId="3434" xr:uid="{4378C018-3446-4B4A-9FC7-2981341E241B}"/>
    <cellStyle name="Percent 3 2 2 3 2" xfId="4954" xr:uid="{F4866289-A64C-4499-B4D5-AE2330C87BA0}"/>
    <cellStyle name="Percent 3 2 2 3 2 2" xfId="7975" xr:uid="{B9D00E59-5AAA-4A4D-A2E8-64A95D058691}"/>
    <cellStyle name="Percent 3 2 2 3 2 2 2" xfId="16778" xr:uid="{655D168F-181F-400E-88BB-6BC274CDD733}"/>
    <cellStyle name="Percent 3 2 2 3 2 3" xfId="13759" xr:uid="{4B386975-C22E-4287-82D7-0A073A9E15A4}"/>
    <cellStyle name="Percent 3 2 2 3 3" xfId="6449" xr:uid="{C96A4256-9280-49F3-A644-D2FB1AFE7F90}"/>
    <cellStyle name="Percent 3 2 2 3 3 2" xfId="15253" xr:uid="{776CBB49-BC88-4647-B8BA-101592E30FAE}"/>
    <cellStyle name="Percent 3 2 2 3 4" xfId="9467" xr:uid="{9E0824DA-5D51-4B43-9998-9792836DAD80}"/>
    <cellStyle name="Percent 3 2 2 3 4 2" xfId="18270" xr:uid="{D94CB298-AD25-4156-ABAB-49FD3C66CBDF}"/>
    <cellStyle name="Percent 3 2 2 3 5" xfId="12242" xr:uid="{392D57A5-206A-4353-9726-07DA299B28A5}"/>
    <cellStyle name="Percent 3 2 2 4" xfId="3729" xr:uid="{206EF45A-7053-43CC-9426-3681391E3185}"/>
    <cellStyle name="Percent 3 2 2 4 2" xfId="5252" xr:uid="{8BE99514-C0A2-4C92-AB9B-614912C0FFE0}"/>
    <cellStyle name="Percent 3 2 2 4 2 2" xfId="8273" xr:uid="{E9AC81F6-80E4-40E1-909A-95E656E64D8D}"/>
    <cellStyle name="Percent 3 2 2 4 2 2 2" xfId="17076" xr:uid="{5F1373CF-B143-421C-9908-8AC0B6790DA3}"/>
    <cellStyle name="Percent 3 2 2 4 2 3" xfId="14057" xr:uid="{97C5767F-7717-44A9-95C1-035704F93F94}"/>
    <cellStyle name="Percent 3 2 2 4 3" xfId="6747" xr:uid="{633DC04C-92DB-4EAE-8F64-AAE15772F43F}"/>
    <cellStyle name="Percent 3 2 2 4 3 2" xfId="15551" xr:uid="{A9F11061-9F2F-4504-A4BA-B3892C5831B2}"/>
    <cellStyle name="Percent 3 2 2 4 4" xfId="9765" xr:uid="{F6833392-ECCC-457E-84B9-E087BA669B23}"/>
    <cellStyle name="Percent 3 2 2 4 4 2" xfId="18568" xr:uid="{691D9FC4-360E-4DB7-BCEC-08A5763139FB}"/>
    <cellStyle name="Percent 3 2 2 4 5" xfId="12537" xr:uid="{4FB3BCF8-3E9C-413A-89A7-AB2DAAC4A4A0}"/>
    <cellStyle name="Percent 3 2 2 5" xfId="4039" xr:uid="{688C58FF-FF87-46FD-A589-BD7C74F08C79}"/>
    <cellStyle name="Percent 3 2 2 5 2" xfId="5562" xr:uid="{5505C088-2B66-487D-92CC-C190373C748A}"/>
    <cellStyle name="Percent 3 2 2 5 2 2" xfId="8583" xr:uid="{A434FB37-F7A2-4240-A4E2-F9484E43493A}"/>
    <cellStyle name="Percent 3 2 2 5 2 2 2" xfId="17386" xr:uid="{74C53503-94CF-4482-ACC7-85D87C799066}"/>
    <cellStyle name="Percent 3 2 2 5 2 3" xfId="14367" xr:uid="{69FF2575-2388-4B9F-8ADA-8B9998D519CE}"/>
    <cellStyle name="Percent 3 2 2 5 3" xfId="7057" xr:uid="{02EA4891-7FB1-4D23-A4E1-DA48B61ED9BD}"/>
    <cellStyle name="Percent 3 2 2 5 3 2" xfId="15861" xr:uid="{63617119-EC73-408F-ADC7-663BCCE09128}"/>
    <cellStyle name="Percent 3 2 2 5 4" xfId="10075" xr:uid="{C3BFD94D-859D-410C-921C-EBB819251572}"/>
    <cellStyle name="Percent 3 2 2 5 4 2" xfId="18878" xr:uid="{7EED7432-BC3C-46FD-AB15-B702B2FFFBB8}"/>
    <cellStyle name="Percent 3 2 2 5 5" xfId="12846" xr:uid="{99CE2034-AA79-46CE-89A9-7ABF1091D11A}"/>
    <cellStyle name="Percent 3 2 2 6" xfId="4366" xr:uid="{59ED7AE4-183F-408E-AFBA-C425C1FE37C5}"/>
    <cellStyle name="Percent 3 2 2 6 2" xfId="7384" xr:uid="{2AF0A7BB-07CA-420D-80D4-435B7EFC963A}"/>
    <cellStyle name="Percent 3 2 2 6 2 2" xfId="16187" xr:uid="{2556F52E-92CB-469C-94C3-B1A647A0D51D}"/>
    <cellStyle name="Percent 3 2 2 6 3" xfId="13172" xr:uid="{23677EBE-B6DE-41E5-9DE7-1980DFB42E6B}"/>
    <cellStyle name="Percent 3 2 2 7" xfId="5857" xr:uid="{26D8B7D8-EE8F-47FC-A353-35B92BC5C6F0}"/>
    <cellStyle name="Percent 3 2 2 7 2" xfId="14661" xr:uid="{EF612328-8666-4BA4-9394-FF5427FB4057}"/>
    <cellStyle name="Percent 3 2 2 8" xfId="8876" xr:uid="{A6102C1B-5C6D-4771-8C2D-DB2EBDF4CE29}"/>
    <cellStyle name="Percent 3 2 2 8 2" xfId="17679" xr:uid="{A6D8E644-9451-49AB-9A6A-90652578AEEF}"/>
    <cellStyle name="Percent 3 2 2 9" xfId="11677" xr:uid="{968788FB-97E5-4169-A6C2-6B444656C347}"/>
    <cellStyle name="Percent 3 2 3" xfId="2703" xr:uid="{D660077F-1699-42BE-80A0-A3E70708B1D9}"/>
    <cellStyle name="Percent 3 2 3 2" xfId="3153" xr:uid="{FC3A7F27-F631-4C6B-AAA8-C859FDF87774}"/>
    <cellStyle name="Percent 3 2 4" xfId="3000" xr:uid="{4CC7AEB3-4DA5-47CD-AD91-192B1DBFF32B}"/>
    <cellStyle name="Percent 3 2 4 2" xfId="4592" xr:uid="{655E85A0-7C31-4258-8119-735F7861C4F0}"/>
    <cellStyle name="Percent 3 2 4 2 2" xfId="7610" xr:uid="{E3D45CF7-5218-4D87-B2E3-3F250D0B98A1}"/>
    <cellStyle name="Percent 3 2 4 2 2 2" xfId="16413" xr:uid="{6025BA6C-4A0E-4A33-92BA-3354F4483F99}"/>
    <cellStyle name="Percent 3 2 4 2 3" xfId="13397" xr:uid="{18E6CF24-22F2-43BB-A0E7-3DD636E36A9F}"/>
    <cellStyle name="Percent 3 2 4 3" xfId="6084" xr:uid="{0E47BD20-DBB0-4FC8-9D4C-492E96D22D6B}"/>
    <cellStyle name="Percent 3 2 4 3 2" xfId="14888" xr:uid="{DABEF3E9-CAE7-4EED-9584-CCA5ED721372}"/>
    <cellStyle name="Percent 3 2 4 4" xfId="9102" xr:uid="{26F37462-0DC2-4E14-AACC-EA1F4EE467A3}"/>
    <cellStyle name="Percent 3 2 4 4 2" xfId="17905" xr:uid="{1EE89758-030C-4FF4-A773-43D616F35897}"/>
    <cellStyle name="Percent 3 2 4 5" xfId="11886" xr:uid="{DE7B782E-BCB9-4B04-9F3A-214DF05EEAF9}"/>
    <cellStyle name="Percent 3 2 5" xfId="3365" xr:uid="{A28BBB68-8E7F-4350-A8EB-83F311FF449D}"/>
    <cellStyle name="Percent 3 2 5 2" xfId="4885" xr:uid="{C29498EA-EE59-459F-952C-6715EDF20270}"/>
    <cellStyle name="Percent 3 2 5 2 2" xfId="7906" xr:uid="{A1C071E9-BD47-465B-952B-BAF20852C772}"/>
    <cellStyle name="Percent 3 2 5 2 2 2" xfId="16709" xr:uid="{3A6721C1-E439-4B3C-8ED3-018D2FE12D5A}"/>
    <cellStyle name="Percent 3 2 5 2 3" xfId="13690" xr:uid="{748F8112-CA3D-4A07-974A-48FFEC6DE5A1}"/>
    <cellStyle name="Percent 3 2 5 3" xfId="6380" xr:uid="{D944224E-774C-4C99-A498-244A171B13E5}"/>
    <cellStyle name="Percent 3 2 5 3 2" xfId="15184" xr:uid="{29F20B1E-4424-4D1B-B6F2-DB9718C9B7B8}"/>
    <cellStyle name="Percent 3 2 5 4" xfId="9398" xr:uid="{029EE2E1-44A6-4386-9A24-0687545C14B6}"/>
    <cellStyle name="Percent 3 2 5 4 2" xfId="18201" xr:uid="{1826353A-856D-4D48-BFCF-7C24567E5B89}"/>
    <cellStyle name="Percent 3 2 5 5" xfId="12173" xr:uid="{A910486E-2CC5-4747-B91D-23EDD4549901}"/>
    <cellStyle name="Percent 3 2 6" xfId="3660" xr:uid="{CABFB673-1E35-4CEA-B11B-C33E851A480B}"/>
    <cellStyle name="Percent 3 2 6 2" xfId="5183" xr:uid="{9857E896-52C9-4E34-8514-29184D74F017}"/>
    <cellStyle name="Percent 3 2 6 2 2" xfId="8204" xr:uid="{3AE65119-07B2-4EAF-BAED-D6F1B04717C8}"/>
    <cellStyle name="Percent 3 2 6 2 2 2" xfId="17007" xr:uid="{4B59434F-DF82-45D2-9054-9B815709042C}"/>
    <cellStyle name="Percent 3 2 6 2 3" xfId="13988" xr:uid="{4AE2459E-800D-4D7D-A799-EFF247A63F68}"/>
    <cellStyle name="Percent 3 2 6 3" xfId="6678" xr:uid="{89B4F2D1-BAE7-487C-A4ED-07856C60F238}"/>
    <cellStyle name="Percent 3 2 6 3 2" xfId="15482" xr:uid="{53A82CAF-13A3-4EE8-99CD-DF77F9CA9FFD}"/>
    <cellStyle name="Percent 3 2 6 4" xfId="9696" xr:uid="{5C82E151-E786-4F02-BB1A-7A1C508D0E7E}"/>
    <cellStyle name="Percent 3 2 6 4 2" xfId="18499" xr:uid="{D36B10B7-20B1-401A-B051-430002ACD28B}"/>
    <cellStyle name="Percent 3 2 6 5" xfId="12468" xr:uid="{451EC1A7-2343-48AB-8DBF-27EBE9C70E8B}"/>
    <cellStyle name="Percent 3 2 7" xfId="3970" xr:uid="{62D41C51-14F2-4052-9C12-43FA9D1B811A}"/>
    <cellStyle name="Percent 3 2 7 2" xfId="5493" xr:uid="{4A6CB4AF-826A-4D51-B5C4-6951B683ECD3}"/>
    <cellStyle name="Percent 3 2 7 2 2" xfId="8514" xr:uid="{982F6016-DD15-4FF2-92DF-2F8C5FCB160F}"/>
    <cellStyle name="Percent 3 2 7 2 2 2" xfId="17317" xr:uid="{612962F3-87F7-41C4-A820-948DCE0EF748}"/>
    <cellStyle name="Percent 3 2 7 2 3" xfId="14298" xr:uid="{273E38AC-D53F-4F54-AA96-19B0D0A78B46}"/>
    <cellStyle name="Percent 3 2 7 3" xfId="6988" xr:uid="{2395F758-1277-478B-A790-593C180717C8}"/>
    <cellStyle name="Percent 3 2 7 3 2" xfId="15792" xr:uid="{FA23D819-88B7-4AB1-B51A-AE03D3EDB51A}"/>
    <cellStyle name="Percent 3 2 7 4" xfId="10006" xr:uid="{49A0DE99-A0C8-45D6-824F-AD29051BDF0E}"/>
    <cellStyle name="Percent 3 2 7 4 2" xfId="18809" xr:uid="{4A507127-9D66-4BD9-8292-7B8814714D55}"/>
    <cellStyle name="Percent 3 2 7 5" xfId="12777" xr:uid="{3CB1EA98-F8F1-4427-84B7-D62846E956D1}"/>
    <cellStyle name="Percent 3 2 8" xfId="4297" xr:uid="{DF757AC5-C197-43D7-BC7C-515074C3643A}"/>
    <cellStyle name="Percent 3 2 8 2" xfId="7315" xr:uid="{7FF4E786-8AEF-4F22-9B02-8F2F985C90FC}"/>
    <cellStyle name="Percent 3 2 8 2 2" xfId="16118" xr:uid="{6D8D9602-2EA8-4BD0-A3FE-FBEB426059D3}"/>
    <cellStyle name="Percent 3 2 8 3" xfId="13103" xr:uid="{AB6D2DC8-7031-4C03-A25A-F1F8B25909D0}"/>
    <cellStyle name="Percent 3 2 9" xfId="5788" xr:uid="{30035A29-8986-466D-9157-50310A9EC0C3}"/>
    <cellStyle name="Percent 3 2 9 2" xfId="14592" xr:uid="{3566B55E-8286-425C-8323-0DCFC802583B}"/>
    <cellStyle name="Percent 3 3" xfId="959" xr:uid="{90093F9A-D24E-4332-87FC-D4046F5E1EF0}"/>
    <cellStyle name="Percent 3 3 2" xfId="2838" xr:uid="{602F6E8F-05DD-45BA-A1CC-CE43AE810734}"/>
    <cellStyle name="Percent 3 3 3" xfId="1189" xr:uid="{536C0C5B-FB59-4D72-87DF-FE07A2F46A77}"/>
    <cellStyle name="Percent 3 4" xfId="1208" xr:uid="{C9EDFEF4-4418-4E81-8A11-958CE3AA18DA}"/>
    <cellStyle name="Percent 3 5" xfId="1317" xr:uid="{9CF98F4B-5E85-4471-87CB-0D0A8BEAAD64}"/>
    <cellStyle name="Percent 3 6" xfId="2074" xr:uid="{88F5A2FE-F471-4AFA-8E8A-DE0CF1A7DF0D}"/>
    <cellStyle name="Percent 3 6 2" xfId="10465" xr:uid="{96938C03-E08C-4378-9705-12937009C69B}"/>
    <cellStyle name="Percent 3 7" xfId="10413" xr:uid="{1027F147-887C-48CE-9076-724300DC6BCE}"/>
    <cellStyle name="Percent 3 7 2" xfId="10793" xr:uid="{1F404765-3441-4D0C-A3F6-5FCA041FB41F}"/>
    <cellStyle name="Percent 3 8" xfId="1122" xr:uid="{B4A91C45-83DC-47BA-AD12-725DB444F15F}"/>
    <cellStyle name="Percent 30" xfId="1428" xr:uid="{AE7C819D-61EC-4C31-9A8A-DBE908A2B0DB}"/>
    <cellStyle name="Percent 30 2" xfId="3001" xr:uid="{2A2471D8-172A-422E-8024-EA76B4B9C34F}"/>
    <cellStyle name="Percent 30 3" xfId="2479" xr:uid="{E4CB91B0-9AF7-4ACF-B66C-8A282274040D}"/>
    <cellStyle name="Percent 31" xfId="1560" xr:uid="{C79104D4-6743-4EF3-9D6D-56D7053F04BC}"/>
    <cellStyle name="Percent 31 2" xfId="1930" xr:uid="{910FC301-792E-460D-AEAB-B6F53E59B47E}"/>
    <cellStyle name="Percent 31 2 2" xfId="3002" xr:uid="{B5B691FA-1E3D-40D9-BF28-AD42DB6BAA27}"/>
    <cellStyle name="Percent 31 2 2 2" xfId="10738" xr:uid="{44508873-5E70-4B72-BCD9-7C98A59A5EE9}"/>
    <cellStyle name="Percent 31 2 2 3" xfId="11027" xr:uid="{01F25B06-C13E-4837-9420-A63DD11EBF36}"/>
    <cellStyle name="Percent 31 2 3" xfId="11022" xr:uid="{5E8188DE-BE1F-4D94-827A-6898B89F5601}"/>
    <cellStyle name="Percent 31 2 4" xfId="11556" xr:uid="{3E22915D-AFBC-4B26-9B00-9732BA0ED8BD}"/>
    <cellStyle name="Percent 31 3" xfId="2480" xr:uid="{F1828DBC-CD27-4E49-8302-E91808D52F67}"/>
    <cellStyle name="Percent 31 3 2" xfId="11205" xr:uid="{88796289-89B0-48D2-B5E6-CCD87B55078F}"/>
    <cellStyle name="Percent 31 3 3" xfId="10588" xr:uid="{A2541570-F518-449D-A56D-3147C9F7295C}"/>
    <cellStyle name="Percent 31 4" xfId="10886" xr:uid="{CD84823E-7F93-439A-BFE1-D538ADEA543A}"/>
    <cellStyle name="Percent 31 5" xfId="11434" xr:uid="{4430D35E-972A-4D59-BB8B-396DF3510C81}"/>
    <cellStyle name="Percent 32" xfId="1713" xr:uid="{B958FF44-646A-433E-863B-33DB1E4C5627}"/>
    <cellStyle name="Percent 32 2" xfId="1931" xr:uid="{EB86E4D2-E259-40EB-A616-1B710DC89060}"/>
    <cellStyle name="Percent 32 2 2" xfId="3003" xr:uid="{48E6B139-87E0-44BA-AE51-8E29F0A03DE4}"/>
    <cellStyle name="Percent 32 2 2 2" xfId="11020" xr:uid="{6B2C1521-7536-493C-8FF1-D2FA4525F2BE}"/>
    <cellStyle name="Percent 32 2 2 3" xfId="10803" xr:uid="{E9CCD387-6EEA-4884-A7FB-52BB9A597341}"/>
    <cellStyle name="Percent 32 2 3" xfId="11112" xr:uid="{84D04549-E003-40A9-B3F9-857339AD1D9D}"/>
    <cellStyle name="Percent 32 2 4" xfId="11557" xr:uid="{6A386407-3370-4DBD-835C-43FA167189B7}"/>
    <cellStyle name="Percent 32 3" xfId="2481" xr:uid="{407A82DC-5B67-467B-8E19-3A388E29A873}"/>
    <cellStyle name="Percent 32 3 2" xfId="10602" xr:uid="{A37350A0-F4FD-4C41-901A-D440ECE1345E}"/>
    <cellStyle name="Percent 32 3 3" xfId="11219" xr:uid="{2607397E-D6D2-47DB-BA12-E549B545D7A4}"/>
    <cellStyle name="Percent 32 4" xfId="11194" xr:uid="{110ED41A-6542-47A0-9C26-5AEB0B8E0EE0}"/>
    <cellStyle name="Percent 32 5" xfId="11437" xr:uid="{1332879D-5C08-43E4-BD82-B3DEF67AD1A2}"/>
    <cellStyle name="Percent 33" xfId="1712" xr:uid="{627C51FC-EA26-4D83-9A01-63E515C45E76}"/>
    <cellStyle name="Percent 33 2" xfId="1932" xr:uid="{FF45D7B1-7567-4650-8252-F51B83ABE1FC}"/>
    <cellStyle name="Percent 33 2 2" xfId="3004" xr:uid="{F4121765-5100-4908-B36E-6208834328A8}"/>
    <cellStyle name="Percent 33 2 2 2" xfId="11200" xr:uid="{ADA5271D-6696-4173-97BA-7D9090B321E5}"/>
    <cellStyle name="Percent 33 2 2 3" xfId="10689" xr:uid="{3D2233F9-1078-4C72-B191-B39763E8446E}"/>
    <cellStyle name="Percent 33 2 3" xfId="10796" xr:uid="{46564375-D1B4-4759-8882-12994C5F1F56}"/>
    <cellStyle name="Percent 33 2 4" xfId="11558" xr:uid="{C261C3DC-657C-4774-BC4C-E352F294D7E6}"/>
    <cellStyle name="Percent 33 3" xfId="2482" xr:uid="{3979F04C-2D8B-4DDD-8971-D4E9B0938949}"/>
    <cellStyle name="Percent 33 3 2" xfId="10681" xr:uid="{8DE5AFF2-EEAA-4D27-BF7B-5FD28FAAAE3C}"/>
    <cellStyle name="Percent 33 3 3" xfId="10714" xr:uid="{E9258724-0315-4693-A2E7-AA17160FD1CD}"/>
    <cellStyle name="Percent 33 4" xfId="10852" xr:uid="{7CAA0630-37A0-488C-8F5C-D1633BFFB01F}"/>
    <cellStyle name="Percent 33 5" xfId="11438" xr:uid="{573D88A9-6144-4A7C-A5B7-B551FD06C17D}"/>
    <cellStyle name="Percent 34" xfId="1801" xr:uid="{17AD58DC-BFA4-479F-8249-3776D38D7753}"/>
    <cellStyle name="Percent 34 2" xfId="2911" xr:uid="{FC13369D-3C5E-4E6E-AEF8-3D9C122636C9}"/>
    <cellStyle name="Percent 34 3" xfId="2356" xr:uid="{BBA943FA-8E3D-45B3-98E3-093DB1F57E90}"/>
    <cellStyle name="Percent 35" xfId="1721" xr:uid="{B0AFA15D-E123-40F8-85DA-4BFE03B49969}"/>
    <cellStyle name="Percent 35 2" xfId="3019" xr:uid="{427B9DD0-9D8C-46A3-9DB6-ED10E0C53D58}"/>
    <cellStyle name="Percent 35 3" xfId="2496" xr:uid="{36FD3EFE-8F4A-420A-9D8C-98357C1951D9}"/>
    <cellStyle name="Percent 36" xfId="1800" xr:uid="{4FF97B01-6A95-4A6D-B9E5-D75BEE2CD9F1}"/>
    <cellStyle name="Percent 36 2" xfId="3029" xr:uid="{2897573C-D7A5-405D-A288-63A5F7297AC1}"/>
    <cellStyle name="Percent 36 3" xfId="2504" xr:uid="{0F019973-6065-4884-BF0B-A81A844228E4}"/>
    <cellStyle name="Percent 37" xfId="1720" xr:uid="{22ED37C8-F1E5-43A6-8FF5-8DE255A0C10A}"/>
    <cellStyle name="Percent 37 2" xfId="3011" xr:uid="{FCE0C5B1-7E37-4ECC-950B-1458A2ADC300}"/>
    <cellStyle name="Percent 37 3" xfId="2489" xr:uid="{269D076C-FCB1-4C0F-8C55-6555A23364F6}"/>
    <cellStyle name="Percent 38" xfId="1802" xr:uid="{15E41FFD-777D-46F3-B2D4-B415271D4A2A}"/>
    <cellStyle name="Percent 38 2" xfId="3018" xr:uid="{B0FFDD21-8AB3-4215-94D3-D484A6376828}"/>
    <cellStyle name="Percent 38 3" xfId="2495" xr:uid="{4C98B389-FBFF-41AF-9768-E2F4B11F712B}"/>
    <cellStyle name="Percent 39" xfId="1722" xr:uid="{285321AD-4FF0-4F08-9A20-F1B8303A1256}"/>
    <cellStyle name="Percent 39 2" xfId="3020" xr:uid="{59974EF8-619D-49A3-B1C9-D2E2F128975C}"/>
    <cellStyle name="Percent 39 3" xfId="2497" xr:uid="{CF27FA1D-8F59-4701-B836-7FB7E158A01C}"/>
    <cellStyle name="Percent 4" xfId="960" xr:uid="{83907B2D-EBBA-4BFD-8B9A-BC7E26D487F1}"/>
    <cellStyle name="Percent 4 10" xfId="4191" xr:uid="{B28E531E-A920-4FE8-AD94-C7400BBACBF6}"/>
    <cellStyle name="Percent 4 10 2" xfId="7209" xr:uid="{63B63E51-AC95-4F6C-AD53-E793A9F2BE36}"/>
    <cellStyle name="Percent 4 10 2 2" xfId="16012" xr:uid="{401FD115-0A45-459E-BC46-3CD44768CD2E}"/>
    <cellStyle name="Percent 4 10 3" xfId="12997" xr:uid="{79A6C7CA-922B-4203-8044-6DAC007F0143}"/>
    <cellStyle name="Percent 4 11" xfId="5694" xr:uid="{4ECC5A7E-56D1-4FC4-9663-EE16535CCBD7}"/>
    <cellStyle name="Percent 4 11 2" xfId="14498" xr:uid="{AEC99DFE-C863-4DF9-B032-3035D19F3E6F}"/>
    <cellStyle name="Percent 4 12" xfId="8701" xr:uid="{2E39D61A-978E-42A3-B64C-C062B04CF7B8}"/>
    <cellStyle name="Percent 4 12 2" xfId="17504" xr:uid="{ABC6C1CD-5C3D-4350-AB65-7C036B69D004}"/>
    <cellStyle name="Percent 4 13" xfId="2291" xr:uid="{A21A4DDC-7D12-4B99-8929-FCD17269C1EA}"/>
    <cellStyle name="Percent 4 13 2" xfId="11566" xr:uid="{015AA3CF-F228-4679-8FA5-091E72714A02}"/>
    <cellStyle name="Percent 4 14" xfId="1188" xr:uid="{A72C4D7C-6090-496C-828F-3B6F9203A819}"/>
    <cellStyle name="Percent 4 2" xfId="961" xr:uid="{6D306F83-E339-496B-865E-DAAD45513588}"/>
    <cellStyle name="Percent 4 2 2" xfId="962" xr:uid="{50EEF0F4-D536-4C61-8E86-88D1D291425E}"/>
    <cellStyle name="Percent 4 2 2 2" xfId="2568" xr:uid="{FD01475A-C4F3-4087-9B90-A0154A58D361}"/>
    <cellStyle name="Percent 4 2 2 2 2" xfId="3093" xr:uid="{51F08F47-041F-4800-AAC6-DC12BD2F15A2}"/>
    <cellStyle name="Percent 4 2 2 2 2 2" xfId="4662" xr:uid="{278E6A11-342E-4402-850B-E104D3BF22CD}"/>
    <cellStyle name="Percent 4 2 2 2 2 2 2" xfId="7680" xr:uid="{F6AC259B-B9D8-4BA5-8757-1B14319C71BB}"/>
    <cellStyle name="Percent 4 2 2 2 2 2 2 2" xfId="16483" xr:uid="{650FCD8C-ED60-4999-9E61-3C67D813C45B}"/>
    <cellStyle name="Percent 4 2 2 2 2 2 3" xfId="13467" xr:uid="{5BBFC489-1F5B-4422-9196-69602EC633FD}"/>
    <cellStyle name="Percent 4 2 2 2 2 3" xfId="6154" xr:uid="{A3297E32-E7B9-42E0-88FE-E135130AC34B}"/>
    <cellStyle name="Percent 4 2 2 2 2 3 2" xfId="14958" xr:uid="{0A82590E-3706-4DE8-9DFC-BEE17DEF883B}"/>
    <cellStyle name="Percent 4 2 2 2 2 4" xfId="9172" xr:uid="{8BDB1863-4DA9-4D2D-807B-3D171D5531F2}"/>
    <cellStyle name="Percent 4 2 2 2 2 4 2" xfId="17975" xr:uid="{39A822A7-70C9-4572-A7E1-A9D22F800727}"/>
    <cellStyle name="Percent 4 2 2 2 2 5" xfId="11954" xr:uid="{55D97928-2E8F-4F8C-93D5-72D3FC4F0899}"/>
    <cellStyle name="Percent 4 2 2 2 3" xfId="3435" xr:uid="{1A39F9E1-9738-4951-9599-AAAFD47334D8}"/>
    <cellStyle name="Percent 4 2 2 2 3 2" xfId="4955" xr:uid="{9D096B86-B11E-46D5-BC0C-78C93C82CAC6}"/>
    <cellStyle name="Percent 4 2 2 2 3 2 2" xfId="7976" xr:uid="{9F0E7A70-F00A-4E27-BA1D-1C75CC9F6AA7}"/>
    <cellStyle name="Percent 4 2 2 2 3 2 2 2" xfId="16779" xr:uid="{2F542C1F-DF99-4BE4-9B52-94CB9610BAAC}"/>
    <cellStyle name="Percent 4 2 2 2 3 2 3" xfId="13760" xr:uid="{A4D6DDD6-AD45-4552-B47A-BE5667CD37DD}"/>
    <cellStyle name="Percent 4 2 2 2 3 3" xfId="6450" xr:uid="{63987251-4AEC-4142-940D-3218991A6274}"/>
    <cellStyle name="Percent 4 2 2 2 3 3 2" xfId="15254" xr:uid="{7B97CCC5-B25F-41BE-BC91-875F89D85AB0}"/>
    <cellStyle name="Percent 4 2 2 2 3 4" xfId="9468" xr:uid="{43662F2E-F25A-4BFE-958F-A5F80CB3AC55}"/>
    <cellStyle name="Percent 4 2 2 2 3 4 2" xfId="18271" xr:uid="{797E375F-E671-4E33-A65F-4376DD312B66}"/>
    <cellStyle name="Percent 4 2 2 2 3 5" xfId="12243" xr:uid="{E73D1CF6-559D-4D92-BDD3-1872BAAD0FD1}"/>
    <cellStyle name="Percent 4 2 2 2 4" xfId="3730" xr:uid="{0CC65B1D-92E2-480B-9D21-F4553C04662F}"/>
    <cellStyle name="Percent 4 2 2 2 4 2" xfId="5253" xr:uid="{1B76BB83-8366-4656-9054-D0A87D1EEB7C}"/>
    <cellStyle name="Percent 4 2 2 2 4 2 2" xfId="8274" xr:uid="{19B8814B-1306-4177-964E-459E505AB087}"/>
    <cellStyle name="Percent 4 2 2 2 4 2 2 2" xfId="17077" xr:uid="{AA4FB69D-4873-4EA2-A7DC-349B5CCFC88B}"/>
    <cellStyle name="Percent 4 2 2 2 4 2 3" xfId="14058" xr:uid="{FB1F1140-F0F5-4F96-9E86-C8E482BC3C38}"/>
    <cellStyle name="Percent 4 2 2 2 4 3" xfId="6748" xr:uid="{78F57A18-9000-4CB9-8DE9-40344652D90E}"/>
    <cellStyle name="Percent 4 2 2 2 4 3 2" xfId="15552" xr:uid="{B97AE3C2-53D2-49A3-8459-D7517D5DCEB1}"/>
    <cellStyle name="Percent 4 2 2 2 4 4" xfId="9766" xr:uid="{563E8FB3-1C16-40AF-975A-5D48B9D00830}"/>
    <cellStyle name="Percent 4 2 2 2 4 4 2" xfId="18569" xr:uid="{2D126586-2917-4AC0-8525-67230BB3B963}"/>
    <cellStyle name="Percent 4 2 2 2 4 5" xfId="12538" xr:uid="{031DF84E-60E4-41A1-8F37-9F31652E431B}"/>
    <cellStyle name="Percent 4 2 2 2 5" xfId="4040" xr:uid="{2C8E454F-E52D-4485-AE1F-6901D9BA67EC}"/>
    <cellStyle name="Percent 4 2 2 2 5 2" xfId="5563" xr:uid="{7627D7A4-510C-4FAF-9A0D-2C16F2AAFD7E}"/>
    <cellStyle name="Percent 4 2 2 2 5 2 2" xfId="8584" xr:uid="{66F36AE6-E5FB-4B50-B365-A1D95CE84BDF}"/>
    <cellStyle name="Percent 4 2 2 2 5 2 2 2" xfId="17387" xr:uid="{BCF644D2-A5B3-4BD3-9175-C911A0C9F65F}"/>
    <cellStyle name="Percent 4 2 2 2 5 2 3" xfId="14368" xr:uid="{BE958CBB-9590-451E-933E-C3E89591EF89}"/>
    <cellStyle name="Percent 4 2 2 2 5 3" xfId="7058" xr:uid="{5948ABBD-41A4-4FFB-8B8F-EF1F3F5E2EA4}"/>
    <cellStyle name="Percent 4 2 2 2 5 3 2" xfId="15862" xr:uid="{D19312D3-28C3-4708-A3B6-9DC95471E6D0}"/>
    <cellStyle name="Percent 4 2 2 2 5 4" xfId="10076" xr:uid="{37177486-545C-4AF5-9C95-06D8B1CFDAC8}"/>
    <cellStyle name="Percent 4 2 2 2 5 4 2" xfId="18879" xr:uid="{407AE98E-F201-485C-8FF0-ED3D845382D7}"/>
    <cellStyle name="Percent 4 2 2 2 5 5" xfId="12847" xr:uid="{442317E1-017B-4973-88E5-C51FDFE48D72}"/>
    <cellStyle name="Percent 4 2 2 2 6" xfId="4367" xr:uid="{7B9D91BD-190E-4C64-A41F-8BD42AF61C3B}"/>
    <cellStyle name="Percent 4 2 2 2 6 2" xfId="7385" xr:uid="{F82FF87E-4475-4761-A1CA-1ACE28A66182}"/>
    <cellStyle name="Percent 4 2 2 2 6 2 2" xfId="16188" xr:uid="{B6D16FD8-69BB-4C8D-AC37-94E4F00259F1}"/>
    <cellStyle name="Percent 4 2 2 2 6 3" xfId="13173" xr:uid="{031A09C0-4C85-411A-97B4-FC7F506FEE80}"/>
    <cellStyle name="Percent 4 2 2 2 7" xfId="5858" xr:uid="{4E16F6B8-C386-4D73-A992-DEBC22F6902C}"/>
    <cellStyle name="Percent 4 2 2 2 7 2" xfId="14662" xr:uid="{35433CE5-433A-4D69-877C-602200D90C68}"/>
    <cellStyle name="Percent 4 2 2 2 8" xfId="8877" xr:uid="{4BD0DCE2-2040-48CA-ACC9-E9834C4B5E5A}"/>
    <cellStyle name="Percent 4 2 2 2 8 2" xfId="17680" xr:uid="{584D7EE2-2AA8-451B-A656-6A18B287FEDC}"/>
    <cellStyle name="Percent 4 2 2 2 9" xfId="11678" xr:uid="{A4CCB458-E678-4460-9CED-6E78E3A16562}"/>
    <cellStyle name="Percent 4 2 2 3" xfId="2843" xr:uid="{03CDA7B8-A4E2-4EC7-9290-A6A3676B3F33}"/>
    <cellStyle name="Percent 4 2 2 4" xfId="10493" xr:uid="{F3419C35-16C4-4CDD-982D-7018372D6B49}"/>
    <cellStyle name="Percent 4 2 2 4 2" xfId="11203" xr:uid="{91246E5D-6CD1-4A60-A472-0E7F807F7891}"/>
    <cellStyle name="Percent 4 2 2 5" xfId="11076" xr:uid="{91261FF7-024F-47BA-94FF-B87CC8409E88}"/>
    <cellStyle name="Percent 4 2 2 6" xfId="2322" xr:uid="{1C762CA3-7411-4763-900E-FE82E79DE1ED}"/>
    <cellStyle name="Percent 4 2 3" xfId="2483" xr:uid="{58C6AAEE-6080-4376-8D56-7A6D4FBB3EC3}"/>
    <cellStyle name="Percent 4 2 3 2" xfId="3005" xr:uid="{C26F87F7-65A3-4FA3-8D62-8234245E14C2}"/>
    <cellStyle name="Percent 4 2 3 2 2" xfId="4593" xr:uid="{BB00686F-61C8-420A-9703-B85489CDEAFD}"/>
    <cellStyle name="Percent 4 2 3 2 2 2" xfId="7611" xr:uid="{1FEE70A4-DC44-49D3-8218-695057C190E4}"/>
    <cellStyle name="Percent 4 2 3 2 2 2 2" xfId="16414" xr:uid="{D88E7A85-1A0E-4B3E-AE91-FFB5E88ED23F}"/>
    <cellStyle name="Percent 4 2 3 2 2 3" xfId="13398" xr:uid="{0BDAA102-C2FE-40AD-A319-23CD2E5FA322}"/>
    <cellStyle name="Percent 4 2 3 2 3" xfId="6085" xr:uid="{23249355-C494-46CA-B72C-7103ECB115D3}"/>
    <cellStyle name="Percent 4 2 3 2 3 2" xfId="14889" xr:uid="{78333540-BFD5-47AB-AC99-F11C6C35CFD8}"/>
    <cellStyle name="Percent 4 2 3 2 4" xfId="9103" xr:uid="{01491DA6-241E-4C3C-BF79-5D6E6AE36C3E}"/>
    <cellStyle name="Percent 4 2 3 2 4 2" xfId="17906" xr:uid="{7BE9DDB0-3416-4F8F-8388-D5354AE88EF1}"/>
    <cellStyle name="Percent 4 2 3 2 5" xfId="11887" xr:uid="{27D39237-6E09-45C1-87AF-53F8FB10B8D2}"/>
    <cellStyle name="Percent 4 2 3 3" xfId="3366" xr:uid="{447EFEDA-B91C-41FE-8472-69C59F60CD4B}"/>
    <cellStyle name="Percent 4 2 3 3 2" xfId="4886" xr:uid="{E97209B7-F9DD-461B-A3CA-12E78CEAD242}"/>
    <cellStyle name="Percent 4 2 3 3 2 2" xfId="7907" xr:uid="{56DB1677-EC1B-4AF2-9F58-B8636A3BBE5A}"/>
    <cellStyle name="Percent 4 2 3 3 2 2 2" xfId="16710" xr:uid="{127E4074-3792-4094-939F-64F0A971BC29}"/>
    <cellStyle name="Percent 4 2 3 3 2 3" xfId="13691" xr:uid="{DE83405B-A456-4830-B7AA-C92E338F2DA8}"/>
    <cellStyle name="Percent 4 2 3 3 3" xfId="6381" xr:uid="{23A1E479-79FE-4BAC-B838-A961EC8975B8}"/>
    <cellStyle name="Percent 4 2 3 3 3 2" xfId="15185" xr:uid="{B701D3BD-B1D5-470E-9E05-F1B00272349F}"/>
    <cellStyle name="Percent 4 2 3 3 4" xfId="9399" xr:uid="{878B98DF-58A9-4EF4-9439-3A8792BD283B}"/>
    <cellStyle name="Percent 4 2 3 3 4 2" xfId="18202" xr:uid="{5ED3015E-4568-456A-B87A-20FB3005006F}"/>
    <cellStyle name="Percent 4 2 3 3 5" xfId="12174" xr:uid="{2500FF90-670A-445C-9492-6692549D1EDE}"/>
    <cellStyle name="Percent 4 2 3 4" xfId="3661" xr:uid="{BF3E4AF6-8F8A-4F9C-B696-EA58FA99FA68}"/>
    <cellStyle name="Percent 4 2 3 4 2" xfId="5184" xr:uid="{C9A985A8-DC8C-461D-AB45-36F0EC62EAB5}"/>
    <cellStyle name="Percent 4 2 3 4 2 2" xfId="8205" xr:uid="{BE0D4587-C49B-4795-A009-579B594BBDE9}"/>
    <cellStyle name="Percent 4 2 3 4 2 2 2" xfId="17008" xr:uid="{A4FBC959-73CD-46CC-88CF-B61347DB4FC9}"/>
    <cellStyle name="Percent 4 2 3 4 2 3" xfId="13989" xr:uid="{40D25CAA-D06E-4965-890B-C2C7A5651366}"/>
    <cellStyle name="Percent 4 2 3 4 3" xfId="6679" xr:uid="{C3891FDC-EE53-4393-A9CC-101DAC6B3A4A}"/>
    <cellStyle name="Percent 4 2 3 4 3 2" xfId="15483" xr:uid="{FE131EAB-A661-488B-A1D8-966B449B9B0A}"/>
    <cellStyle name="Percent 4 2 3 4 4" xfId="9697" xr:uid="{54A03DD2-C656-4E08-9143-BC2AAA090942}"/>
    <cellStyle name="Percent 4 2 3 4 4 2" xfId="18500" xr:uid="{29CB2081-C4B4-4D64-A52E-0310A541CCD3}"/>
    <cellStyle name="Percent 4 2 3 4 5" xfId="12469" xr:uid="{345D83E4-B11F-4FF9-BC5B-62AB29DE0DF6}"/>
    <cellStyle name="Percent 4 2 3 5" xfId="3971" xr:uid="{B7B6B0CE-DE5B-425E-A789-ACC32E25BC9B}"/>
    <cellStyle name="Percent 4 2 3 5 2" xfId="5494" xr:uid="{B70BD600-685B-4A85-B45B-2E5959CB2A0B}"/>
    <cellStyle name="Percent 4 2 3 5 2 2" xfId="8515" xr:uid="{B6EF67A6-90A0-4740-959F-62D85AFCED8B}"/>
    <cellStyle name="Percent 4 2 3 5 2 2 2" xfId="17318" xr:uid="{9ED7EE25-AB79-4CD3-978B-F9F542CC50EC}"/>
    <cellStyle name="Percent 4 2 3 5 2 3" xfId="14299" xr:uid="{8038821C-C21F-459B-B564-FDCE25DFF819}"/>
    <cellStyle name="Percent 4 2 3 5 3" xfId="6989" xr:uid="{EEA47706-2A6C-43C4-8096-455B99717DA0}"/>
    <cellStyle name="Percent 4 2 3 5 3 2" xfId="15793" xr:uid="{F48D70CF-AD02-439F-A855-81C402F84AF3}"/>
    <cellStyle name="Percent 4 2 3 5 4" xfId="10007" xr:uid="{68248FAC-CF55-4490-9302-B85DFA33094F}"/>
    <cellStyle name="Percent 4 2 3 5 4 2" xfId="18810" xr:uid="{8100DDDA-8E3E-4F67-AD60-09D5AB81BD1C}"/>
    <cellStyle name="Percent 4 2 3 5 5" xfId="12778" xr:uid="{1DD27E26-6E49-4DB1-9639-EA226E82EE86}"/>
    <cellStyle name="Percent 4 2 3 6" xfId="4298" xr:uid="{1FA7C147-1FE5-4A27-841B-9FDAA9125A7D}"/>
    <cellStyle name="Percent 4 2 3 6 2" xfId="7316" xr:uid="{FA34F8DB-EB47-4153-A1D7-D2596CBC9E7F}"/>
    <cellStyle name="Percent 4 2 3 6 2 2" xfId="16119" xr:uid="{9DABA61E-25D1-43C1-867A-7B21281CA32E}"/>
    <cellStyle name="Percent 4 2 3 6 3" xfId="13104" xr:uid="{6606FC28-AEBB-48C2-91F7-049DC9D65D4D}"/>
    <cellStyle name="Percent 4 2 3 7" xfId="5789" xr:uid="{4B081531-C0F0-45AB-983E-4CA43ADD7F01}"/>
    <cellStyle name="Percent 4 2 3 7 2" xfId="14593" xr:uid="{E3629149-BFFE-4D7A-89DF-7E005B4AB52F}"/>
    <cellStyle name="Percent 4 2 3 8" xfId="8808" xr:uid="{7009B366-B9FE-425D-B252-CACE350C1CAB}"/>
    <cellStyle name="Percent 4 2 3 8 2" xfId="17611" xr:uid="{D7EC3786-2E9D-4E94-91C7-CBF5C1223719}"/>
    <cellStyle name="Percent 4 2 3 9" xfId="10416" xr:uid="{4010EDCF-0968-4F4B-ABDE-65B36420EEDC}"/>
    <cellStyle name="Percent 4 2 3 9 2" xfId="11622" xr:uid="{2E41C5A7-77FC-492E-A345-709AC6949ABB}"/>
    <cellStyle name="Percent 4 2 4" xfId="2821" xr:uid="{C274D22F-F8EC-429C-814D-C5A8315A7CF4}"/>
    <cellStyle name="Percent 4 2 5" xfId="2306" xr:uid="{7BE4E2E8-709F-4042-8495-B90A88B57FEC}"/>
    <cellStyle name="Percent 4 2 6" xfId="1259" xr:uid="{E63A0CC3-BBB2-4999-A94A-AAA332DCD968}"/>
    <cellStyle name="Percent 4 3" xfId="963" xr:uid="{0B8B248A-474C-48AD-ABF0-E240137417A4}"/>
    <cellStyle name="Percent 4 3 2" xfId="964" xr:uid="{F7B2B935-E07C-4278-BF22-6F5525ED08C2}"/>
    <cellStyle name="Percent 4 3 2 2" xfId="2829" xr:uid="{C6798953-F774-45B4-A930-4C03FC4CCEB9}"/>
    <cellStyle name="Percent 4 3 3" xfId="10522" xr:uid="{2A0F4F4E-85EC-4ABF-9293-BEA663A67479}"/>
    <cellStyle name="Percent 4 3 3 2" xfId="10558" xr:uid="{7915655E-7D44-4699-95B2-3D0228572C3E}"/>
    <cellStyle name="Percent 4 3 3 3" xfId="10537" xr:uid="{3CC2F7CB-B9BB-4C44-9ABE-27CA7750306F}"/>
    <cellStyle name="Percent 4 3 4" xfId="2311" xr:uid="{1D2BEC45-BE31-4B4B-9306-DC648245708E}"/>
    <cellStyle name="Percent 4 4" xfId="2328" xr:uid="{761BA32A-7D8E-4B9B-9B60-4EFC856C09F6}"/>
    <cellStyle name="Percent 4 4 10" xfId="10516" xr:uid="{FC109EA4-C717-4DED-9C7F-F2AA04B18E8B}"/>
    <cellStyle name="Percent 4 4 10 2" xfId="11575" xr:uid="{0B1E81E4-54D5-4267-B1D0-F698F6C01D2A}"/>
    <cellStyle name="Percent 4 4 2" xfId="2598" xr:uid="{5A28D793-39CC-4BA7-9D3B-463FFF776013}"/>
    <cellStyle name="Percent 4 4 2 2" xfId="3124" xr:uid="{702282EE-4C62-40D1-BB11-F2394CE855FB}"/>
    <cellStyle name="Percent 4 4 2 2 2" xfId="4689" xr:uid="{ABE59F90-F9D1-4379-9456-38C0715A6478}"/>
    <cellStyle name="Percent 4 4 2 2 2 2" xfId="7707" xr:uid="{3DC69B4F-9802-4B1D-805D-DAB338BA06C3}"/>
    <cellStyle name="Percent 4 4 2 2 2 2 2" xfId="16510" xr:uid="{702D23E8-1D41-4CD9-8C92-5D257FD2DD88}"/>
    <cellStyle name="Percent 4 4 2 2 2 3" xfId="13494" xr:uid="{D4851F30-1873-40A1-A448-519C2976CE85}"/>
    <cellStyle name="Percent 4 4 2 2 3" xfId="6181" xr:uid="{FFE2E900-B5B3-4BB7-8B7A-FEE516F09CBA}"/>
    <cellStyle name="Percent 4 4 2 2 3 2" xfId="14985" xr:uid="{249EC1A4-0451-4B80-B5E1-A25705003AC1}"/>
    <cellStyle name="Percent 4 4 2 2 4" xfId="9199" xr:uid="{416584E2-C5D5-4094-9015-EF28DD75B456}"/>
    <cellStyle name="Percent 4 4 2 2 4 2" xfId="18002" xr:uid="{2FBEFBE0-5E65-4216-8079-2BD66E7192FC}"/>
    <cellStyle name="Percent 4 4 2 2 5" xfId="11980" xr:uid="{F43D1F88-CAA8-404B-8CD7-E241BE22377D}"/>
    <cellStyle name="Percent 4 4 2 3" xfId="3462" xr:uid="{F984FFAF-0791-4584-B98C-333B2E30E5DD}"/>
    <cellStyle name="Percent 4 4 2 3 2" xfId="4982" xr:uid="{7D93C8F9-74BB-44EB-B35E-469000DEE539}"/>
    <cellStyle name="Percent 4 4 2 3 2 2" xfId="8003" xr:uid="{607F0A0A-6F47-4861-A063-649257B18AE1}"/>
    <cellStyle name="Percent 4 4 2 3 2 2 2" xfId="16806" xr:uid="{420BD532-ABDD-4AE4-B095-EF2303F83347}"/>
    <cellStyle name="Percent 4 4 2 3 2 3" xfId="13787" xr:uid="{C39A2705-6214-4F2C-92B7-1BDAA5FFA6D8}"/>
    <cellStyle name="Percent 4 4 2 3 3" xfId="6477" xr:uid="{DA91A968-4026-42DD-9DA2-82077492D48F}"/>
    <cellStyle name="Percent 4 4 2 3 3 2" xfId="15281" xr:uid="{D051C40C-F073-48BF-96B8-C57F562330BE}"/>
    <cellStyle name="Percent 4 4 2 3 4" xfId="9495" xr:uid="{E8811249-3EDE-4F22-A04E-57D94789D08D}"/>
    <cellStyle name="Percent 4 4 2 3 4 2" xfId="18298" xr:uid="{D1E6E5C5-92BF-4F7F-BE4A-B6F77417DAAE}"/>
    <cellStyle name="Percent 4 4 2 3 5" xfId="12270" xr:uid="{5041E419-14C8-46F0-9F72-89CE6559E137}"/>
    <cellStyle name="Percent 4 4 2 4" xfId="3757" xr:uid="{6B1F8020-9B0C-4C71-BDED-F61F0B6F4D5E}"/>
    <cellStyle name="Percent 4 4 2 4 2" xfId="5280" xr:uid="{4E0873F4-EFE6-487B-9072-C67E48CDD1C2}"/>
    <cellStyle name="Percent 4 4 2 4 2 2" xfId="8301" xr:uid="{48F90F62-20E2-4738-8C73-FA122BC09089}"/>
    <cellStyle name="Percent 4 4 2 4 2 2 2" xfId="17104" xr:uid="{5D4BB56A-C06A-4EF9-B575-34F3A19334B7}"/>
    <cellStyle name="Percent 4 4 2 4 2 3" xfId="14085" xr:uid="{B3DA84AB-1E24-46B1-A956-F6CFE5E1D469}"/>
    <cellStyle name="Percent 4 4 2 4 3" xfId="6775" xr:uid="{7CAC69C4-5D23-421D-AF80-FFF397E00DC3}"/>
    <cellStyle name="Percent 4 4 2 4 3 2" xfId="15579" xr:uid="{CF90984F-389C-4F21-84A3-FC9BCB243512}"/>
    <cellStyle name="Percent 4 4 2 4 4" xfId="9793" xr:uid="{A4EA66DE-AD66-4B15-A33F-2EC7D737B9BF}"/>
    <cellStyle name="Percent 4 4 2 4 4 2" xfId="18596" xr:uid="{F75F17A3-9F28-47EB-A156-2194B263B2B7}"/>
    <cellStyle name="Percent 4 4 2 4 5" xfId="12565" xr:uid="{A04C17EC-C01A-404C-8E89-DAFD19534DDB}"/>
    <cellStyle name="Percent 4 4 2 5" xfId="4067" xr:uid="{114F9825-24CF-4114-B736-AA9544E96D30}"/>
    <cellStyle name="Percent 4 4 2 5 2" xfId="5590" xr:uid="{8DBD7024-768D-42D9-86E4-44238DA1E164}"/>
    <cellStyle name="Percent 4 4 2 5 2 2" xfId="8611" xr:uid="{61DE6F00-3AC8-4A24-8087-7CAB303DF94E}"/>
    <cellStyle name="Percent 4 4 2 5 2 2 2" xfId="17414" xr:uid="{B42A252D-303C-4043-B2AB-94CC4B45B220}"/>
    <cellStyle name="Percent 4 4 2 5 2 3" xfId="14395" xr:uid="{C23533E4-903E-4F84-A847-F32328BE2366}"/>
    <cellStyle name="Percent 4 4 2 5 3" xfId="7085" xr:uid="{0A8BA13C-6F45-410C-90EB-D35D08B02580}"/>
    <cellStyle name="Percent 4 4 2 5 3 2" xfId="15889" xr:uid="{FAA152B1-116A-43A9-A458-2E6E94F119E9}"/>
    <cellStyle name="Percent 4 4 2 5 4" xfId="10103" xr:uid="{B9BB7C8C-CAD4-49F6-A962-5DC27BA9B220}"/>
    <cellStyle name="Percent 4 4 2 5 4 2" xfId="18906" xr:uid="{7ADC3D46-1DF8-43C8-B52A-567E3692E6BC}"/>
    <cellStyle name="Percent 4 4 2 5 5" xfId="12874" xr:uid="{05C023CF-5EE5-4B09-B10D-D7261F4D7D52}"/>
    <cellStyle name="Percent 4 4 2 6" xfId="4394" xr:uid="{BAEDC837-01F7-4941-861B-BED94BE6D192}"/>
    <cellStyle name="Percent 4 4 2 6 2" xfId="7412" xr:uid="{D520D1D3-4C09-4D15-ADDA-EE2D710D4F0C}"/>
    <cellStyle name="Percent 4 4 2 6 2 2" xfId="16215" xr:uid="{704DC5A3-57C8-4384-AC3A-20C00BAA3CAF}"/>
    <cellStyle name="Percent 4 4 2 6 3" xfId="13200" xr:uid="{4ABE84D2-0D6B-4CC9-B93D-B379124FA4C5}"/>
    <cellStyle name="Percent 4 4 2 7" xfId="5885" xr:uid="{974C20E7-542C-4B17-B1D8-95988861441A}"/>
    <cellStyle name="Percent 4 4 2 7 2" xfId="14689" xr:uid="{24CA8A90-F676-4C78-AB2C-94C42B53BB94}"/>
    <cellStyle name="Percent 4 4 2 8" xfId="8904" xr:uid="{37E44F88-44B3-4062-AF5D-7015EB04FA5A}"/>
    <cellStyle name="Percent 4 4 2 8 2" xfId="17707" xr:uid="{28A17C0D-2C73-451B-8B70-44535D8681CB}"/>
    <cellStyle name="Percent 4 4 2 9" xfId="10533" xr:uid="{CD7DAD38-D4DC-4E80-B047-FF23F917BD48}"/>
    <cellStyle name="Percent 4 4 2 9 2" xfId="11698" xr:uid="{810313BD-EACC-4744-B064-2BB8CB22B9C3}"/>
    <cellStyle name="Percent 4 4 3" xfId="2855" xr:uid="{FAB34A0D-7FEB-425B-BDEF-321954A840B7}"/>
    <cellStyle name="Percent 4 4 3 2" xfId="4501" xr:uid="{C6B64F99-09D6-483D-8B1A-E5151680201A}"/>
    <cellStyle name="Percent 4 4 3 2 2" xfId="7519" xr:uid="{B3BE5076-03AE-4C92-A67F-F1AD68FCE68A}"/>
    <cellStyle name="Percent 4 4 3 2 2 2" xfId="16322" xr:uid="{AC718FC2-1BF7-4209-AB85-C8268F0278BA}"/>
    <cellStyle name="Percent 4 4 3 2 3" xfId="13306" xr:uid="{A0600578-C203-4876-A323-3EEA14796B49}"/>
    <cellStyle name="Percent 4 4 3 3" xfId="5993" xr:uid="{8FC43636-048C-46F2-B5EE-CB5FA1FF242D}"/>
    <cellStyle name="Percent 4 4 3 3 2" xfId="14797" xr:uid="{3B0A694D-434F-40D9-B64B-E847B3DA8B91}"/>
    <cellStyle name="Percent 4 4 3 4" xfId="9011" xr:uid="{0541E7E2-2F3D-4998-A841-E80671F96B79}"/>
    <cellStyle name="Percent 4 4 3 4 2" xfId="17814" xr:uid="{601EE036-A148-4B72-86F9-C48E39B696D0}"/>
    <cellStyle name="Percent 4 4 3 5" xfId="11796" xr:uid="{23CA8DF7-8B41-4FE3-8FC7-B4E64C17AC1A}"/>
    <cellStyle name="Percent 4 4 4" xfId="3276" xr:uid="{C726DC49-3D86-4BBE-B127-3E2666930A1E}"/>
    <cellStyle name="Percent 4 4 4 2" xfId="4796" xr:uid="{E0E4539C-735F-464C-A83D-6844C36E5D3A}"/>
    <cellStyle name="Percent 4 4 4 2 2" xfId="7817" xr:uid="{3F07FF93-6276-4604-857B-5895DC54AC5D}"/>
    <cellStyle name="Percent 4 4 4 2 2 2" xfId="16620" xr:uid="{2D9A1611-B3BC-474E-8220-604EA5A687F8}"/>
    <cellStyle name="Percent 4 4 4 2 3" xfId="13601" xr:uid="{6074D248-D91F-4F93-AF14-4F1708C1BDD4}"/>
    <cellStyle name="Percent 4 4 4 3" xfId="6291" xr:uid="{A035B039-F22D-476B-AAFC-2AE45BF81662}"/>
    <cellStyle name="Percent 4 4 4 3 2" xfId="15095" xr:uid="{4798E384-711A-464F-90FC-95048CB2B7ED}"/>
    <cellStyle name="Percent 4 4 4 4" xfId="9309" xr:uid="{EFEB77AC-456B-4B80-8A8C-814F052BC5C2}"/>
    <cellStyle name="Percent 4 4 4 4 2" xfId="18112" xr:uid="{322EB2EA-9BE1-44C0-8A60-97B8B54F6A56}"/>
    <cellStyle name="Percent 4 4 4 5" xfId="12084" xr:uid="{0E93D918-E994-484F-9A0E-A956E5F063A6}"/>
    <cellStyle name="Percent 4 4 5" xfId="3569" xr:uid="{6D67C7CB-3FCB-4B92-96BA-AE268529D473}"/>
    <cellStyle name="Percent 4 4 5 2" xfId="5092" xr:uid="{5D728612-5C59-4B07-BB5F-607236295892}"/>
    <cellStyle name="Percent 4 4 5 2 2" xfId="8113" xr:uid="{D7DF3134-022B-466C-8F19-4BD88CBEF5D4}"/>
    <cellStyle name="Percent 4 4 5 2 2 2" xfId="16916" xr:uid="{00C144D4-0195-45CB-8485-E8724092C62D}"/>
    <cellStyle name="Percent 4 4 5 2 3" xfId="13897" xr:uid="{1F25EB82-DDDF-443A-BAD9-280D0567BB34}"/>
    <cellStyle name="Percent 4 4 5 3" xfId="6587" xr:uid="{0ED879FB-F55A-4FD7-90F1-B21AF8AC3955}"/>
    <cellStyle name="Percent 4 4 5 3 2" xfId="15391" xr:uid="{B4B9794B-9DDA-4671-AB5F-F87666D660D7}"/>
    <cellStyle name="Percent 4 4 5 4" xfId="9605" xr:uid="{8DBAF1C6-3827-4FD4-83B1-4F875C858B79}"/>
    <cellStyle name="Percent 4 4 5 4 2" xfId="18408" xr:uid="{39D963AD-3F7D-434F-88AE-5E92F631646D}"/>
    <cellStyle name="Percent 4 4 5 5" xfId="12377" xr:uid="{95E3EBF3-1025-4D3E-B080-CB8F98EFFE49}"/>
    <cellStyle name="Percent 4 4 6" xfId="3881" xr:uid="{F33CF50C-6BBD-44F3-B445-7CEEB34F6182}"/>
    <cellStyle name="Percent 4 4 6 2" xfId="5404" xr:uid="{F3EFE99E-A31D-4E83-BAF2-7A00C2F8F94D}"/>
    <cellStyle name="Percent 4 4 6 2 2" xfId="8425" xr:uid="{EAE2E9B0-DD89-47D5-B5DB-CCE34E50C982}"/>
    <cellStyle name="Percent 4 4 6 2 2 2" xfId="17228" xr:uid="{400B102A-5067-4F4F-AA35-BE9D563402AC}"/>
    <cellStyle name="Percent 4 4 6 2 3" xfId="14209" xr:uid="{6F89091A-A5DC-45AE-B19A-CEBCCAB421BD}"/>
    <cellStyle name="Percent 4 4 6 3" xfId="6899" xr:uid="{BAB7AE5F-3D02-4BC2-AF29-A91C23D5E235}"/>
    <cellStyle name="Percent 4 4 6 3 2" xfId="15703" xr:uid="{DD592573-54FC-4BBF-9810-5D85E36EAD66}"/>
    <cellStyle name="Percent 4 4 6 4" xfId="9917" xr:uid="{AF4C964A-E0E8-475D-9F5D-8A3049F3687D}"/>
    <cellStyle name="Percent 4 4 6 4 2" xfId="18720" xr:uid="{5622C6DB-56A8-419C-B386-1DAA74C220D7}"/>
    <cellStyle name="Percent 4 4 6 5" xfId="12688" xr:uid="{C5A19135-D6D1-4C80-8181-8FC486B005FE}"/>
    <cellStyle name="Percent 4 4 7" xfId="4208" xr:uid="{EB7ECD5A-EE00-4A71-B1DF-534716C2F7D1}"/>
    <cellStyle name="Percent 4 4 7 2" xfId="7226" xr:uid="{80BD481F-BCB9-4792-88CA-FF674D5BA221}"/>
    <cellStyle name="Percent 4 4 7 2 2" xfId="16029" xr:uid="{FD74F417-900D-475E-8DA2-0A26D8C790B2}"/>
    <cellStyle name="Percent 4 4 7 3" xfId="13014" xr:uid="{0B81F97F-B79E-4191-8969-8C3B3F7CF1F4}"/>
    <cellStyle name="Percent 4 4 8" xfId="5711" xr:uid="{EEAB9A1B-6857-46A9-8CC7-6CC27B4AFA06}"/>
    <cellStyle name="Percent 4 4 8 2" xfId="14515" xr:uid="{A18D480E-9318-4F11-931F-CEF9CC51BE03}"/>
    <cellStyle name="Percent 4 4 9" xfId="8718" xr:uid="{F2AC6B59-FEBF-4206-82FC-25006B4A8FDB}"/>
    <cellStyle name="Percent 4 4 9 2" xfId="17521" xr:uid="{C4458C73-F3AC-45B0-B901-1754E23368BE}"/>
    <cellStyle name="Percent 4 5" xfId="2321" xr:uid="{5E41F34D-CB06-4091-B700-0CA6C857093B}"/>
    <cellStyle name="Percent 4 5 2" xfId="2842" xr:uid="{BC4F5057-5D57-431E-ADF6-31F63E122562}"/>
    <cellStyle name="Percent 4 6" xfId="2806" xr:uid="{FCAABEA9-7892-439A-9795-56E81896B26E}"/>
    <cellStyle name="Percent 4 6 2" xfId="4484" xr:uid="{42AEF651-F1D0-4E0E-8582-7BF88428EC9E}"/>
    <cellStyle name="Percent 4 6 2 2" xfId="7502" xr:uid="{84DA9284-B96D-4537-A7A3-819FADE7958E}"/>
    <cellStyle name="Percent 4 6 2 2 2" xfId="16305" xr:uid="{C0D5AB78-70B0-4689-A0AE-F4E444CAE10C}"/>
    <cellStyle name="Percent 4 6 2 3" xfId="13289" xr:uid="{6A33FCD3-883A-49A0-B8E5-59C47DB6569E}"/>
    <cellStyle name="Percent 4 6 3" xfId="5976" xr:uid="{E272A9C1-548F-40FF-B190-B61DFE25B9AD}"/>
    <cellStyle name="Percent 4 6 3 2" xfId="14780" xr:uid="{ED31C7B5-CCF2-40B7-86E3-4A1817A7811A}"/>
    <cellStyle name="Percent 4 6 4" xfId="8994" xr:uid="{394F5130-C96A-4554-9B88-765F3460D589}"/>
    <cellStyle name="Percent 4 6 4 2" xfId="17797" xr:uid="{684C3E72-7091-4EA6-AFCB-E670F2E343CA}"/>
    <cellStyle name="Percent 4 6 5" xfId="11780" xr:uid="{838205C2-D3CD-4ABB-B040-425700C2653F}"/>
    <cellStyle name="Percent 4 7" xfId="3259" xr:uid="{4457C71B-6491-4C61-9FAD-1A020B4ADDEE}"/>
    <cellStyle name="Percent 4 7 2" xfId="4779" xr:uid="{0BA98DCD-7264-4F5E-821B-2B70219A9001}"/>
    <cellStyle name="Percent 4 7 2 2" xfId="7800" xr:uid="{53983321-885C-4E5A-BD18-F7235D6EA89B}"/>
    <cellStyle name="Percent 4 7 2 2 2" xfId="16603" xr:uid="{97F2AC66-D6A9-4F49-B41A-C380EB59D634}"/>
    <cellStyle name="Percent 4 7 2 3" xfId="13584" xr:uid="{D8A15869-BDF5-4460-8FD9-2B5A64E95A9C}"/>
    <cellStyle name="Percent 4 7 3" xfId="6274" xr:uid="{1BD714F9-7ED3-4125-9DF0-AC5DD4190C5A}"/>
    <cellStyle name="Percent 4 7 3 2" xfId="15078" xr:uid="{14C3CAD3-EECD-4B23-B8DE-BEBE79DBECA6}"/>
    <cellStyle name="Percent 4 7 4" xfId="9292" xr:uid="{52F9FC40-A741-4895-8C23-182F97FD316B}"/>
    <cellStyle name="Percent 4 7 4 2" xfId="18095" xr:uid="{22C1E784-44B3-4297-A0F8-DA4F33A537E1}"/>
    <cellStyle name="Percent 4 7 5" xfId="12067" xr:uid="{E185D4B2-5672-4A9E-AB49-77E1A010045A}"/>
    <cellStyle name="Percent 4 8" xfId="3549" xr:uid="{96FFB6BC-7B5B-4FB4-B79D-84CA3F44579A}"/>
    <cellStyle name="Percent 4 8 2" xfId="5072" xr:uid="{FA1EBEE2-786D-4826-804D-88A011B45F67}"/>
    <cellStyle name="Percent 4 8 2 2" xfId="8093" xr:uid="{FCC9BEB2-DF7C-4649-A5D5-F9422C46EB1F}"/>
    <cellStyle name="Percent 4 8 2 2 2" xfId="16896" xr:uid="{DC8F1286-04A1-48CC-8011-58C6DD9ACBA1}"/>
    <cellStyle name="Percent 4 8 2 3" xfId="13877" xr:uid="{0AF6DF4A-1737-4A71-9F39-2F2B9320E38C}"/>
    <cellStyle name="Percent 4 8 3" xfId="6567" xr:uid="{D188155D-4C7C-46ED-9695-EE75C1317F58}"/>
    <cellStyle name="Percent 4 8 3 2" xfId="15371" xr:uid="{FC73D511-ACB0-4ECE-A772-04C4CCE320A0}"/>
    <cellStyle name="Percent 4 8 4" xfId="9585" xr:uid="{FD5C4E5C-ACA9-4E95-AA7A-F9BD098B05A0}"/>
    <cellStyle name="Percent 4 8 4 2" xfId="18388" xr:uid="{28424D48-75B2-4C85-98F8-F5918D18DF9C}"/>
    <cellStyle name="Percent 4 8 5" xfId="12357" xr:uid="{C95CE828-D156-4C09-A43D-465851B0B90C}"/>
    <cellStyle name="Percent 4 9" xfId="3864" xr:uid="{020DE813-1C84-4426-B8A2-869BEE24DD66}"/>
    <cellStyle name="Percent 4 9 2" xfId="5387" xr:uid="{B742CA21-9043-4637-B7CE-F5B5E5477184}"/>
    <cellStyle name="Percent 4 9 2 2" xfId="8408" xr:uid="{AA15422C-4D66-4E28-B102-26D29B38E9A2}"/>
    <cellStyle name="Percent 4 9 2 2 2" xfId="17211" xr:uid="{8BB9C7EA-0A17-4CE4-A1C7-83AF93EA3616}"/>
    <cellStyle name="Percent 4 9 2 3" xfId="14192" xr:uid="{73770D04-FBEF-4B45-84FF-CE4E41975523}"/>
    <cellStyle name="Percent 4 9 3" xfId="6882" xr:uid="{E14A68C7-D907-4FB3-9460-4DE34A0E7A3D}"/>
    <cellStyle name="Percent 4 9 3 2" xfId="15686" xr:uid="{9080885A-CEC1-4A83-A2A3-820519C63D60}"/>
    <cellStyle name="Percent 4 9 4" xfId="9900" xr:uid="{7804F25F-F0AA-4B65-9F6B-CCC8D4FCF4D6}"/>
    <cellStyle name="Percent 4 9 4 2" xfId="18703" xr:uid="{C39CB8BF-93CB-4B09-895B-0D8AD2A1BD36}"/>
    <cellStyle name="Percent 4 9 5" xfId="12671" xr:uid="{277D7F6D-3445-4FBA-946D-E8AAB5B13D2C}"/>
    <cellStyle name="Percent 40" xfId="1928" xr:uid="{E5CB05A4-5490-4015-9271-646D29B05D7F}"/>
    <cellStyle name="Percent 40 2" xfId="3030" xr:uid="{8E16A916-3CD6-411D-B6EB-A079C44A7DD2}"/>
    <cellStyle name="Percent 40 3" xfId="2505" xr:uid="{A4D9A02E-8A62-429D-89DD-3F1FF9967FFD}"/>
    <cellStyle name="Percent 41" xfId="1935" xr:uid="{F60BB7B7-D33E-455A-8EEF-8D63DF01F1F6}"/>
    <cellStyle name="Percent 41 2" xfId="3114" xr:uid="{C9EE045B-AFE4-49F2-BEE9-FCF40258F1B7}"/>
    <cellStyle name="Percent 41 3" xfId="2588" xr:uid="{409B63BA-9A58-4BE8-88B7-D516403C79AE}"/>
    <cellStyle name="Percent 42" xfId="1925" xr:uid="{F4842AE7-3B40-420B-8BAF-6784CAA55B60}"/>
    <cellStyle name="Percent 42 2" xfId="3127" xr:uid="{A52AF48F-6C7C-45AC-BC68-705D1053DAE4}"/>
    <cellStyle name="Percent 42 3" xfId="2601" xr:uid="{7E3AE449-3713-4E9A-A6CC-FECCE1214263}"/>
    <cellStyle name="Percent 43" xfId="1808" xr:uid="{7338CCB3-8A50-4F04-995A-1709FE54A2C6}"/>
    <cellStyle name="Percent 43 2" xfId="2082" xr:uid="{CD231034-6D31-46FB-905D-CB3BE871A000}"/>
    <cellStyle name="Percent 43 2 2" xfId="3122" xr:uid="{077CB4E0-C358-46AC-AB1A-50B9F6D4DDB2}"/>
    <cellStyle name="Percent 43 3" xfId="2596" xr:uid="{9313970B-7775-4BFA-A386-947248DBA57D}"/>
    <cellStyle name="Percent 43 3 2" xfId="10544" xr:uid="{20E334D9-A916-4928-9B61-6ED84C4FA04B}"/>
    <cellStyle name="Percent 44" xfId="1937" xr:uid="{E51C5268-6327-4851-9E5B-178646FBED18}"/>
    <cellStyle name="Percent 44 2" xfId="2112" xr:uid="{7320D14D-1B1A-4C55-8147-B8307AC39AA2}"/>
    <cellStyle name="Percent 44 2 2" xfId="3129" xr:uid="{5E458425-4FF1-43E8-993E-AD98733DD363}"/>
    <cellStyle name="Percent 44 3" xfId="2087" xr:uid="{86B408E9-66E1-4646-BFC6-204EB9366F2C}"/>
    <cellStyle name="Percent 44 3 2" xfId="10545" xr:uid="{01CE3BA6-05E9-493B-8089-305F5880BF66}"/>
    <cellStyle name="Percent 45" xfId="1717" xr:uid="{A9CC63B0-1655-4131-A299-0E03E73C0ED2}"/>
    <cellStyle name="Percent 45 2" xfId="2111" xr:uid="{A740F57D-97BC-4521-A6B6-553AD65A0993}"/>
    <cellStyle name="Percent 45 2 2" xfId="3132" xr:uid="{403C039A-1D0A-43B7-920B-C4885FDA1A5B}"/>
    <cellStyle name="Percent 45 3" xfId="2089" xr:uid="{FCE930CB-4E6F-4A1B-8CE5-950F87D7F5A8}"/>
    <cellStyle name="Percent 46" xfId="1939" xr:uid="{FF171A82-B90D-4426-8487-65CDB8A54D8D}"/>
    <cellStyle name="Percent 46 2" xfId="2245" xr:uid="{448FEC6C-AA52-4FD4-A193-42430E4071E0}"/>
    <cellStyle name="Percent 46 2 2" xfId="3134" xr:uid="{33D6C8F7-7730-4231-976B-129329CFC5BB}"/>
    <cellStyle name="Percent 46 3" xfId="1977" xr:uid="{7CEFA18E-FFA1-4560-AB3A-32E24929B379}"/>
    <cellStyle name="Percent 46 3 2" xfId="10547" xr:uid="{604AF49A-010F-496B-86E6-4BDE511438A4}"/>
    <cellStyle name="Percent 47" xfId="1944" xr:uid="{8DD726A6-9B86-4275-BB3C-000454452588}"/>
    <cellStyle name="Percent 47 2" xfId="2160" xr:uid="{6FBE88CF-DE64-497C-92AB-9F3D491496B2}"/>
    <cellStyle name="Percent 47 2 2" xfId="3131" xr:uid="{91E18970-91D1-4863-BB06-3B447C40C958}"/>
    <cellStyle name="Percent 47 3" xfId="2057" xr:uid="{E1E5CCE6-1B94-45F3-90E7-DEE52A1545B4}"/>
    <cellStyle name="Percent 47 3 2" xfId="10549" xr:uid="{FC28504B-67B2-4C0E-9648-7586E9FA1752}"/>
    <cellStyle name="Percent 48" xfId="1943" xr:uid="{4B1B88D2-B422-44B5-ADF7-71346431934D}"/>
    <cellStyle name="Percent 48 2" xfId="3171" xr:uid="{379A5BFF-DC88-4507-9836-BFEE09EC1FA4}"/>
    <cellStyle name="Percent 48 3" xfId="2724" xr:uid="{27FCF9BF-1F03-4C3A-A0B6-C83015E6AFEC}"/>
    <cellStyle name="Percent 49" xfId="1941" xr:uid="{4CE20F01-BBDD-4694-8043-DF8A31107A82}"/>
    <cellStyle name="Percent 49 2" xfId="3161" xr:uid="{BF5B9F28-4C77-4C91-B60A-3BEA6D70B83D}"/>
    <cellStyle name="Percent 49 3" xfId="2711" xr:uid="{A7D5857B-607F-4207-AE64-D62EEDD86EB3}"/>
    <cellStyle name="Percent 5" xfId="965" xr:uid="{7ED7C7E7-8A92-44E1-8CE0-0033006E1F76}"/>
    <cellStyle name="Percent 5 10" xfId="3866" xr:uid="{8208CFBD-DA69-4CE0-8FE4-DF2A8CB67AE7}"/>
    <cellStyle name="Percent 5 10 2" xfId="5389" xr:uid="{A9C139C0-F9F9-43EB-8D83-FC8B5A0F7632}"/>
    <cellStyle name="Percent 5 10 2 2" xfId="8410" xr:uid="{130FBAFC-F6E7-4A99-8492-3E2599CCBA72}"/>
    <cellStyle name="Percent 5 10 2 2 2" xfId="17213" xr:uid="{F3D992A8-620A-4397-8943-4104C6E78DD0}"/>
    <cellStyle name="Percent 5 10 2 3" xfId="14194" xr:uid="{1370B962-E298-4705-AF46-CBD1B58DAA26}"/>
    <cellStyle name="Percent 5 10 3" xfId="6884" xr:uid="{20D14564-5F48-4026-BF4E-B17BC9C0310B}"/>
    <cellStyle name="Percent 5 10 3 2" xfId="15688" xr:uid="{52594187-A364-4EE1-9A48-F59C69387BEB}"/>
    <cellStyle name="Percent 5 10 4" xfId="9902" xr:uid="{28BC0948-B9D6-449A-955A-9AB61611838C}"/>
    <cellStyle name="Percent 5 10 4 2" xfId="18705" xr:uid="{35260BBA-36C3-4CD3-99DA-56AA036EE602}"/>
    <cellStyle name="Percent 5 10 5" xfId="12673" xr:uid="{BCABE814-BB37-4500-A014-7342B4A6FE66}"/>
    <cellStyle name="Percent 5 11" xfId="4193" xr:uid="{1ABC2E69-E8A7-42FF-B739-0EAE271D5FB0}"/>
    <cellStyle name="Percent 5 11 2" xfId="7211" xr:uid="{2E86CDAD-904D-4960-BE5E-E9F10EE4CFCD}"/>
    <cellStyle name="Percent 5 11 2 2" xfId="16014" xr:uid="{C617AC87-E6D5-44A8-B5A1-600727B8C2C6}"/>
    <cellStyle name="Percent 5 11 3" xfId="12999" xr:uid="{CB229089-DAEA-40A6-BD00-70BC03784B10}"/>
    <cellStyle name="Percent 5 12" xfId="5696" xr:uid="{BD996BAE-3A6E-459C-88C5-EBF7A8D0D2F4}"/>
    <cellStyle name="Percent 5 12 2" xfId="14500" xr:uid="{0286C30C-E73E-4722-9BB7-3DE5AB5C548D}"/>
    <cellStyle name="Percent 5 13" xfId="8703" xr:uid="{8BCD757B-B2D1-4BC8-B9BB-52FCFA774897}"/>
    <cellStyle name="Percent 5 13 2" xfId="17506" xr:uid="{FDD01DB7-BDF6-4220-9CC6-45D1F69DE1CD}"/>
    <cellStyle name="Percent 5 14" xfId="2312" xr:uid="{0D2AD23C-7EAD-4697-853B-9448FD53B982}"/>
    <cellStyle name="Percent 5 14 2" xfId="11568" xr:uid="{3380B0B7-800D-442E-BC76-CC9F3DC0C9AF}"/>
    <cellStyle name="Percent 5 15" xfId="1198" xr:uid="{91B4E53E-9D92-41EE-9C7E-010A03C83DEE}"/>
    <cellStyle name="Percent 5 16" xfId="20136" xr:uid="{368C6309-BC71-46E4-A3D5-906794782715}"/>
    <cellStyle name="Percent 5 2" xfId="966" xr:uid="{CDBAA219-2188-4EA7-ADA5-09524C31F999}"/>
    <cellStyle name="Percent 5 2 2" xfId="1349" xr:uid="{2633D037-08E7-4F77-B4EC-C6BA4835DD2D}"/>
    <cellStyle name="Percent 5 2 2 2" xfId="2823" xr:uid="{70317860-D843-40E3-818C-7E3C722FE5E3}"/>
    <cellStyle name="Percent 5 2 2 3" xfId="2308" xr:uid="{92F5B80B-4800-4B1C-B3FD-965EA297B411}"/>
    <cellStyle name="Percent 5 2 3" xfId="2569" xr:uid="{3BDBD665-24B5-4A67-8FDF-0E727109A499}"/>
    <cellStyle name="Percent 5 2 3 2" xfId="3094" xr:uid="{34492D86-ECA2-433A-8252-98ED3F170DC4}"/>
    <cellStyle name="Percent 5 2 3 2 2" xfId="4663" xr:uid="{57B8E52C-1E54-45B0-B999-5B622F4E3C67}"/>
    <cellStyle name="Percent 5 2 3 2 2 2" xfId="7681" xr:uid="{3DEB2A9B-FFB1-4F75-A5D6-AC531AB688C5}"/>
    <cellStyle name="Percent 5 2 3 2 2 2 2" xfId="16484" xr:uid="{6C8E13C8-7775-4CA5-A7B4-D36857CFF11C}"/>
    <cellStyle name="Percent 5 2 3 2 2 3" xfId="13468" xr:uid="{2846A130-2205-476F-8141-3D41B571A31C}"/>
    <cellStyle name="Percent 5 2 3 2 3" xfId="6155" xr:uid="{4050438D-3DC2-495E-B08C-8AA04C53BE43}"/>
    <cellStyle name="Percent 5 2 3 2 3 2" xfId="14959" xr:uid="{4BFBA9BC-AB2E-4208-AD46-5CE1499A77C2}"/>
    <cellStyle name="Percent 5 2 3 2 4" xfId="9173" xr:uid="{0E804A2C-12A8-44F1-BE81-7EBBFC237F1A}"/>
    <cellStyle name="Percent 5 2 3 2 4 2" xfId="17976" xr:uid="{6F9CDD99-1A57-4AAC-B5B5-C5A20633D57C}"/>
    <cellStyle name="Percent 5 2 3 2 5" xfId="11955" xr:uid="{588B9FC2-27EA-4335-8C64-E780656C601F}"/>
    <cellStyle name="Percent 5 2 3 3" xfId="3436" xr:uid="{2F21E0D7-9BFE-4206-AA48-E0C66465F2E2}"/>
    <cellStyle name="Percent 5 2 3 3 2" xfId="4956" xr:uid="{6E8AB6B9-C8AF-4B3A-AA78-C1BCE36C5537}"/>
    <cellStyle name="Percent 5 2 3 3 2 2" xfId="7977" xr:uid="{02DE0AB8-8666-41FB-BF22-5FAFA4DE307B}"/>
    <cellStyle name="Percent 5 2 3 3 2 2 2" xfId="16780" xr:uid="{951F47CD-A6F8-4EB1-9834-D718672DE881}"/>
    <cellStyle name="Percent 5 2 3 3 2 3" xfId="13761" xr:uid="{1AAE9219-B653-463E-84B1-43FFCFCC16DC}"/>
    <cellStyle name="Percent 5 2 3 3 3" xfId="6451" xr:uid="{B8992C03-2964-481D-84AF-2A28FC362226}"/>
    <cellStyle name="Percent 5 2 3 3 3 2" xfId="15255" xr:uid="{6D65EFC7-AA61-44DB-B635-7A19B17C1DA5}"/>
    <cellStyle name="Percent 5 2 3 3 4" xfId="9469" xr:uid="{7DE47BDC-D959-44D4-AA6A-4A905C2753A7}"/>
    <cellStyle name="Percent 5 2 3 3 4 2" xfId="18272" xr:uid="{15F64FAC-EE0B-469E-8132-9BE9C97EDD35}"/>
    <cellStyle name="Percent 5 2 3 3 5" xfId="12244" xr:uid="{807B11CC-366B-4540-A9EC-4B8B19B1F95E}"/>
    <cellStyle name="Percent 5 2 3 4" xfId="3731" xr:uid="{E2D6EFF2-A59B-44EE-AF4E-AA98CA5E06E6}"/>
    <cellStyle name="Percent 5 2 3 4 2" xfId="5254" xr:uid="{18F738B9-3B76-4064-9AD8-EC4CB8B1FFCD}"/>
    <cellStyle name="Percent 5 2 3 4 2 2" xfId="8275" xr:uid="{3A6111B3-1641-41E2-B338-D8DA5EEB55EA}"/>
    <cellStyle name="Percent 5 2 3 4 2 2 2" xfId="17078" xr:uid="{CE0BD25D-4DD4-4018-94EB-4F3F6D86D9B8}"/>
    <cellStyle name="Percent 5 2 3 4 2 3" xfId="14059" xr:uid="{C9F62E97-1EDC-4C9B-89A9-CC3D9054B707}"/>
    <cellStyle name="Percent 5 2 3 4 3" xfId="6749" xr:uid="{43665507-0A1E-4872-9612-F83B21CE9C9D}"/>
    <cellStyle name="Percent 5 2 3 4 3 2" xfId="15553" xr:uid="{3ABDDECF-AABD-4A9E-9401-10A18255590A}"/>
    <cellStyle name="Percent 5 2 3 4 4" xfId="9767" xr:uid="{6AD71ABA-BEB3-46C6-843E-0AAD950E160A}"/>
    <cellStyle name="Percent 5 2 3 4 4 2" xfId="18570" xr:uid="{0444DAF7-7E17-44C4-9840-8F88B23A3E84}"/>
    <cellStyle name="Percent 5 2 3 4 5" xfId="12539" xr:uid="{8626A3A8-D307-4D3A-B09E-3F258D7D3B72}"/>
    <cellStyle name="Percent 5 2 3 5" xfId="4041" xr:uid="{28357CDC-12B6-4D32-B092-BEB2276B4ED3}"/>
    <cellStyle name="Percent 5 2 3 5 2" xfId="5564" xr:uid="{BC4C1EA3-8625-4C30-9C4C-D03BE5448B1B}"/>
    <cellStyle name="Percent 5 2 3 5 2 2" xfId="8585" xr:uid="{F258E684-BC27-495E-9CE7-AAF6EEFB1967}"/>
    <cellStyle name="Percent 5 2 3 5 2 2 2" xfId="17388" xr:uid="{D960FC91-92E1-446D-9043-81B5F12A0DB9}"/>
    <cellStyle name="Percent 5 2 3 5 2 3" xfId="14369" xr:uid="{069F8012-62D4-4E92-B4E1-13AFE51DAC7D}"/>
    <cellStyle name="Percent 5 2 3 5 3" xfId="7059" xr:uid="{BFFDD3E8-0694-47F2-AE22-76BFE560A1BD}"/>
    <cellStyle name="Percent 5 2 3 5 3 2" xfId="15863" xr:uid="{E6FECE27-88EA-4D83-B5F4-79DD00A18BC7}"/>
    <cellStyle name="Percent 5 2 3 5 4" xfId="10077" xr:uid="{714AC60D-55A1-44B2-B2DB-CEBB4524FA65}"/>
    <cellStyle name="Percent 5 2 3 5 4 2" xfId="18880" xr:uid="{7D249084-2B97-4645-BA11-0C4178984F86}"/>
    <cellStyle name="Percent 5 2 3 5 5" xfId="12848" xr:uid="{DC448DAD-4BD2-424C-978B-68FD1F7EE2DC}"/>
    <cellStyle name="Percent 5 2 3 6" xfId="4368" xr:uid="{CDB5067E-CF7A-45DF-BCF1-F8F831213CA4}"/>
    <cellStyle name="Percent 5 2 3 6 2" xfId="7386" xr:uid="{22C38063-F151-4BFA-B4EA-7BF22A5E3A68}"/>
    <cellStyle name="Percent 5 2 3 6 2 2" xfId="16189" xr:uid="{5C877EA5-26F6-4022-9658-96EF2739EFD3}"/>
    <cellStyle name="Percent 5 2 3 6 3" xfId="13174" xr:uid="{AF18C35D-C92C-4346-ABF6-DD2658565BAE}"/>
    <cellStyle name="Percent 5 2 3 7" xfId="5859" xr:uid="{14EFCAF3-C41B-40E5-BEFB-E8C57245B2EA}"/>
    <cellStyle name="Percent 5 2 3 7 2" xfId="14663" xr:uid="{B46D181D-7BB2-40BD-8527-75354491F055}"/>
    <cellStyle name="Percent 5 2 3 8" xfId="8878" xr:uid="{D3884576-CCD1-42BC-8AE7-6504129CB079}"/>
    <cellStyle name="Percent 5 2 3 8 2" xfId="17681" xr:uid="{6F7B098D-C1DC-48E7-9DB8-47BEC389C8C3}"/>
    <cellStyle name="Percent 5 2 3 9" xfId="11679" xr:uid="{16611A2D-AE12-4B2F-8384-B4B46AA7DF45}"/>
    <cellStyle name="Percent 5 2 4" xfId="2822" xr:uid="{ACAF25A6-D40F-4CD9-87F4-785AC501DAF6}"/>
    <cellStyle name="Percent 5 2 5" xfId="2307" xr:uid="{4699C9AA-4D61-4D1D-A1C0-2B7A5285BC8D}"/>
    <cellStyle name="Percent 5 2 6" xfId="1264" xr:uid="{D3D3E388-2106-4D32-9BD8-83492FBB5106}"/>
    <cellStyle name="Percent 5 3" xfId="1331" xr:uid="{430441BB-7ECD-4A93-A2F1-99F3B23443F8}"/>
    <cellStyle name="Percent 5 3 2" xfId="2824" xr:uid="{61309662-56D2-42DC-8FB0-075BB1639BA9}"/>
    <cellStyle name="Percent 5 4" xfId="2329" xr:uid="{0D45DFC5-CAFF-425A-83E2-F04D17554CA3}"/>
    <cellStyle name="Percent 5 4 10" xfId="10486" xr:uid="{C6C08E1D-DF91-4BB9-B5ED-84B1B8776D86}"/>
    <cellStyle name="Percent 5 4 10 2" xfId="11576" xr:uid="{85A3D52E-95C0-4131-9EB2-C2773A7687E6}"/>
    <cellStyle name="Percent 5 4 2" xfId="2586" xr:uid="{9B4A70E3-96F3-42F0-80BC-BCE2BAF91272}"/>
    <cellStyle name="Percent 5 4 2 2" xfId="3112" xr:uid="{C095C949-F21E-4D73-8CE8-6A9E63E4CDF8}"/>
    <cellStyle name="Percent 5 4 2 2 2" xfId="4680" xr:uid="{22AFFC64-A491-4CC0-8EC1-9028CEB6C9B1}"/>
    <cellStyle name="Percent 5 4 2 2 2 2" xfId="7698" xr:uid="{82AB368D-2AEA-4792-834F-EC75779A9B5F}"/>
    <cellStyle name="Percent 5 4 2 2 2 2 2" xfId="16501" xr:uid="{9269602C-308B-46D5-9D37-EB4305167E5A}"/>
    <cellStyle name="Percent 5 4 2 2 2 3" xfId="13485" xr:uid="{22F2D568-5B0A-4CEF-BAD1-3A9434450713}"/>
    <cellStyle name="Percent 5 4 2 2 3" xfId="6172" xr:uid="{9C65811C-4BA2-47EB-BA72-359E3610D343}"/>
    <cellStyle name="Percent 5 4 2 2 3 2" xfId="14976" xr:uid="{03D3AB78-9B8E-4F37-AE24-9D2D95A88F98}"/>
    <cellStyle name="Percent 5 4 2 2 4" xfId="9190" xr:uid="{4BABB540-B459-4B1F-AE3D-F71A9C11C424}"/>
    <cellStyle name="Percent 5 4 2 2 4 2" xfId="17993" xr:uid="{44C519BF-4C4F-4A19-BE0B-22C32D414182}"/>
    <cellStyle name="Percent 5 4 2 2 5" xfId="11971" xr:uid="{DDA08B5F-0B70-4D06-B3EA-E8FF139F96D3}"/>
    <cellStyle name="Percent 5 4 2 3" xfId="3453" xr:uid="{95A633B3-B881-40AB-9880-7DFE13EC4116}"/>
    <cellStyle name="Percent 5 4 2 3 2" xfId="4973" xr:uid="{D119024D-4B7F-4F59-A4BC-629DE059FDA7}"/>
    <cellStyle name="Percent 5 4 2 3 2 2" xfId="7994" xr:uid="{F3A3F04F-D838-48AE-BBCE-371ACA964916}"/>
    <cellStyle name="Percent 5 4 2 3 2 2 2" xfId="16797" xr:uid="{EB16ED67-C8B0-4471-B433-FE84F22E97B4}"/>
    <cellStyle name="Percent 5 4 2 3 2 3" xfId="13778" xr:uid="{0140ED20-B60C-4101-8029-A5D7B1C15C3F}"/>
    <cellStyle name="Percent 5 4 2 3 3" xfId="6468" xr:uid="{93C3920C-0AAA-4620-87C0-540879AD78C8}"/>
    <cellStyle name="Percent 5 4 2 3 3 2" xfId="15272" xr:uid="{CDE66D09-E859-4872-B3BB-A27AE350E634}"/>
    <cellStyle name="Percent 5 4 2 3 4" xfId="9486" xr:uid="{4A30A504-1E67-4503-9F5B-CE3B81CBF2C1}"/>
    <cellStyle name="Percent 5 4 2 3 4 2" xfId="18289" xr:uid="{FDEEB0A6-AD79-422F-92C1-00FA11DAE3DD}"/>
    <cellStyle name="Percent 5 4 2 3 5" xfId="12261" xr:uid="{DB478B4C-2D6F-4F9B-931E-61F00CAC6E8D}"/>
    <cellStyle name="Percent 5 4 2 4" xfId="3748" xr:uid="{648924D8-FF68-4472-AA7D-8583DAE889B3}"/>
    <cellStyle name="Percent 5 4 2 4 2" xfId="5271" xr:uid="{B433D8DE-1749-4731-8459-6D61A92304D3}"/>
    <cellStyle name="Percent 5 4 2 4 2 2" xfId="8292" xr:uid="{DD865981-0E48-4DAA-BBAD-5D0280F8F365}"/>
    <cellStyle name="Percent 5 4 2 4 2 2 2" xfId="17095" xr:uid="{6A734404-5C18-4E7A-A6CA-23222847A779}"/>
    <cellStyle name="Percent 5 4 2 4 2 3" xfId="14076" xr:uid="{AA8570FE-7B36-45F3-B284-1950433D3E87}"/>
    <cellStyle name="Percent 5 4 2 4 3" xfId="6766" xr:uid="{F8C4EBFE-2997-4BB9-911D-B3018A58733F}"/>
    <cellStyle name="Percent 5 4 2 4 3 2" xfId="15570" xr:uid="{A6301036-D0AB-4A04-9927-8F4A17F6FBC5}"/>
    <cellStyle name="Percent 5 4 2 4 4" xfId="9784" xr:uid="{4577A2EA-F1FF-4B8D-93EE-40EB4D0A2873}"/>
    <cellStyle name="Percent 5 4 2 4 4 2" xfId="18587" xr:uid="{ABC9BED9-8BA6-4A83-8E99-424344657087}"/>
    <cellStyle name="Percent 5 4 2 4 5" xfId="12556" xr:uid="{03D83311-F0FD-4409-BF30-4C2CB9D5910E}"/>
    <cellStyle name="Percent 5 4 2 5" xfId="4058" xr:uid="{39B3E03B-A5F9-496A-BFC4-B83D38870AE2}"/>
    <cellStyle name="Percent 5 4 2 5 2" xfId="5581" xr:uid="{6EB585C4-73A1-47CE-9E2C-1BA24AB83E16}"/>
    <cellStyle name="Percent 5 4 2 5 2 2" xfId="8602" xr:uid="{C6CF6EBB-8526-4E3E-B0E8-702D6B8217B9}"/>
    <cellStyle name="Percent 5 4 2 5 2 2 2" xfId="17405" xr:uid="{79731122-4A9F-4E4F-B97E-D4911F76C496}"/>
    <cellStyle name="Percent 5 4 2 5 2 3" xfId="14386" xr:uid="{D9E2BD53-18CC-4FBD-97F3-8E227A950CFC}"/>
    <cellStyle name="Percent 5 4 2 5 3" xfId="7076" xr:uid="{ADDA7D0C-BE58-4358-8998-8680A6205417}"/>
    <cellStyle name="Percent 5 4 2 5 3 2" xfId="15880" xr:uid="{63396A93-AF64-4072-A593-EA859426F216}"/>
    <cellStyle name="Percent 5 4 2 5 4" xfId="10094" xr:uid="{D82F21E4-BC78-48DC-8EB2-AD317B589942}"/>
    <cellStyle name="Percent 5 4 2 5 4 2" xfId="18897" xr:uid="{6273747C-6648-41F4-9D5C-DD0A47C8D109}"/>
    <cellStyle name="Percent 5 4 2 5 5" xfId="12865" xr:uid="{94E2523A-52EB-4AC6-995F-ED5A2934326D}"/>
    <cellStyle name="Percent 5 4 2 6" xfId="4385" xr:uid="{928378A7-B4A5-4FFF-8D63-A6F8387C53AE}"/>
    <cellStyle name="Percent 5 4 2 6 2" xfId="7403" xr:uid="{7FBFAA9F-7824-4E70-909C-C60E9551B3A4}"/>
    <cellStyle name="Percent 5 4 2 6 2 2" xfId="16206" xr:uid="{28272963-A884-4305-A3E1-03F50D38AF17}"/>
    <cellStyle name="Percent 5 4 2 6 3" xfId="13191" xr:uid="{6CF71B0B-BE5E-4586-8847-99ECC5810A5A}"/>
    <cellStyle name="Percent 5 4 2 7" xfId="5876" xr:uid="{8E3D7EE3-3D8A-4756-AF00-F14D4EFD11F5}"/>
    <cellStyle name="Percent 5 4 2 7 2" xfId="14680" xr:uid="{869AE52B-CB84-4342-8629-83C808349FBC}"/>
    <cellStyle name="Percent 5 4 2 8" xfId="8895" xr:uid="{D192AC9E-257E-4314-923C-4518F34EFED5}"/>
    <cellStyle name="Percent 5 4 2 8 2" xfId="17698" xr:uid="{4D0949DF-B78B-4F70-8526-4445DD2972DF}"/>
    <cellStyle name="Percent 5 4 2 9" xfId="11690" xr:uid="{94BE990C-1E1E-40E0-90DB-8B2D136057FD}"/>
    <cellStyle name="Percent 5 4 3" xfId="2857" xr:uid="{046C6DD8-44BF-4A1E-BE69-64CB9CF43C7D}"/>
    <cellStyle name="Percent 5 4 3 2" xfId="4502" xr:uid="{F40C8401-C04C-4A73-8887-C5A0D78BEDD5}"/>
    <cellStyle name="Percent 5 4 3 2 2" xfId="7520" xr:uid="{32F980F2-1A45-44B5-B1A2-275CB3230C90}"/>
    <cellStyle name="Percent 5 4 3 2 2 2" xfId="16323" xr:uid="{AE878FA7-D427-4C5E-8B72-91CB77435DD9}"/>
    <cellStyle name="Percent 5 4 3 2 3" xfId="13307" xr:uid="{EB3E6754-712F-41BE-AE36-2DBB6EFB12F7}"/>
    <cellStyle name="Percent 5 4 3 3" xfId="5994" xr:uid="{15CB480D-367C-4C89-A526-6D6B88A2D2D4}"/>
    <cellStyle name="Percent 5 4 3 3 2" xfId="14798" xr:uid="{5E2F747D-E263-4649-91B2-7B1560E66676}"/>
    <cellStyle name="Percent 5 4 3 4" xfId="9012" xr:uid="{B37E90CA-CEFA-4046-B1A0-26A365D2640D}"/>
    <cellStyle name="Percent 5 4 3 4 2" xfId="17815" xr:uid="{AA09E3FC-56AA-42BF-B251-A2AB8025F8B7}"/>
    <cellStyle name="Percent 5 4 3 5" xfId="11797" xr:uid="{2D75006A-0273-4F22-AB75-92F3AE593BBB}"/>
    <cellStyle name="Percent 5 4 4" xfId="3277" xr:uid="{ED03C0E3-25B5-40B3-B30D-692F9D1EAC59}"/>
    <cellStyle name="Percent 5 4 4 2" xfId="4797" xr:uid="{4D5985F9-BF4B-4301-A6DB-ABA93AB012F7}"/>
    <cellStyle name="Percent 5 4 4 2 2" xfId="7818" xr:uid="{F11917FF-7B33-4B06-9DC9-E87A889AA0D2}"/>
    <cellStyle name="Percent 5 4 4 2 2 2" xfId="16621" xr:uid="{0C6A1399-E62E-452C-8AD7-AFD8B7093A91}"/>
    <cellStyle name="Percent 5 4 4 2 3" xfId="13602" xr:uid="{E07CD9B4-8AF6-4E20-AD2B-9D3BEDF4DF77}"/>
    <cellStyle name="Percent 5 4 4 3" xfId="6292" xr:uid="{EC730574-AA13-4AF0-932E-B2705C30B62D}"/>
    <cellStyle name="Percent 5 4 4 3 2" xfId="15096" xr:uid="{809ED728-21FD-4F3D-9B1A-CA569E3C55CB}"/>
    <cellStyle name="Percent 5 4 4 4" xfId="9310" xr:uid="{91413529-16FC-4AC3-9136-FA735A7E0971}"/>
    <cellStyle name="Percent 5 4 4 4 2" xfId="18113" xr:uid="{807D0F0A-F45F-4E6E-B9B1-DA861A35DE07}"/>
    <cellStyle name="Percent 5 4 4 5" xfId="12085" xr:uid="{B023F7EC-EDFC-4069-BDFB-0042BDE49227}"/>
    <cellStyle name="Percent 5 4 5" xfId="3570" xr:uid="{21B6204C-7A08-4EA8-8043-50E39E503448}"/>
    <cellStyle name="Percent 5 4 5 2" xfId="5093" xr:uid="{DD0423D3-1D26-4DB3-9F29-961B6459876B}"/>
    <cellStyle name="Percent 5 4 5 2 2" xfId="8114" xr:uid="{0876CCA0-9FF1-4579-9663-B0A1E48A6D9D}"/>
    <cellStyle name="Percent 5 4 5 2 2 2" xfId="16917" xr:uid="{5BA38BCB-CE7E-4893-9D16-3D944C5A53CD}"/>
    <cellStyle name="Percent 5 4 5 2 3" xfId="13898" xr:uid="{DCA6B220-C155-4F8D-AF98-418F48A705D3}"/>
    <cellStyle name="Percent 5 4 5 3" xfId="6588" xr:uid="{7BE2F16E-781E-46EA-AD74-32D312037774}"/>
    <cellStyle name="Percent 5 4 5 3 2" xfId="15392" xr:uid="{387A63B1-4180-458B-B29B-4C4D48C7803A}"/>
    <cellStyle name="Percent 5 4 5 4" xfId="9606" xr:uid="{ABE1E2BB-410F-4EC8-BDA9-DD601603E3E6}"/>
    <cellStyle name="Percent 5 4 5 4 2" xfId="18409" xr:uid="{514257B6-11F2-4791-948C-C4774FDB40E8}"/>
    <cellStyle name="Percent 5 4 5 5" xfId="12378" xr:uid="{AC3F554C-408F-4512-8545-1EB275990D0B}"/>
    <cellStyle name="Percent 5 4 6" xfId="3882" xr:uid="{0C7E3C99-91DC-4390-8811-7172ABD6B20A}"/>
    <cellStyle name="Percent 5 4 6 2" xfId="5405" xr:uid="{77DE7DA4-D2C1-44F6-B5CF-84E590D8B389}"/>
    <cellStyle name="Percent 5 4 6 2 2" xfId="8426" xr:uid="{27B9C607-E95C-4795-822B-B7F516113CF6}"/>
    <cellStyle name="Percent 5 4 6 2 2 2" xfId="17229" xr:uid="{AD5F6A82-D9C1-4F97-9D11-E8D843007F69}"/>
    <cellStyle name="Percent 5 4 6 2 3" xfId="14210" xr:uid="{066A7DBC-4A60-4C25-9776-F3EA2146DA2D}"/>
    <cellStyle name="Percent 5 4 6 3" xfId="6900" xr:uid="{BA2A5B6F-ADD4-419B-B1CA-A76EFC270ABB}"/>
    <cellStyle name="Percent 5 4 6 3 2" xfId="15704" xr:uid="{BFE93D0D-8E05-4A3C-9D07-A9ECC887DE83}"/>
    <cellStyle name="Percent 5 4 6 4" xfId="9918" xr:uid="{3F617C0A-807F-4C0F-90A9-0E6E83AD2F26}"/>
    <cellStyle name="Percent 5 4 6 4 2" xfId="18721" xr:uid="{7C3F163C-4DE9-42FB-BE16-F20CD45E14EC}"/>
    <cellStyle name="Percent 5 4 6 5" xfId="12689" xr:uid="{5EE84957-9FF1-4D50-855A-3CF3389BBB4E}"/>
    <cellStyle name="Percent 5 4 7" xfId="4209" xr:uid="{D686DA40-DD4B-4540-A5EF-695607D00AB7}"/>
    <cellStyle name="Percent 5 4 7 2" xfId="7227" xr:uid="{C2EFD713-A535-44E2-BF55-03DBBB20D89F}"/>
    <cellStyle name="Percent 5 4 7 2 2" xfId="16030" xr:uid="{BEE00E6D-6A5D-4B8B-AB79-005639AABA71}"/>
    <cellStyle name="Percent 5 4 7 3" xfId="13015" xr:uid="{A99DFB40-0B71-4C8A-8B2B-6829CEE367D5}"/>
    <cellStyle name="Percent 5 4 8" xfId="5712" xr:uid="{89E83A98-9E24-44E1-8F78-98F0DC9B1906}"/>
    <cellStyle name="Percent 5 4 8 2" xfId="14516" xr:uid="{FBE9E063-8732-4A7F-86E0-AACE07648238}"/>
    <cellStyle name="Percent 5 4 9" xfId="8719" xr:uid="{2F52E72A-356A-488A-82DD-6B54B98DA992}"/>
    <cellStyle name="Percent 5 4 9 2" xfId="17522" xr:uid="{083BD6BC-68FD-4E99-AB34-24999D69CB24}"/>
    <cellStyle name="Percent 5 5" xfId="2313" xr:uid="{7360A3F1-BFD7-47D1-8D68-AB7B3191D795}"/>
    <cellStyle name="Percent 5 5 2" xfId="2831" xr:uid="{7B631488-7658-44C3-B648-370FB207240E}"/>
    <cellStyle name="Percent 5 5 3" xfId="10434" xr:uid="{DF04F377-D3E8-422B-A2C1-768B6B268016}"/>
    <cellStyle name="Percent 5 6" xfId="2484" xr:uid="{1E1AA0E1-F2B6-4A2A-B439-6AEEB25408B0}"/>
    <cellStyle name="Percent 5 6 2" xfId="3006" xr:uid="{5A86CB11-1D64-4B54-8001-B4B2497ABEE5}"/>
    <cellStyle name="Percent 5 6 2 2" xfId="4594" xr:uid="{4F8B3A85-E1F7-4218-BF96-310C5645E90C}"/>
    <cellStyle name="Percent 5 6 2 2 2" xfId="7612" xr:uid="{816837EE-B117-4815-A29B-416D00868A80}"/>
    <cellStyle name="Percent 5 6 2 2 2 2" xfId="16415" xr:uid="{7DBE1CB8-5AF2-4354-8287-65676C96CC23}"/>
    <cellStyle name="Percent 5 6 2 2 3" xfId="13399" xr:uid="{A3410EEF-884D-4769-BD4B-710D5E5D0D43}"/>
    <cellStyle name="Percent 5 6 2 3" xfId="6086" xr:uid="{347A2E13-0948-4C0C-B2CA-2946E3C93D1A}"/>
    <cellStyle name="Percent 5 6 2 3 2" xfId="14890" xr:uid="{CD06B1C8-E375-48DA-B355-0C9EDDCD8528}"/>
    <cellStyle name="Percent 5 6 2 4" xfId="9104" xr:uid="{43C14701-DABA-4BD2-9230-5CEE3CEBCF9E}"/>
    <cellStyle name="Percent 5 6 2 4 2" xfId="17907" xr:uid="{2083ADE8-D76C-4694-BF98-FFA4CA79EA6A}"/>
    <cellStyle name="Percent 5 6 2 5" xfId="11888" xr:uid="{B0DBD441-EBB8-4F8E-BC05-E66EA6FB3A98}"/>
    <cellStyle name="Percent 5 6 3" xfId="3367" xr:uid="{4027C6B9-5DBC-4947-9F5D-9F6A052E4C9E}"/>
    <cellStyle name="Percent 5 6 3 2" xfId="4887" xr:uid="{6CEF6853-3167-4C58-B3D3-AB9883F0193B}"/>
    <cellStyle name="Percent 5 6 3 2 2" xfId="7908" xr:uid="{65120411-304D-4D74-AA6B-5391D14F92A9}"/>
    <cellStyle name="Percent 5 6 3 2 2 2" xfId="16711" xr:uid="{94548762-648E-4EC8-B593-3B3E9D71F18A}"/>
    <cellStyle name="Percent 5 6 3 2 3" xfId="13692" xr:uid="{F7E60265-7BEE-459A-AADA-425BD48DCDED}"/>
    <cellStyle name="Percent 5 6 3 3" xfId="6382" xr:uid="{5CC86524-FC88-42A4-905B-02E67E9C0A00}"/>
    <cellStyle name="Percent 5 6 3 3 2" xfId="15186" xr:uid="{6F8AA965-CE81-455A-A711-48D2A2F6861C}"/>
    <cellStyle name="Percent 5 6 3 4" xfId="9400" xr:uid="{2EC6833E-9CD8-4E21-B35C-972A3940C9A8}"/>
    <cellStyle name="Percent 5 6 3 4 2" xfId="18203" xr:uid="{5B5B0191-C9E4-450E-B601-E503410D7416}"/>
    <cellStyle name="Percent 5 6 3 5" xfId="12175" xr:uid="{9154BD27-D05D-42EE-B12D-823E2F456B35}"/>
    <cellStyle name="Percent 5 6 4" xfId="3662" xr:uid="{670D34BD-60B1-4E00-B8B1-B8083F704DBE}"/>
    <cellStyle name="Percent 5 6 4 2" xfId="5185" xr:uid="{4FC819BB-6EB5-415D-B38A-727125C3AB57}"/>
    <cellStyle name="Percent 5 6 4 2 2" xfId="8206" xr:uid="{F9271B03-6638-42D6-96BB-E94A434DB553}"/>
    <cellStyle name="Percent 5 6 4 2 2 2" xfId="17009" xr:uid="{7F7A16CB-A62D-4578-96DA-65B72F53C481}"/>
    <cellStyle name="Percent 5 6 4 2 3" xfId="13990" xr:uid="{0CDA574C-1234-41DC-BD14-7FF0B525DE14}"/>
    <cellStyle name="Percent 5 6 4 3" xfId="6680" xr:uid="{351C1ADA-EE98-4E4D-B942-EB3FED0C9FAF}"/>
    <cellStyle name="Percent 5 6 4 3 2" xfId="15484" xr:uid="{A24DB71F-B77B-4D07-A76D-52B741542F0E}"/>
    <cellStyle name="Percent 5 6 4 4" xfId="9698" xr:uid="{41E63BAB-3CD2-44DE-BBA5-4861F6AC4039}"/>
    <cellStyle name="Percent 5 6 4 4 2" xfId="18501" xr:uid="{6ACD46F4-673B-488F-B10E-16EF6A716F28}"/>
    <cellStyle name="Percent 5 6 4 5" xfId="12470" xr:uid="{6254DD2D-CD53-4B39-8A0B-4CAB3CDF5B72}"/>
    <cellStyle name="Percent 5 6 5" xfId="3972" xr:uid="{18DB56D2-022F-47D5-8976-860D3D2245A2}"/>
    <cellStyle name="Percent 5 6 5 2" xfId="5495" xr:uid="{14ACBEC9-7629-4BC1-8E1E-EEE824BE3A65}"/>
    <cellStyle name="Percent 5 6 5 2 2" xfId="8516" xr:uid="{2486818C-8057-41F5-9135-0E85982D41E0}"/>
    <cellStyle name="Percent 5 6 5 2 2 2" xfId="17319" xr:uid="{C55E55DF-6958-4418-AC87-671610F94B79}"/>
    <cellStyle name="Percent 5 6 5 2 3" xfId="14300" xr:uid="{1D8DC1CD-BF8D-4B58-8FF6-0B7E3BD0090E}"/>
    <cellStyle name="Percent 5 6 5 3" xfId="6990" xr:uid="{042D2CF2-A4F9-484D-BC06-E10F426CC0C6}"/>
    <cellStyle name="Percent 5 6 5 3 2" xfId="15794" xr:uid="{4158B15A-CBA3-4E47-B659-D2F12A2C57AD}"/>
    <cellStyle name="Percent 5 6 5 4" xfId="10008" xr:uid="{F5E7E8C2-3C02-478C-8E97-4F091B7F11DF}"/>
    <cellStyle name="Percent 5 6 5 4 2" xfId="18811" xr:uid="{88803F0D-3C01-4CF5-8D0C-77A78F79EE6E}"/>
    <cellStyle name="Percent 5 6 5 5" xfId="12779" xr:uid="{78999C2A-86FC-4740-A2F1-72B21FEC7558}"/>
    <cellStyle name="Percent 5 6 6" xfId="4299" xr:uid="{E6FDC6C6-B91B-4429-8D4C-AF02EF1AE5CB}"/>
    <cellStyle name="Percent 5 6 6 2" xfId="7317" xr:uid="{75B380A2-8A44-410B-AEF4-4246A732517B}"/>
    <cellStyle name="Percent 5 6 6 2 2" xfId="16120" xr:uid="{D6294B1A-5CCA-4A4C-8513-8E980BE64FDF}"/>
    <cellStyle name="Percent 5 6 6 3" xfId="13105" xr:uid="{B9C14660-0E78-47C1-883D-349B992D1DEC}"/>
    <cellStyle name="Percent 5 6 7" xfId="5790" xr:uid="{F212D431-1F62-4640-933F-4AE48A426CE3}"/>
    <cellStyle name="Percent 5 6 7 2" xfId="14594" xr:uid="{BD9824A5-74DD-4E25-BD3B-A1C1D1F00F09}"/>
    <cellStyle name="Percent 5 6 8" xfId="8809" xr:uid="{20D3B623-DE2B-47D3-97A4-8FACB55D8149}"/>
    <cellStyle name="Percent 5 6 8 2" xfId="17612" xr:uid="{5A59EFDA-B8F9-4E42-9931-6EAF43A696D3}"/>
    <cellStyle name="Percent 5 6 9" xfId="11623" xr:uid="{61583625-71A9-4CA6-9DE2-69EE752D004A}"/>
    <cellStyle name="Percent 5 7" xfId="2830" xr:uid="{9ED43CB9-2E09-422C-AAF3-CC8B70A68E03}"/>
    <cellStyle name="Percent 5 7 2" xfId="4486" xr:uid="{D1D7B1BD-448F-4232-98D0-23ADFE8C8F45}"/>
    <cellStyle name="Percent 5 7 2 2" xfId="7504" xr:uid="{ED38A86D-1E15-4B1F-98FF-2C8A5D208113}"/>
    <cellStyle name="Percent 5 7 2 2 2" xfId="16307" xr:uid="{877B37F2-CB72-4F87-92A8-0EB6D850F190}"/>
    <cellStyle name="Percent 5 7 2 3" xfId="13291" xr:uid="{BF65C07F-EB28-454C-A224-39F0ED92AFBE}"/>
    <cellStyle name="Percent 5 7 3" xfId="5978" xr:uid="{F9D2F47B-D8EE-4710-A75B-81E44D5313C4}"/>
    <cellStyle name="Percent 5 7 3 2" xfId="14782" xr:uid="{D8E0BF27-B40A-40D7-A3B7-7FB111D721F6}"/>
    <cellStyle name="Percent 5 7 4" xfId="8996" xr:uid="{40404241-B495-47EB-B441-98F7DCE4EA5B}"/>
    <cellStyle name="Percent 5 7 4 2" xfId="17799" xr:uid="{ED974EF2-8D53-422A-B40A-1203F629F225}"/>
    <cellStyle name="Percent 5 7 5" xfId="11782" xr:uid="{E3ED754D-19CD-4C24-91B6-104F7D90994B}"/>
    <cellStyle name="Percent 5 8" xfId="3261" xr:uid="{72E7D169-4DC0-4D1B-80DE-D3B55F1B5862}"/>
    <cellStyle name="Percent 5 8 2" xfId="4781" xr:uid="{424DB61B-BCFE-4432-B669-9ABE44D05AC2}"/>
    <cellStyle name="Percent 5 8 2 2" xfId="7802" xr:uid="{8056046F-4B3A-4DE8-81C0-6FFEBB6C345E}"/>
    <cellStyle name="Percent 5 8 2 2 2" xfId="16605" xr:uid="{15CF2089-DFF6-4BDD-9DDF-C9DCFC189FD4}"/>
    <cellStyle name="Percent 5 8 2 3" xfId="13586" xr:uid="{659CFE44-6551-4DE7-8A5A-EDE7DDE0C9A5}"/>
    <cellStyle name="Percent 5 8 3" xfId="6276" xr:uid="{29E5BC86-D8D5-4E92-AD31-EEB9AC23E724}"/>
    <cellStyle name="Percent 5 8 3 2" xfId="15080" xr:uid="{FEAC27CF-067F-415E-B8C6-46D967AFF953}"/>
    <cellStyle name="Percent 5 8 4" xfId="9294" xr:uid="{29F50C6F-134E-4894-9A9D-DCFAFD35D43E}"/>
    <cellStyle name="Percent 5 8 4 2" xfId="18097" xr:uid="{B10FD46C-A216-43A8-85BA-FD73ED5B2893}"/>
    <cellStyle name="Percent 5 8 5" xfId="12069" xr:uid="{244FC0FE-A995-43D9-9B5C-7015CDCC0359}"/>
    <cellStyle name="Percent 5 9" xfId="3552" xr:uid="{62655CAA-615F-4BB4-8BC2-EB9B0FCB57C4}"/>
    <cellStyle name="Percent 5 9 2" xfId="5075" xr:uid="{E302EE41-DE5C-464E-9421-655E21BF9EDF}"/>
    <cellStyle name="Percent 5 9 2 2" xfId="8096" xr:uid="{D59E36C5-58BA-4459-8074-E6ADCDE1E769}"/>
    <cellStyle name="Percent 5 9 2 2 2" xfId="16899" xr:uid="{55C4FFB2-03DC-4D0E-9CCA-6C0907829BEB}"/>
    <cellStyle name="Percent 5 9 2 3" xfId="13880" xr:uid="{C0B78EF8-7271-4D22-A8D2-32E6CA22B8DD}"/>
    <cellStyle name="Percent 5 9 3" xfId="6570" xr:uid="{D7DAAD6B-3A32-436B-A5F1-A2BDB959BA66}"/>
    <cellStyle name="Percent 5 9 3 2" xfId="15374" xr:uid="{C2C6FFE6-4FB7-41B6-BB7F-6FFD9DA89734}"/>
    <cellStyle name="Percent 5 9 4" xfId="9588" xr:uid="{D4952A57-0A0F-4DAD-B894-F0656A58CC6A}"/>
    <cellStyle name="Percent 5 9 4 2" xfId="18391" xr:uid="{642242AC-FA01-406F-9188-13CAE1AB702F}"/>
    <cellStyle name="Percent 5 9 5" xfId="12360" xr:uid="{3D63BBDD-C0BF-46BF-8189-E448BE48A422}"/>
    <cellStyle name="Percent 50" xfId="1947" xr:uid="{92F86D1D-61E5-4E64-94A6-40B93C94893D}"/>
    <cellStyle name="Percent 50 2" xfId="2270" xr:uid="{57E23D28-E2B9-4B5F-BCCF-38265FD93A23}"/>
    <cellStyle name="Percent 50 2 2" xfId="3175" xr:uid="{4F9ED041-FFC9-4900-A229-CF0A35C5F7B8}"/>
    <cellStyle name="Percent 50 3" xfId="2727" xr:uid="{5A6C5935-EB57-46F0-85ED-6F25B314927B}"/>
    <cellStyle name="Percent 50 3 2" xfId="10551" xr:uid="{A8A35BDB-ED57-44FD-A0C3-50417D456B17}"/>
    <cellStyle name="Percent 51" xfId="2273" xr:uid="{0A91E322-BE7C-42D1-8BA4-179A53807CF1}"/>
    <cellStyle name="Percent 51 2" xfId="3173" xr:uid="{84699A6C-81AB-470F-B41D-3DEE4109D5C7}"/>
    <cellStyle name="Percent 51 3" xfId="11070" xr:uid="{8665A47C-C434-4ADA-8DE0-EEF91B075EA6}"/>
    <cellStyle name="Percent 51 4" xfId="10702" xr:uid="{9164FFA8-7DE8-4AF7-9CFD-6639F7A06DE6}"/>
    <cellStyle name="Percent 52" xfId="2277" xr:uid="{16D2B1B7-6D97-43E9-B486-8B32D15335AA}"/>
    <cellStyle name="Percent 52 2" xfId="3133" xr:uid="{7D2025F0-CF3A-4C79-83E3-856D638EE9C0}"/>
    <cellStyle name="Percent 52 3" xfId="10801" xr:uid="{013F4682-4E3E-47BB-BB5E-BAEE03B2DDF3}"/>
    <cellStyle name="Percent 52 4" xfId="11270" xr:uid="{196D9486-335D-4295-8125-C73D5869C9BC}"/>
    <cellStyle name="Percent 53" xfId="2278" xr:uid="{6FABB231-184F-485D-93C5-9539BA8E8A07}"/>
    <cellStyle name="Percent 53 2" xfId="3130" xr:uid="{72C5B637-7026-4D4E-BEA2-E5CD54137AB6}"/>
    <cellStyle name="Percent 54" xfId="2726" xr:uid="{05DCE8A2-81CA-402B-A216-F6B32E4873E1}"/>
    <cellStyle name="Percent 54 2" xfId="3174" xr:uid="{8903E8EB-ECC9-47D0-8708-3E0D0FB9BE21}"/>
    <cellStyle name="Percent 55" xfId="2728" xr:uid="{3EBF2A38-2783-4565-B24D-16AFDBECDC2F}"/>
    <cellStyle name="Percent 55 2" xfId="3176" xr:uid="{488D4194-68D5-4112-B19E-5A77EDDAF59E}"/>
    <cellStyle name="Percent 56" xfId="2730" xr:uid="{A6BC10C6-F724-46CE-9CC7-5D5BDAD6FE51}"/>
    <cellStyle name="Percent 56 2" xfId="3178" xr:uid="{E55A60B3-DE57-4B1C-BAC1-928404D84CA8}"/>
    <cellStyle name="Percent 57" xfId="2729" xr:uid="{F7DD2F9C-E382-4ADB-A76A-9F46A5FC3D50}"/>
    <cellStyle name="Percent 57 2" xfId="3177" xr:uid="{5A528DB7-5601-40EF-97A6-F04DE2BECFBF}"/>
    <cellStyle name="Percent 58" xfId="2731" xr:uid="{532CEC58-1ED3-4FE0-B94B-3D2DB4EFA642}"/>
    <cellStyle name="Percent 58 2" xfId="3179" xr:uid="{40C097E1-9977-40E5-A086-96F1F6A7FF83}"/>
    <cellStyle name="Percent 59" xfId="2732" xr:uid="{AD824D15-1F2E-4C45-A221-07E8F40FF272}"/>
    <cellStyle name="Percent 59 2" xfId="3180" xr:uid="{ABD4D25B-F8BE-49DF-B9D7-BDAD38B922DA}"/>
    <cellStyle name="Percent 6" xfId="967" xr:uid="{51AF64A6-3B5E-482D-9024-56ABD3F1E527}"/>
    <cellStyle name="Percent 6 2" xfId="968" xr:uid="{EFEB8D2A-E7B1-4C09-A5EE-3AE13BF24F1F}"/>
    <cellStyle name="Percent 6 2 10" xfId="1330" xr:uid="{7EC63E50-902A-4956-8143-F270662EE0A4}"/>
    <cellStyle name="Percent 6 2 2" xfId="3095" xr:uid="{2795C4E6-0295-4023-BC20-51AF9C502930}"/>
    <cellStyle name="Percent 6 2 2 2" xfId="4664" xr:uid="{00FA93D2-B2F6-47B6-A853-2B32851C4F6A}"/>
    <cellStyle name="Percent 6 2 2 2 2" xfId="7682" xr:uid="{9C8EB4B9-48CB-4A60-931D-D64D7EA2ED83}"/>
    <cellStyle name="Percent 6 2 2 2 2 2" xfId="16485" xr:uid="{082C2B63-CFFA-43D3-A230-0971E82218D5}"/>
    <cellStyle name="Percent 6 2 2 2 3" xfId="13469" xr:uid="{B194C6F7-3022-4888-B890-E97901220F95}"/>
    <cellStyle name="Percent 6 2 2 3" xfId="6156" xr:uid="{17EA9BB4-4B66-4C54-9D65-128BD8CC5567}"/>
    <cellStyle name="Percent 6 2 2 3 2" xfId="14960" xr:uid="{D1201F98-96BB-450C-A6F5-B27FD2FA729A}"/>
    <cellStyle name="Percent 6 2 2 4" xfId="9174" xr:uid="{8F8579EA-6368-461A-B528-F71D6D27AF07}"/>
    <cellStyle name="Percent 6 2 2 4 2" xfId="17977" xr:uid="{D5CA266B-F770-4D66-AF4D-8319B401EC74}"/>
    <cellStyle name="Percent 6 2 2 5" xfId="11956" xr:uid="{123F0784-DB6C-4082-A7FD-79C5C00DFCA7}"/>
    <cellStyle name="Percent 6 2 3" xfId="3437" xr:uid="{2C20137E-C600-4D92-97F7-9D0421A31E4A}"/>
    <cellStyle name="Percent 6 2 3 2" xfId="4957" xr:uid="{C48CA25D-D24F-4E50-9621-D638AD38EE52}"/>
    <cellStyle name="Percent 6 2 3 2 2" xfId="7978" xr:uid="{06DC01C3-913A-4AD0-9EC0-A0D1322258CE}"/>
    <cellStyle name="Percent 6 2 3 2 2 2" xfId="16781" xr:uid="{BFFBB2F9-7829-4323-9A88-F90EC47B810B}"/>
    <cellStyle name="Percent 6 2 3 2 3" xfId="13762" xr:uid="{27441770-2B86-41A1-B703-C801C8C01EED}"/>
    <cellStyle name="Percent 6 2 3 3" xfId="6452" xr:uid="{11094D2A-067A-47EF-B123-C27ABF53BB59}"/>
    <cellStyle name="Percent 6 2 3 3 2" xfId="15256" xr:uid="{B9D5722F-E380-4452-8824-4D555C5D57FF}"/>
    <cellStyle name="Percent 6 2 3 4" xfId="9470" xr:uid="{40C7B043-C270-4C9A-8DFF-21439D4B292D}"/>
    <cellStyle name="Percent 6 2 3 4 2" xfId="18273" xr:uid="{1E763F70-6BF3-4686-9A3E-1D8A9BC59130}"/>
    <cellStyle name="Percent 6 2 3 5" xfId="12245" xr:uid="{C4FCD6AF-D0CB-4614-9C85-8899F373CF2D}"/>
    <cellStyle name="Percent 6 2 4" xfId="3732" xr:uid="{6B0ECF1D-5430-41D7-9ADD-B2354025994D}"/>
    <cellStyle name="Percent 6 2 4 2" xfId="5255" xr:uid="{AFD11D02-2B46-42C2-829F-F91C00E45C8A}"/>
    <cellStyle name="Percent 6 2 4 2 2" xfId="8276" xr:uid="{D893A23C-6A57-4F8F-AE96-D6FC162546EB}"/>
    <cellStyle name="Percent 6 2 4 2 2 2" xfId="17079" xr:uid="{C5E84084-0AB7-4BB2-8352-B32749E10C7F}"/>
    <cellStyle name="Percent 6 2 4 2 3" xfId="14060" xr:uid="{BC3D59BC-B705-463A-B5D7-469ECCF3B37A}"/>
    <cellStyle name="Percent 6 2 4 3" xfId="6750" xr:uid="{6C324CE3-4F48-43A2-84F0-E8A03A76A052}"/>
    <cellStyle name="Percent 6 2 4 3 2" xfId="15554" xr:uid="{CF402B68-C7D8-40F3-A539-5B10DA6A60FE}"/>
    <cellStyle name="Percent 6 2 4 4" xfId="9768" xr:uid="{957E7E07-7E65-4333-BD07-A1841DBE5882}"/>
    <cellStyle name="Percent 6 2 4 4 2" xfId="18571" xr:uid="{F76FD13F-14D5-4FAF-839D-C1FDFD07A328}"/>
    <cellStyle name="Percent 6 2 4 5" xfId="12540" xr:uid="{CB0DCC8D-964A-4AB1-BE82-CE187E8DF36E}"/>
    <cellStyle name="Percent 6 2 5" xfId="4042" xr:uid="{26D999B0-8FA3-4657-96C1-E9166560F24B}"/>
    <cellStyle name="Percent 6 2 5 2" xfId="5565" xr:uid="{1D7F4BC1-DEC7-4EAE-8AAC-D84D89AC0AD9}"/>
    <cellStyle name="Percent 6 2 5 2 2" xfId="8586" xr:uid="{E81CD748-72CD-4424-9F4F-C63BBB231B7D}"/>
    <cellStyle name="Percent 6 2 5 2 2 2" xfId="17389" xr:uid="{90A899E2-AA52-44E9-81AD-D4AC53D6124C}"/>
    <cellStyle name="Percent 6 2 5 2 3" xfId="14370" xr:uid="{89C8708C-6751-454A-9700-C0EDD480E80F}"/>
    <cellStyle name="Percent 6 2 5 3" xfId="7060" xr:uid="{10ECB8C5-F446-4EB4-9577-18124884BAD9}"/>
    <cellStyle name="Percent 6 2 5 3 2" xfId="15864" xr:uid="{6CCDB032-571B-4386-B343-D0A7AC831AE0}"/>
    <cellStyle name="Percent 6 2 5 4" xfId="10078" xr:uid="{68699AE6-8E81-4CE7-B697-4425DF4FE18A}"/>
    <cellStyle name="Percent 6 2 5 4 2" xfId="18881" xr:uid="{78B4EBE8-A394-488B-B28E-2AC8373285BE}"/>
    <cellStyle name="Percent 6 2 5 5" xfId="12849" xr:uid="{1108ACA6-4E2A-4222-90AC-CFDAECA932C3}"/>
    <cellStyle name="Percent 6 2 6" xfId="4369" xr:uid="{BF53261A-8AED-44EC-AD8A-9C8B850AB78B}"/>
    <cellStyle name="Percent 6 2 6 2" xfId="7387" xr:uid="{8B011888-26F8-400B-AAFA-F1EA55AFA21C}"/>
    <cellStyle name="Percent 6 2 6 2 2" xfId="16190" xr:uid="{018565CD-6C95-45EF-8C71-EE4B5B39AFC2}"/>
    <cellStyle name="Percent 6 2 6 3" xfId="13175" xr:uid="{3BF2BB99-D1C4-4043-B89F-786441220AE5}"/>
    <cellStyle name="Percent 6 2 7" xfId="5860" xr:uid="{98D97ADA-E75C-4FBE-9C6E-EA147BEF5377}"/>
    <cellStyle name="Percent 6 2 7 2" xfId="14664" xr:uid="{02028529-4CE0-48D0-82C0-88E9654195F6}"/>
    <cellStyle name="Percent 6 2 8" xfId="8879" xr:uid="{E4673728-BFA6-41D7-89B8-6D5E6D965338}"/>
    <cellStyle name="Percent 6 2 8 2" xfId="17682" xr:uid="{BC9F6458-D5D6-46E1-94EF-F615E0FE6F40}"/>
    <cellStyle name="Percent 6 2 9" xfId="2570" xr:uid="{834CDBA4-8D96-42F0-B564-9975F8737899}"/>
    <cellStyle name="Percent 6 3" xfId="2485" xr:uid="{60FCE1FD-951F-437D-A75F-CE6D77029E13}"/>
    <cellStyle name="Percent 6 3 2" xfId="3007" xr:uid="{D62852E2-7CAB-4D7D-850B-E302B00D76C2}"/>
    <cellStyle name="Percent 6 3 2 2" xfId="4595" xr:uid="{B3B31176-73C7-4938-AE4D-744B4294AA30}"/>
    <cellStyle name="Percent 6 3 2 2 2" xfId="7613" xr:uid="{49B5AA1F-B2D7-4428-B502-BE2B8562B2A4}"/>
    <cellStyle name="Percent 6 3 2 2 2 2" xfId="16416" xr:uid="{BC18FD27-3F5D-4941-9ED4-7885DE2578F3}"/>
    <cellStyle name="Percent 6 3 2 2 3" xfId="13400" xr:uid="{56ED7961-8350-4EE2-9CF1-05152A41B969}"/>
    <cellStyle name="Percent 6 3 2 3" xfId="6087" xr:uid="{EE6C3B8A-AD4E-4080-B319-E3A03002E717}"/>
    <cellStyle name="Percent 6 3 2 3 2" xfId="14891" xr:uid="{3138FCEE-71F4-4A9B-95B8-38BBA51574CC}"/>
    <cellStyle name="Percent 6 3 2 4" xfId="9105" xr:uid="{E78D4842-DD7C-4431-8975-B1E7BD3E7CE6}"/>
    <cellStyle name="Percent 6 3 2 4 2" xfId="17908" xr:uid="{84F34AE0-BA92-430B-8021-FEFC691E53FC}"/>
    <cellStyle name="Percent 6 3 2 5" xfId="11889" xr:uid="{A0EC4298-DF2C-477D-84AC-59A4F91D8903}"/>
    <cellStyle name="Percent 6 3 3" xfId="3368" xr:uid="{5BA6977F-501F-4636-9811-B0412A9956B8}"/>
    <cellStyle name="Percent 6 3 3 2" xfId="4888" xr:uid="{EB028554-73B2-4BD7-B6E4-E6322BBC326F}"/>
    <cellStyle name="Percent 6 3 3 2 2" xfId="7909" xr:uid="{72A51F4A-09F1-42E0-83E2-097658CF9A23}"/>
    <cellStyle name="Percent 6 3 3 2 2 2" xfId="16712" xr:uid="{44065D68-076A-48C3-9608-B74F5F2CB92E}"/>
    <cellStyle name="Percent 6 3 3 2 3" xfId="13693" xr:uid="{3F5DAE74-3CA5-4B6A-AE0E-91FABF25F658}"/>
    <cellStyle name="Percent 6 3 3 3" xfId="6383" xr:uid="{578F5C64-21AF-41AC-9754-8D170BCDFC04}"/>
    <cellStyle name="Percent 6 3 3 3 2" xfId="15187" xr:uid="{19AB4BF4-209A-494D-A0C4-CE24E3C8C447}"/>
    <cellStyle name="Percent 6 3 3 4" xfId="9401" xr:uid="{B09770FE-9083-40C1-8D4F-E01FD9E9760F}"/>
    <cellStyle name="Percent 6 3 3 4 2" xfId="18204" xr:uid="{0A098E20-94D9-48C3-9CF0-03E1511D1EBA}"/>
    <cellStyle name="Percent 6 3 3 5" xfId="12176" xr:uid="{17EF4575-2398-4F8D-9104-05D3BC321277}"/>
    <cellStyle name="Percent 6 3 4" xfId="3663" xr:uid="{08896C33-8A9C-465D-A192-42B360499E14}"/>
    <cellStyle name="Percent 6 3 4 2" xfId="5186" xr:uid="{4B1DD58B-4417-4778-924A-D8EE7FE46123}"/>
    <cellStyle name="Percent 6 3 4 2 2" xfId="8207" xr:uid="{555FA249-4019-442A-B9D7-4AAD9BF091DB}"/>
    <cellStyle name="Percent 6 3 4 2 2 2" xfId="17010" xr:uid="{C1BDABE1-86C9-4535-900E-7F9FF9341D5B}"/>
    <cellStyle name="Percent 6 3 4 2 3" xfId="13991" xr:uid="{15B1043D-3C51-4E35-9D34-5940161BD112}"/>
    <cellStyle name="Percent 6 3 4 3" xfId="6681" xr:uid="{6CFDDDB0-C175-4751-8068-E5376B1D017C}"/>
    <cellStyle name="Percent 6 3 4 3 2" xfId="15485" xr:uid="{41759E59-F2D9-49FC-9AF0-E7BDE37BE8A7}"/>
    <cellStyle name="Percent 6 3 4 4" xfId="9699" xr:uid="{CF357630-F9AC-42A1-A894-63425A5CA3DA}"/>
    <cellStyle name="Percent 6 3 4 4 2" xfId="18502" xr:uid="{23CD6E95-5AFE-440B-A88D-A5FFB672C076}"/>
    <cellStyle name="Percent 6 3 4 5" xfId="12471" xr:uid="{8F836EA7-7269-4E9A-8245-036535A57D71}"/>
    <cellStyle name="Percent 6 3 5" xfId="3973" xr:uid="{2B30C6B2-8191-44B3-8002-7F6888434078}"/>
    <cellStyle name="Percent 6 3 5 2" xfId="5496" xr:uid="{47A9112A-9598-4000-8624-AD01D6A8926F}"/>
    <cellStyle name="Percent 6 3 5 2 2" xfId="8517" xr:uid="{BA48CD82-35B3-4A3C-A6D6-CCCAD1DA9C6B}"/>
    <cellStyle name="Percent 6 3 5 2 2 2" xfId="17320" xr:uid="{F383BAC6-A952-4AB3-815A-ADFBD0DB6A30}"/>
    <cellStyle name="Percent 6 3 5 2 3" xfId="14301" xr:uid="{649F7EAD-EB44-4B36-9343-447A5D871E35}"/>
    <cellStyle name="Percent 6 3 5 3" xfId="6991" xr:uid="{4570FD80-5C16-4A16-A609-CDE398D19282}"/>
    <cellStyle name="Percent 6 3 5 3 2" xfId="15795" xr:uid="{A1908E30-F7D0-42D7-A566-D0C9F6E43DA3}"/>
    <cellStyle name="Percent 6 3 5 4" xfId="10009" xr:uid="{19E37444-25A8-46D5-BC8A-DD57B0221B2A}"/>
    <cellStyle name="Percent 6 3 5 4 2" xfId="18812" xr:uid="{5A2AF4C1-C157-44C4-8E97-B4D188F04430}"/>
    <cellStyle name="Percent 6 3 5 5" xfId="12780" xr:uid="{E0D8B05D-8422-4252-B9AF-F1110F286C91}"/>
    <cellStyle name="Percent 6 3 6" xfId="4300" xr:uid="{F52B267D-3748-45A6-8524-5727F22C7F9E}"/>
    <cellStyle name="Percent 6 3 6 2" xfId="7318" xr:uid="{98593A36-6C65-4F6A-972E-E2BF68945AFC}"/>
    <cellStyle name="Percent 6 3 6 2 2" xfId="16121" xr:uid="{03C96AFD-5CA8-4218-A3AA-E51FB7EF0650}"/>
    <cellStyle name="Percent 6 3 6 3" xfId="13106" xr:uid="{25C32343-E2A7-4DAD-B5C0-C70E9FADEC93}"/>
    <cellStyle name="Percent 6 3 7" xfId="5791" xr:uid="{F71272CA-ED79-4360-BAD3-F8D5338D0228}"/>
    <cellStyle name="Percent 6 3 7 2" xfId="14595" xr:uid="{5DAA7C63-8A49-4259-BA0E-055FFED3944A}"/>
    <cellStyle name="Percent 6 3 8" xfId="8810" xr:uid="{BBF36437-79FB-4E2A-9A27-7E49C80DAA14}"/>
    <cellStyle name="Percent 6 3 8 2" xfId="17613" xr:uid="{8771C259-ACE1-4499-8398-2AC184C2DDA8}"/>
    <cellStyle name="Percent 6 3 9" xfId="11624" xr:uid="{9381653E-B8B5-444E-915F-85473409A1C8}"/>
    <cellStyle name="Percent 6 4" xfId="2825" xr:uid="{27DCC36D-4F1C-42FA-8BA6-C16E9D0D93FF}"/>
    <cellStyle name="Percent 6 5" xfId="1197" xr:uid="{8DE45160-430A-4E5A-98EA-42EDC23612AE}"/>
    <cellStyle name="Percent 60" xfId="2740" xr:uid="{72A895F2-E6F8-49A7-940A-2DEE811FC3A2}"/>
    <cellStyle name="Percent 60 2" xfId="3188" xr:uid="{6CBF57E7-D6E0-4197-825B-52DB04FFA83F}"/>
    <cellStyle name="Percent 61" xfId="2739" xr:uid="{C1A81A9E-3948-44A2-9268-3EF770457BF2}"/>
    <cellStyle name="Percent 61 2" xfId="3187" xr:uid="{0DDBB8DC-D918-4C21-A186-9E4171C533D6}"/>
    <cellStyle name="Percent 62" xfId="2754" xr:uid="{BE3E45D7-4516-4EB7-9B24-9AB5DFEA2767}"/>
    <cellStyle name="Percent 62 2" xfId="3203" xr:uid="{F54E4653-C535-4370-9380-7046E7749A39}"/>
    <cellStyle name="Percent 63" xfId="2771" xr:uid="{3900AE45-9FB5-4B7A-8BB8-1E5214861D32}"/>
    <cellStyle name="Percent 63 2" xfId="3220" xr:uid="{1343CF13-9BA3-4B5B-8151-49C2293D8804}"/>
    <cellStyle name="Percent 63 2 2" xfId="4742" xr:uid="{93A10735-5851-4CBE-9833-8929B52A2E8D}"/>
    <cellStyle name="Percent 63 2 2 2" xfId="7762" xr:uid="{D4853E19-BAB9-4C9E-9729-D1BB3F006FD1}"/>
    <cellStyle name="Percent 63 2 2 2 2" xfId="16565" xr:uid="{19AC4EF4-F69E-4AE9-AA6D-960EA4C005E5}"/>
    <cellStyle name="Percent 63 2 2 3" xfId="13547" xr:uid="{27C622A2-70BC-4454-AB43-425B055A2C61}"/>
    <cellStyle name="Percent 63 2 3" xfId="6236" xr:uid="{E569D512-C045-4C91-ACD4-EFF08113B74B}"/>
    <cellStyle name="Percent 63 2 3 2" xfId="15040" xr:uid="{2E62C7AF-B64C-4CBC-9850-63512D691B60}"/>
    <cellStyle name="Percent 63 2 4" xfId="9254" xr:uid="{81E9B2D0-2695-48F4-BAAD-2FFE5B8E82FA}"/>
    <cellStyle name="Percent 63 2 4 2" xfId="18057" xr:uid="{56C8132A-E701-4FD5-A86E-26BDEAAC1939}"/>
    <cellStyle name="Percent 63 2 5" xfId="12030" xr:uid="{5452C8B0-522E-4894-9B2B-17BB27D9CEC0}"/>
    <cellStyle name="Percent 63 3" xfId="3515" xr:uid="{0749D2C9-1C0F-4A1C-857D-5F4E7FB6D74C}"/>
    <cellStyle name="Percent 63 3 2" xfId="5037" xr:uid="{0D3A6EB9-3C5C-4ED6-A9A5-6F09A201475A}"/>
    <cellStyle name="Percent 63 3 2 2" xfId="8058" xr:uid="{566FC780-9E4A-424F-9126-910D41D71548}"/>
    <cellStyle name="Percent 63 3 2 2 2" xfId="16861" xr:uid="{24337743-0FC4-4697-AD84-C207D32120DB}"/>
    <cellStyle name="Percent 63 3 2 3" xfId="13842" xr:uid="{1CD93280-688A-47F6-94C8-293D0B8FD262}"/>
    <cellStyle name="Percent 63 3 3" xfId="6532" xr:uid="{54E195FB-D494-4E09-AA08-EB6099223DEB}"/>
    <cellStyle name="Percent 63 3 3 2" xfId="15336" xr:uid="{D23491C4-1A86-41B9-A497-EDD35116C993}"/>
    <cellStyle name="Percent 63 3 4" xfId="9550" xr:uid="{0907A18F-11AF-42EC-AE7A-57C5FA49BBBE}"/>
    <cellStyle name="Percent 63 3 4 2" xfId="18353" xr:uid="{FC0F34A3-0E66-4BEF-A202-A380FB922F2E}"/>
    <cellStyle name="Percent 63 3 5" xfId="12323" xr:uid="{732ECE87-01B1-46F9-9204-0E38CCDF838B}"/>
    <cellStyle name="Percent 63 4" xfId="3817" xr:uid="{CB75B9BE-7EFF-49D1-B9A0-F813F43089D7}"/>
    <cellStyle name="Percent 63 4 2" xfId="5340" xr:uid="{45F68EAF-CD80-490F-BB26-746D6B408A49}"/>
    <cellStyle name="Percent 63 4 2 2" xfId="8361" xr:uid="{36EF96DD-0E38-494C-9411-5743ED5CE437}"/>
    <cellStyle name="Percent 63 4 2 2 2" xfId="17164" xr:uid="{CE669F7A-2758-417A-8EC0-3FAF5AAA2906}"/>
    <cellStyle name="Percent 63 4 2 3" xfId="14145" xr:uid="{7E792492-1858-49C7-81C2-116ABA6EB4DB}"/>
    <cellStyle name="Percent 63 4 3" xfId="6835" xr:uid="{C4C2E241-5C14-4784-A90D-4999D90AF89C}"/>
    <cellStyle name="Percent 63 4 3 2" xfId="15639" xr:uid="{EBC9ED8E-C90B-43D6-A509-808F96A82735}"/>
    <cellStyle name="Percent 63 4 4" xfId="9853" xr:uid="{AB56CC04-DFFF-4F19-BE6D-12130F31D112}"/>
    <cellStyle name="Percent 63 4 4 2" xfId="18656" xr:uid="{BA1EB75C-7380-402D-8DDE-EA8247876827}"/>
    <cellStyle name="Percent 63 4 5" xfId="12625" xr:uid="{44547544-66EA-4175-B876-16372C1BF69A}"/>
    <cellStyle name="Percent 63 5" xfId="4122" xr:uid="{B934D965-A409-4F9F-832A-5BBF6D74B497}"/>
    <cellStyle name="Percent 63 5 2" xfId="5645" xr:uid="{316FDE17-760B-47E5-9040-A40F6B16906E}"/>
    <cellStyle name="Percent 63 5 2 2" xfId="8666" xr:uid="{0BAD8DE6-2B60-4F58-9993-18BD83D3231F}"/>
    <cellStyle name="Percent 63 5 2 2 2" xfId="17469" xr:uid="{1F338EA2-C090-4141-95DE-F0F8173C618C}"/>
    <cellStyle name="Percent 63 5 2 3" xfId="14450" xr:uid="{EAA2A6C7-B778-40AF-82C5-0344CA77D8E8}"/>
    <cellStyle name="Percent 63 5 3" xfId="7140" xr:uid="{98E6FBC6-E96A-4F7E-AA15-0ABEE202F209}"/>
    <cellStyle name="Percent 63 5 3 2" xfId="15944" xr:uid="{559CCBD4-FEA0-477F-9946-63C864217B1A}"/>
    <cellStyle name="Percent 63 5 4" xfId="10158" xr:uid="{129F5A33-3D4D-468C-966A-08E65645FA2E}"/>
    <cellStyle name="Percent 63 5 4 2" xfId="18961" xr:uid="{FB4857FD-4E77-4856-BB2F-D62DC59C5AFE}"/>
    <cellStyle name="Percent 63 5 5" xfId="12929" xr:uid="{DA3C78CC-C386-4937-8300-81D3722F049B}"/>
    <cellStyle name="Percent 63 6" xfId="4449" xr:uid="{4156DEEA-1B6A-4A49-80D2-618768D51203}"/>
    <cellStyle name="Percent 63 6 2" xfId="7467" xr:uid="{545100A1-9CF9-473D-AB78-7225993CEC3C}"/>
    <cellStyle name="Percent 63 6 2 2" xfId="16270" xr:uid="{CB8843A6-B79E-482C-86EE-0638CC04A777}"/>
    <cellStyle name="Percent 63 6 3" xfId="13255" xr:uid="{4CF0078F-8906-4B68-8FEC-0D9E20EC7F11}"/>
    <cellStyle name="Percent 63 7" xfId="5940" xr:uid="{1EE06C73-9DFB-4FC0-895E-4B3E7AAAFA0C}"/>
    <cellStyle name="Percent 63 7 2" xfId="14744" xr:uid="{9FD8B9F9-5380-4B9B-8443-1B51647C1622}"/>
    <cellStyle name="Percent 63 8" xfId="8959" xr:uid="{175DE665-5082-4B03-A809-9474AE7855AB}"/>
    <cellStyle name="Percent 63 8 2" xfId="17762" xr:uid="{41BBAF44-8D99-493D-8447-C93B58AE1E07}"/>
    <cellStyle name="Percent 63 9" xfId="11748" xr:uid="{09F8DE56-09D8-4087-989F-DE8474064509}"/>
    <cellStyle name="Percent 64" xfId="2768" xr:uid="{F3C0EA48-B8BA-4978-A2D8-88F57B0E6D24}"/>
    <cellStyle name="Percent 64 2" xfId="3217" xr:uid="{D3DE2AFB-F48E-4426-9003-A13F868FB0C5}"/>
    <cellStyle name="Percent 64 2 2" xfId="4739" xr:uid="{DF53985E-9718-421C-9DA5-73CEB9D63A86}"/>
    <cellStyle name="Percent 64 2 2 2" xfId="7759" xr:uid="{D8FB54BA-3838-4DF5-B966-07949F84E70C}"/>
    <cellStyle name="Percent 64 2 2 2 2" xfId="16562" xr:uid="{C3CB1049-F176-4199-9574-96067199F589}"/>
    <cellStyle name="Percent 64 2 2 3" xfId="13544" xr:uid="{579F0AE4-1669-4EE0-B4BC-8563A00DFE07}"/>
    <cellStyle name="Percent 64 2 3" xfId="6233" xr:uid="{C2631E8B-D754-4AD9-A14F-E95D9E9CFC96}"/>
    <cellStyle name="Percent 64 2 3 2" xfId="15037" xr:uid="{4B6EE4FD-117A-41BC-BDC4-AFD3F8204FB9}"/>
    <cellStyle name="Percent 64 2 4" xfId="9251" xr:uid="{EA10548E-5F8E-42E6-9AB5-3835F128A9FF}"/>
    <cellStyle name="Percent 64 2 4 2" xfId="18054" xr:uid="{40CC0354-E8A8-4BE5-BE2F-5FA8F39900BF}"/>
    <cellStyle name="Percent 64 2 5" xfId="12027" xr:uid="{5FCEE46E-F88A-409B-9785-A30296F01C6D}"/>
    <cellStyle name="Percent 64 3" xfId="3512" xr:uid="{067831B6-ABA4-4D6A-90A5-9CFB0A886498}"/>
    <cellStyle name="Percent 64 3 2" xfId="5034" xr:uid="{49C32FAE-4E6E-4676-9FF0-81BA066800F5}"/>
    <cellStyle name="Percent 64 3 2 2" xfId="8055" xr:uid="{2B58A19C-92FA-41A0-AA3F-F0F92DA7EA42}"/>
    <cellStyle name="Percent 64 3 2 2 2" xfId="16858" xr:uid="{9DA20980-3D57-4EC9-BE22-AF13D3D327FA}"/>
    <cellStyle name="Percent 64 3 2 3" xfId="13839" xr:uid="{CED5C0DF-9D58-4D85-B1E4-63BE7C2F78E2}"/>
    <cellStyle name="Percent 64 3 3" xfId="6529" xr:uid="{BAF0E4B1-2A26-4D93-BAD7-7886B41E0DAC}"/>
    <cellStyle name="Percent 64 3 3 2" xfId="15333" xr:uid="{60545B7C-A203-488E-ABF5-8F6B81D4C0DC}"/>
    <cellStyle name="Percent 64 3 4" xfId="9547" xr:uid="{F714F1A1-006B-4E95-93AE-BA967EDEEF46}"/>
    <cellStyle name="Percent 64 3 4 2" xfId="18350" xr:uid="{3CD35BF0-767C-4BB4-AC28-64386944608B}"/>
    <cellStyle name="Percent 64 3 5" xfId="12320" xr:uid="{9D3A3105-DC2C-4156-A90C-84F0CFF7E3A6}"/>
    <cellStyle name="Percent 64 4" xfId="3814" xr:uid="{1BD99E5F-D281-4DA3-899D-AD54CFD2476A}"/>
    <cellStyle name="Percent 64 4 2" xfId="5337" xr:uid="{D5B5C152-D793-46CB-B3F6-8CC85F3E1F52}"/>
    <cellStyle name="Percent 64 4 2 2" xfId="8358" xr:uid="{AF1D331D-3E4D-4D2B-989B-B85534962FAB}"/>
    <cellStyle name="Percent 64 4 2 2 2" xfId="17161" xr:uid="{5F51BBA9-BE50-48F5-A038-5650C6E9DCF8}"/>
    <cellStyle name="Percent 64 4 2 3" xfId="14142" xr:uid="{F9B69389-F721-4971-BF96-45081579A1AB}"/>
    <cellStyle name="Percent 64 4 3" xfId="6832" xr:uid="{180CA0AB-BB7F-457C-A37A-FDC6D0C992D7}"/>
    <cellStyle name="Percent 64 4 3 2" xfId="15636" xr:uid="{D77E7E66-39A7-4839-A0DD-C5B881D4420A}"/>
    <cellStyle name="Percent 64 4 4" xfId="9850" xr:uid="{55E219B3-D130-40B4-9D6F-DD08F438A041}"/>
    <cellStyle name="Percent 64 4 4 2" xfId="18653" xr:uid="{8E737BA0-8A5C-4210-9BEB-2FD7DF57954F}"/>
    <cellStyle name="Percent 64 4 5" xfId="12622" xr:uid="{3B0506EF-3D35-4565-AFC9-7788254F10D0}"/>
    <cellStyle name="Percent 64 5" xfId="4119" xr:uid="{41134CF0-9303-43FC-B8F8-FDE9F13442C9}"/>
    <cellStyle name="Percent 64 5 2" xfId="5642" xr:uid="{6AA1A250-9B61-4C94-BCF8-557CBC064F7A}"/>
    <cellStyle name="Percent 64 5 2 2" xfId="8663" xr:uid="{6AF3EACC-53B6-491A-B9B6-622C0A5074B5}"/>
    <cellStyle name="Percent 64 5 2 2 2" xfId="17466" xr:uid="{46EE48DF-D073-474F-B664-18D751C82FB0}"/>
    <cellStyle name="Percent 64 5 2 3" xfId="14447" xr:uid="{120DD49A-4263-4891-BCDB-0892A2723910}"/>
    <cellStyle name="Percent 64 5 3" xfId="7137" xr:uid="{A8389215-3060-4B64-A1D3-47CCF8FD0CD7}"/>
    <cellStyle name="Percent 64 5 3 2" xfId="15941" xr:uid="{7B395748-FFFA-419A-B0A2-0E7A4FBEFB92}"/>
    <cellStyle name="Percent 64 5 4" xfId="10155" xr:uid="{F5A1A81B-F64C-4D97-8D15-66F465772E42}"/>
    <cellStyle name="Percent 64 5 4 2" xfId="18958" xr:uid="{31064E4B-80BD-4675-8865-053964C8EDA4}"/>
    <cellStyle name="Percent 64 5 5" xfId="12926" xr:uid="{91C702D3-0C24-45C7-80FF-82DD5EFCF60A}"/>
    <cellStyle name="Percent 64 6" xfId="4446" xr:uid="{481E534C-9AF0-42FE-847A-7DF22767E677}"/>
    <cellStyle name="Percent 64 6 2" xfId="7464" xr:uid="{2C828B7D-2306-41D7-9BE7-C1F2EFC4BD8E}"/>
    <cellStyle name="Percent 64 6 2 2" xfId="16267" xr:uid="{D000EC43-BF35-4886-9CB1-98C76473BB3A}"/>
    <cellStyle name="Percent 64 6 3" xfId="13252" xr:uid="{8C03054F-3D21-470C-BAFF-35C57B69B6BB}"/>
    <cellStyle name="Percent 64 7" xfId="5937" xr:uid="{506CE912-67D8-4D9E-ADFD-D7712ABC4F92}"/>
    <cellStyle name="Percent 64 7 2" xfId="14741" xr:uid="{5B26E7AB-C3D0-4743-AA15-9789E15B7C82}"/>
    <cellStyle name="Percent 64 8" xfId="8956" xr:uid="{0253EA9E-992D-4FCA-8411-DA8745B7C6AB}"/>
    <cellStyle name="Percent 64 8 2" xfId="17759" xr:uid="{C3059669-FA2D-4A29-9203-80D28728D46C}"/>
    <cellStyle name="Percent 64 9" xfId="11745" xr:uid="{30909172-BB91-4CD0-B42F-14EB6FD8EBEB}"/>
    <cellStyle name="Percent 65" xfId="2782" xr:uid="{76471EC5-38EE-47BA-8AB8-AEA12FF7DCD8}"/>
    <cellStyle name="Percent 65 2" xfId="3233" xr:uid="{E46BED8E-16DF-4D2D-A306-7E0DBD5CE905}"/>
    <cellStyle name="Percent 65 2 2" xfId="4755" xr:uid="{A56B85DE-2B42-4A58-99A1-83D118834B96}"/>
    <cellStyle name="Percent 65 2 2 2" xfId="7775" xr:uid="{7402271D-15A7-42EE-BC6C-277432CACBBE}"/>
    <cellStyle name="Percent 65 2 2 2 2" xfId="16578" xr:uid="{247C8B0C-92B7-46E7-825B-4C0DCDB313C0}"/>
    <cellStyle name="Percent 65 2 2 3" xfId="13560" xr:uid="{463AEAB8-A52A-4A3F-82D6-B0FF0BC36455}"/>
    <cellStyle name="Percent 65 2 3" xfId="6249" xr:uid="{9D2E41B4-50DF-4174-AFC7-C97C3D38D660}"/>
    <cellStyle name="Percent 65 2 3 2" xfId="15053" xr:uid="{FAD3DDC4-EF01-4B74-A0FA-10610EC63D70}"/>
    <cellStyle name="Percent 65 2 4" xfId="9267" xr:uid="{A0C0AA26-B71F-48F5-B060-BB9EC7102220}"/>
    <cellStyle name="Percent 65 2 4 2" xfId="18070" xr:uid="{1E4C73E5-0416-4025-9813-3C47763A639F}"/>
    <cellStyle name="Percent 65 2 5" xfId="12043" xr:uid="{EFFBC002-C15F-47F3-9427-1F5AF6541299}"/>
    <cellStyle name="Percent 65 3" xfId="3528" xr:uid="{116522A5-58E8-4FC5-BF6A-4D8DA1B3454D}"/>
    <cellStyle name="Percent 65 3 2" xfId="5050" xr:uid="{284A2D5C-679F-49E7-B34C-AD788BB3893A}"/>
    <cellStyle name="Percent 65 3 2 2" xfId="8071" xr:uid="{B306CA18-459F-448F-BB5A-229EA85EC23D}"/>
    <cellStyle name="Percent 65 3 2 2 2" xfId="16874" xr:uid="{F1418A81-B960-4C14-912A-16B18EE3AE4E}"/>
    <cellStyle name="Percent 65 3 2 3" xfId="13855" xr:uid="{0718A797-A392-462B-A791-274FEE381B93}"/>
    <cellStyle name="Percent 65 3 3" xfId="6545" xr:uid="{5C3916A0-DA81-4FF8-A151-45834C43F913}"/>
    <cellStyle name="Percent 65 3 3 2" xfId="15349" xr:uid="{72F1FB5F-986B-4EDB-8A3A-686E1154FEC9}"/>
    <cellStyle name="Percent 65 3 4" xfId="9563" xr:uid="{28DFBFAC-E865-4D96-A2AA-800766B2AF01}"/>
    <cellStyle name="Percent 65 3 4 2" xfId="18366" xr:uid="{9C5F1BE3-D3E0-438A-8F92-15472D1A58A9}"/>
    <cellStyle name="Percent 65 3 5" xfId="12336" xr:uid="{A98F534D-18A0-4BF7-B130-BB3DFB403937}"/>
    <cellStyle name="Percent 65 4" xfId="3830" xr:uid="{807EC93E-31BB-4513-B12A-4BE260C380AB}"/>
    <cellStyle name="Percent 65 4 2" xfId="5353" xr:uid="{D017358B-1BC3-4D07-9797-589056A1D183}"/>
    <cellStyle name="Percent 65 4 2 2" xfId="8374" xr:uid="{65B47BE1-E505-4308-89CF-8DE2584B2A96}"/>
    <cellStyle name="Percent 65 4 2 2 2" xfId="17177" xr:uid="{DBADC111-894B-495B-95B3-9298AC39DC35}"/>
    <cellStyle name="Percent 65 4 2 3" xfId="14158" xr:uid="{FB642B45-3CBD-45CE-9E11-84BCD9BB4811}"/>
    <cellStyle name="Percent 65 4 3" xfId="6848" xr:uid="{70EEA961-CDBE-4219-AC49-A4281A86393A}"/>
    <cellStyle name="Percent 65 4 3 2" xfId="15652" xr:uid="{7A2CEF7A-A4A2-4EB2-9CAB-0B3ED82DB5A9}"/>
    <cellStyle name="Percent 65 4 4" xfId="9866" xr:uid="{AFAC0182-1C0C-49DD-9DE5-EE8F320972E9}"/>
    <cellStyle name="Percent 65 4 4 2" xfId="18669" xr:uid="{4C3D5565-F580-4E3C-B314-E5D0BF48F787}"/>
    <cellStyle name="Percent 65 4 5" xfId="12638" xr:uid="{8FC0A70B-D2F4-4B3F-B03F-33E8BFDD2707}"/>
    <cellStyle name="Percent 65 5" xfId="4135" xr:uid="{7409DDA6-FD03-4870-BACD-317931C6BAB6}"/>
    <cellStyle name="Percent 65 5 2" xfId="5658" xr:uid="{70D64C33-EDC7-4124-B43B-1C4188470F8E}"/>
    <cellStyle name="Percent 65 5 2 2" xfId="8679" xr:uid="{A9389705-4ADD-4E4C-9808-B0D57835EDCF}"/>
    <cellStyle name="Percent 65 5 2 2 2" xfId="17482" xr:uid="{DB75CCF9-5D64-452C-AC81-04B0F808AB85}"/>
    <cellStyle name="Percent 65 5 2 3" xfId="14463" xr:uid="{9C060FB3-B363-4486-A603-C11249A3BF60}"/>
    <cellStyle name="Percent 65 5 3" xfId="7153" xr:uid="{80C938D0-CFDD-4B5B-B6CE-2388B6457736}"/>
    <cellStyle name="Percent 65 5 3 2" xfId="15957" xr:uid="{B8CE3411-D3B3-4781-8750-39D195FD9AAE}"/>
    <cellStyle name="Percent 65 5 4" xfId="10171" xr:uid="{3F8EF261-142D-4CB4-AED5-9624B078B8B7}"/>
    <cellStyle name="Percent 65 5 4 2" xfId="18974" xr:uid="{E1065DCC-C799-49AC-A2DF-D8A55F924D7D}"/>
    <cellStyle name="Percent 65 5 5" xfId="12942" xr:uid="{5F933FEB-1BCA-4B27-84D3-EAB8751F4F8A}"/>
    <cellStyle name="Percent 65 6" xfId="4462" xr:uid="{33831B5F-46F6-4A43-B761-3A1725482A86}"/>
    <cellStyle name="Percent 65 6 2" xfId="7480" xr:uid="{D231D24A-89E7-405C-B55B-95B45F21DCC5}"/>
    <cellStyle name="Percent 65 6 2 2" xfId="16283" xr:uid="{D26A57AF-8AC7-4E8C-8CFC-8FA23A60E8AD}"/>
    <cellStyle name="Percent 65 6 3" xfId="13268" xr:uid="{9307B13F-F65F-4BA3-8650-2F560419CEF2}"/>
    <cellStyle name="Percent 65 7" xfId="5953" xr:uid="{9AF67FAD-D9D1-4B61-A2FB-6BCCB21BBC67}"/>
    <cellStyle name="Percent 65 7 2" xfId="14757" xr:uid="{903B3B0B-0850-4DF0-977B-E40222BCE096}"/>
    <cellStyle name="Percent 65 8" xfId="8972" xr:uid="{B1E8FE41-CD09-478C-9642-4B79D61BE517}"/>
    <cellStyle name="Percent 65 8 2" xfId="17775" xr:uid="{088511BB-8DA1-45FE-957A-4696950B9438}"/>
    <cellStyle name="Percent 65 9" xfId="11759" xr:uid="{4002FA47-8E03-44DE-8E3E-1ABC2AFB6CA0}"/>
    <cellStyle name="Percent 66" xfId="3768" xr:uid="{E3DCF742-7C38-4FC0-BCD1-892D8BE9A050}"/>
    <cellStyle name="Percent 66 2" xfId="5291" xr:uid="{6485FC90-E2E5-45E3-B704-F6B1812F8377}"/>
    <cellStyle name="Percent 66 2 2" xfId="8312" xr:uid="{1407D6C0-7C64-4B2B-940C-CB7CE939EB8D}"/>
    <cellStyle name="Percent 66 2 2 2" xfId="17115" xr:uid="{A9064DDA-257A-4265-9042-B5B982F55DD0}"/>
    <cellStyle name="Percent 66 2 3" xfId="14096" xr:uid="{0F11151A-F3AD-4BB5-9EC5-F5E3CDA9143A}"/>
    <cellStyle name="Percent 66 3" xfId="6786" xr:uid="{3FD7E12E-CC8A-48BD-9D72-5BD6EDFD2F34}"/>
    <cellStyle name="Percent 66 3 2" xfId="15590" xr:uid="{F2A57D3F-E36C-4112-95E6-723121EC09BA}"/>
    <cellStyle name="Percent 66 4" xfId="9804" xr:uid="{7FD8388D-CC2A-4246-8D8B-C5E49E355A94}"/>
    <cellStyle name="Percent 66 4 2" xfId="18607" xr:uid="{33D86683-8695-4FA7-BD03-DD96F34864E4}"/>
    <cellStyle name="Percent 66 5" xfId="12576" xr:uid="{BFF984A6-43EE-434C-88F9-C0D782795D15}"/>
    <cellStyle name="Percent 67" xfId="3848" xr:uid="{E3F99D53-25EA-4862-9A9E-76AC34868EAC}"/>
    <cellStyle name="Percent 67 2" xfId="5370" xr:uid="{AF01CD78-4727-41AB-9E00-A6ED1CF34C99}"/>
    <cellStyle name="Percent 67 2 2" xfId="8391" xr:uid="{F6940210-30A6-4647-BC43-22EE6FDE14F0}"/>
    <cellStyle name="Percent 67 2 2 2" xfId="17194" xr:uid="{A104E0A4-A067-45F4-BB68-95CCC3A13646}"/>
    <cellStyle name="Percent 67 2 3" xfId="14175" xr:uid="{302B617A-0485-43EF-820A-A972911A81A1}"/>
    <cellStyle name="Percent 67 3" xfId="6865" xr:uid="{5A302EE9-64DE-46D5-902F-A1C3232D9779}"/>
    <cellStyle name="Percent 67 3 2" xfId="15669" xr:uid="{F7914FD9-EF9A-47A6-B8B3-5D2ECC4EF8BE}"/>
    <cellStyle name="Percent 67 4" xfId="9883" xr:uid="{1E852AD5-445B-4706-A0FA-94D45CC9EA7B}"/>
    <cellStyle name="Percent 67 4 2" xfId="18686" xr:uid="{796508FB-6AA9-4C98-826F-FE692CCA69E4}"/>
    <cellStyle name="Percent 67 5" xfId="12655" xr:uid="{C209A2F6-20F4-4D84-8C8D-B3708A3B4DE3}"/>
    <cellStyle name="Percent 68" xfId="3772" xr:uid="{DBD6C1B6-F9CE-457B-B9BD-0BD3E5846EC0}"/>
    <cellStyle name="Percent 68 2" xfId="5295" xr:uid="{22E01A15-BC94-4DA1-84B8-FFA6554CC11F}"/>
    <cellStyle name="Percent 68 2 2" xfId="8316" xr:uid="{98F1D88A-15B8-4F2C-8218-2E037922FA59}"/>
    <cellStyle name="Percent 68 2 2 2" xfId="17119" xr:uid="{7DD16DC7-243A-4707-83EE-12D36E90E6D0}"/>
    <cellStyle name="Percent 68 2 3" xfId="14100" xr:uid="{2D5F42FE-3E88-4A10-BEA1-3567498A3275}"/>
    <cellStyle name="Percent 68 3" xfId="6790" xr:uid="{938693F6-356A-4F55-8C16-79AABE5AE465}"/>
    <cellStyle name="Percent 68 3 2" xfId="15594" xr:uid="{2BF7EBE6-9F7A-4E01-9C78-5B4768721BA1}"/>
    <cellStyle name="Percent 68 4" xfId="9808" xr:uid="{BAB7B4AA-0E86-4DD9-A67C-28201EE9F0AB}"/>
    <cellStyle name="Percent 68 4 2" xfId="18611" xr:uid="{A1710674-FCE9-4C48-B7A1-E6CC2100D723}"/>
    <cellStyle name="Percent 68 5" xfId="12580" xr:uid="{214C7261-A6EE-412B-B855-A58D090E14FE}"/>
    <cellStyle name="Percent 69" xfId="3641" xr:uid="{803FC706-F1B6-463F-AFF2-ADC9D90EF165}"/>
    <cellStyle name="Percent 69 2" xfId="5164" xr:uid="{C4AC50ED-0DC6-4064-8133-EB9970FCF31F}"/>
    <cellStyle name="Percent 69 2 2" xfId="8185" xr:uid="{D0C656E9-8C07-4432-BFD0-FE328B7AB9AD}"/>
    <cellStyle name="Percent 69 2 2 2" xfId="16988" xr:uid="{2A005B80-DDA7-4526-9593-496AAC746F37}"/>
    <cellStyle name="Percent 69 2 3" xfId="13969" xr:uid="{2395D41D-094E-44A1-A956-99A6A407F6E2}"/>
    <cellStyle name="Percent 69 3" xfId="6659" xr:uid="{A0F56964-FA54-42EA-8AB9-8C16DF9A6D60}"/>
    <cellStyle name="Percent 69 3 2" xfId="15463" xr:uid="{6238DEEA-0F75-4D80-9E03-7BB497C813F7}"/>
    <cellStyle name="Percent 69 4" xfId="9677" xr:uid="{557D4819-2ACB-401B-8481-F094EE7E365F}"/>
    <cellStyle name="Percent 69 4 2" xfId="18480" xr:uid="{8576F030-A0E0-4A60-9290-8BA6497964DD}"/>
    <cellStyle name="Percent 69 5" xfId="12449" xr:uid="{9FDD410A-5EC3-4579-95D4-2F946F55678F}"/>
    <cellStyle name="Percent 7" xfId="969" xr:uid="{A270EF30-1A8E-489C-B580-F3C3ABB0BD64}"/>
    <cellStyle name="Percent 7 2" xfId="970" xr:uid="{61CE22EB-C95D-4B2D-88C0-66908D5D4EF0}"/>
    <cellStyle name="Percent 7 2 10" xfId="1343" xr:uid="{5E92A931-78FC-4895-9A2B-3F063ED8E4A5}"/>
    <cellStyle name="Percent 7 2 2" xfId="3096" xr:uid="{2784AF8A-7D28-4578-9B7E-D2E6662FB99A}"/>
    <cellStyle name="Percent 7 2 2 2" xfId="4665" xr:uid="{A681CF90-E361-4DE1-AAA8-D7CAD005DB20}"/>
    <cellStyle name="Percent 7 2 2 2 2" xfId="7683" xr:uid="{D53A2069-FC30-4187-93CB-A9135EDBDB02}"/>
    <cellStyle name="Percent 7 2 2 2 2 2" xfId="16486" xr:uid="{0CD1868C-4DA8-4763-8FBD-B0FE4A54F655}"/>
    <cellStyle name="Percent 7 2 2 2 3" xfId="13470" xr:uid="{10400E65-18F5-4FAF-9BDE-767973ECB8FC}"/>
    <cellStyle name="Percent 7 2 2 3" xfId="6157" xr:uid="{4163C792-E90F-4B1B-B291-89AE8C0D0CF8}"/>
    <cellStyle name="Percent 7 2 2 3 2" xfId="14961" xr:uid="{D435E750-99A5-4D22-A575-6FC6F55DB7C5}"/>
    <cellStyle name="Percent 7 2 2 4" xfId="9175" xr:uid="{902D0A1F-8B4B-4626-9392-09BE86FA100A}"/>
    <cellStyle name="Percent 7 2 2 4 2" xfId="17978" xr:uid="{3E2F312F-2541-4F6A-84C7-CDC12B4C4700}"/>
    <cellStyle name="Percent 7 2 2 5" xfId="11957" xr:uid="{46964646-C731-4ECD-A610-F1AC7B870825}"/>
    <cellStyle name="Percent 7 2 3" xfId="3438" xr:uid="{EF227254-3C44-45F6-875D-34C056BAE5FC}"/>
    <cellStyle name="Percent 7 2 3 2" xfId="4958" xr:uid="{63FF4FC2-621D-427B-8784-12CAA408CE3F}"/>
    <cellStyle name="Percent 7 2 3 2 2" xfId="7979" xr:uid="{5A860E7B-D076-4EFE-A111-44A323D43454}"/>
    <cellStyle name="Percent 7 2 3 2 2 2" xfId="16782" xr:uid="{A86555DF-DE20-44FE-B813-94EF0F424E88}"/>
    <cellStyle name="Percent 7 2 3 2 3" xfId="13763" xr:uid="{3DC52F0B-EF94-4458-9F9F-0441B4B3CFDF}"/>
    <cellStyle name="Percent 7 2 3 3" xfId="6453" xr:uid="{5ED8401A-F31D-44AC-9D7B-5C9AFF04EDD7}"/>
    <cellStyle name="Percent 7 2 3 3 2" xfId="15257" xr:uid="{984AE37F-7AC1-4D4C-A814-345A67682A5E}"/>
    <cellStyle name="Percent 7 2 3 4" xfId="9471" xr:uid="{8ED683A9-535F-4408-B9AD-0C54DB63A2A9}"/>
    <cellStyle name="Percent 7 2 3 4 2" xfId="18274" xr:uid="{AABB995F-4DA5-4CC0-85A9-A66953620BCF}"/>
    <cellStyle name="Percent 7 2 3 5" xfId="12246" xr:uid="{0E53ED40-AF66-4E29-BCB7-D10F4CCC373B}"/>
    <cellStyle name="Percent 7 2 4" xfId="3733" xr:uid="{1A010996-04D2-47F0-8532-A4C91F8F6264}"/>
    <cellStyle name="Percent 7 2 4 2" xfId="5256" xr:uid="{9CAF96BA-D6D5-4966-9E87-AEA9979CB628}"/>
    <cellStyle name="Percent 7 2 4 2 2" xfId="8277" xr:uid="{DCE94D7A-4AD6-4D99-91FF-1B580B160538}"/>
    <cellStyle name="Percent 7 2 4 2 2 2" xfId="17080" xr:uid="{1351112A-DE85-4927-A44E-66C003D681A0}"/>
    <cellStyle name="Percent 7 2 4 2 3" xfId="14061" xr:uid="{35136289-CFE9-4E74-9065-68B5AEC85BD7}"/>
    <cellStyle name="Percent 7 2 4 3" xfId="6751" xr:uid="{8FB4C3B6-0DF5-45A8-944D-189595575AC6}"/>
    <cellStyle name="Percent 7 2 4 3 2" xfId="15555" xr:uid="{12BD9044-E128-4C80-91F9-815F6695ACFD}"/>
    <cellStyle name="Percent 7 2 4 4" xfId="9769" xr:uid="{0386FC5F-C96A-4116-9D2C-F1BB50CBDF5E}"/>
    <cellStyle name="Percent 7 2 4 4 2" xfId="18572" xr:uid="{56F0CC38-5C4B-4861-B776-9D7AD52C589B}"/>
    <cellStyle name="Percent 7 2 4 5" xfId="12541" xr:uid="{C9E96C5E-31CB-472C-B6EF-248E6FF4CE9B}"/>
    <cellStyle name="Percent 7 2 5" xfId="4043" xr:uid="{8C0E757C-C2D3-4FE4-9896-8C07487C5D7C}"/>
    <cellStyle name="Percent 7 2 5 2" xfId="5566" xr:uid="{C88EE518-F5BE-47B2-B509-E0A2AB744092}"/>
    <cellStyle name="Percent 7 2 5 2 2" xfId="8587" xr:uid="{77A75463-5CA9-42EE-A028-9EE8E5E1CEA8}"/>
    <cellStyle name="Percent 7 2 5 2 2 2" xfId="17390" xr:uid="{E616E1FC-3FB2-43C9-ACCB-2190F673711E}"/>
    <cellStyle name="Percent 7 2 5 2 3" xfId="14371" xr:uid="{88595A3B-A125-43F2-9086-0665EB14D3E0}"/>
    <cellStyle name="Percent 7 2 5 3" xfId="7061" xr:uid="{BA193AA8-A600-4A3A-BD56-DA687ED06CEA}"/>
    <cellStyle name="Percent 7 2 5 3 2" xfId="15865" xr:uid="{9B40EE8F-DC02-428A-8BF2-862B51DF6FD4}"/>
    <cellStyle name="Percent 7 2 5 4" xfId="10079" xr:uid="{597E43D5-0E62-4B06-B92D-7F9F0CB0A0D3}"/>
    <cellStyle name="Percent 7 2 5 4 2" xfId="18882" xr:uid="{370A0169-4DCA-4CE9-B094-5E327D93BA75}"/>
    <cellStyle name="Percent 7 2 5 5" xfId="12850" xr:uid="{23D86F68-1DC1-4C0D-ADC4-0DE514CA0574}"/>
    <cellStyle name="Percent 7 2 6" xfId="4370" xr:uid="{28B65E06-8F9D-48CD-8329-AE9255EA42C5}"/>
    <cellStyle name="Percent 7 2 6 2" xfId="7388" xr:uid="{679BDC9E-7D87-4D60-BD13-21E6CCD9FFA2}"/>
    <cellStyle name="Percent 7 2 6 2 2" xfId="16191" xr:uid="{8E6AF7C1-973E-4716-B23A-3F48636366EC}"/>
    <cellStyle name="Percent 7 2 6 3" xfId="13176" xr:uid="{0AF19C56-5632-4BFD-A551-AB56F4E80B96}"/>
    <cellStyle name="Percent 7 2 7" xfId="5861" xr:uid="{660F3D1A-4442-496E-AC8D-51143CD0FFCA}"/>
    <cellStyle name="Percent 7 2 7 2" xfId="14665" xr:uid="{3B625256-DB40-42E6-B155-C015D81A8D53}"/>
    <cellStyle name="Percent 7 2 8" xfId="8880" xr:uid="{79175C52-1A76-479B-B320-4B2F27D6CD78}"/>
    <cellStyle name="Percent 7 2 8 2" xfId="17683" xr:uid="{06BEC02D-465C-4B2E-953C-476A61E24FEE}"/>
    <cellStyle name="Percent 7 2 9" xfId="2571" xr:uid="{7CAB9B57-94C6-4419-B015-30E11A7B1D73}"/>
    <cellStyle name="Percent 7 3" xfId="2486" xr:uid="{14BD4E23-CB5E-4C63-A5EE-10257043B333}"/>
    <cellStyle name="Percent 7 3 2" xfId="3008" xr:uid="{F5215E61-2F1D-4AB5-89E9-A20E215C290D}"/>
    <cellStyle name="Percent 7 3 2 2" xfId="4596" xr:uid="{CA86837F-AB95-4AEE-861A-BC9DF329772C}"/>
    <cellStyle name="Percent 7 3 2 2 2" xfId="7614" xr:uid="{A09634CE-296F-43DF-8EDE-8218724B694E}"/>
    <cellStyle name="Percent 7 3 2 2 2 2" xfId="16417" xr:uid="{FCB2C11E-26B6-432D-A224-B546DFDE1D7F}"/>
    <cellStyle name="Percent 7 3 2 2 3" xfId="13401" xr:uid="{1FDBA71E-ED43-4D2A-A5E7-99B28A49A553}"/>
    <cellStyle name="Percent 7 3 2 3" xfId="6088" xr:uid="{D7BA3E81-0872-4A10-B3E4-8FD8000DC71E}"/>
    <cellStyle name="Percent 7 3 2 3 2" xfId="14892" xr:uid="{8772C432-6AEC-4FF1-89AA-A74EF67F7E87}"/>
    <cellStyle name="Percent 7 3 2 4" xfId="9106" xr:uid="{3835C728-7D51-407B-880C-D0103BFBC0AD}"/>
    <cellStyle name="Percent 7 3 2 4 2" xfId="17909" xr:uid="{FB2B14AC-51EA-4E2B-BC80-A876D6813B61}"/>
    <cellStyle name="Percent 7 3 2 5" xfId="11890" xr:uid="{952C3760-ACFA-4E95-A863-ECD5DAD99729}"/>
    <cellStyle name="Percent 7 3 3" xfId="3369" xr:uid="{EA2B5170-5EC4-415A-84AC-6454076AC85C}"/>
    <cellStyle name="Percent 7 3 3 2" xfId="4889" xr:uid="{C5C0D033-90CF-4C14-BA1C-CA3D0AB3A2CD}"/>
    <cellStyle name="Percent 7 3 3 2 2" xfId="7910" xr:uid="{9EFCF562-8BB3-4FF4-B755-F11276DDECD5}"/>
    <cellStyle name="Percent 7 3 3 2 2 2" xfId="16713" xr:uid="{DD405C6C-C588-417C-AF6F-CF36B09FE213}"/>
    <cellStyle name="Percent 7 3 3 2 3" xfId="13694" xr:uid="{1DF40251-152C-4D61-BB2E-6D8FBD60DB02}"/>
    <cellStyle name="Percent 7 3 3 3" xfId="6384" xr:uid="{2B55CCD6-2C9D-4DBE-802D-986CEEB07D40}"/>
    <cellStyle name="Percent 7 3 3 3 2" xfId="15188" xr:uid="{88B6A4F5-0D1A-4137-BFCC-E88C717710B0}"/>
    <cellStyle name="Percent 7 3 3 4" xfId="9402" xr:uid="{9756D5AA-73FA-4BB6-BD61-C559CDEBA934}"/>
    <cellStyle name="Percent 7 3 3 4 2" xfId="18205" xr:uid="{293D44F5-5E27-431F-A92B-27A8B82608A3}"/>
    <cellStyle name="Percent 7 3 3 5" xfId="12177" xr:uid="{5AC9BCE9-9A47-4AC1-AEBA-ED51B1385C89}"/>
    <cellStyle name="Percent 7 3 4" xfId="3664" xr:uid="{B9BC7FA7-EC49-41D5-9386-2BE9BBC202AA}"/>
    <cellStyle name="Percent 7 3 4 2" xfId="5187" xr:uid="{E8A5F0B9-EA6A-486A-B538-36077B635D94}"/>
    <cellStyle name="Percent 7 3 4 2 2" xfId="8208" xr:uid="{08D758E0-7FE6-4757-AD6D-145EC99C8F90}"/>
    <cellStyle name="Percent 7 3 4 2 2 2" xfId="17011" xr:uid="{4EA63603-7231-431D-BC19-AD3EC09A392A}"/>
    <cellStyle name="Percent 7 3 4 2 3" xfId="13992" xr:uid="{F12224CD-8BE6-4754-92A7-1C282050535C}"/>
    <cellStyle name="Percent 7 3 4 3" xfId="6682" xr:uid="{B5FF2D65-7EC6-43EC-BFC6-A483AA5347C8}"/>
    <cellStyle name="Percent 7 3 4 3 2" xfId="15486" xr:uid="{3B44A9D8-55DD-4320-90F3-33FC51254402}"/>
    <cellStyle name="Percent 7 3 4 4" xfId="9700" xr:uid="{85A6E705-E4E7-488B-ABE5-307EAF655D65}"/>
    <cellStyle name="Percent 7 3 4 4 2" xfId="18503" xr:uid="{154BE51C-37B4-4890-A183-335E0FE7C292}"/>
    <cellStyle name="Percent 7 3 4 5" xfId="12472" xr:uid="{B1904D33-B347-4FB4-883D-8C02C9751D98}"/>
    <cellStyle name="Percent 7 3 5" xfId="3974" xr:uid="{5DA5571A-7D20-4527-8FA4-3EAD51AA0F2C}"/>
    <cellStyle name="Percent 7 3 5 2" xfId="5497" xr:uid="{140E05F7-7618-474C-86A4-8ABB6C89177B}"/>
    <cellStyle name="Percent 7 3 5 2 2" xfId="8518" xr:uid="{B746A6A0-35C5-4053-9598-5EC7EA37ED74}"/>
    <cellStyle name="Percent 7 3 5 2 2 2" xfId="17321" xr:uid="{A135F671-A2FE-4770-AB3D-B559A9801A11}"/>
    <cellStyle name="Percent 7 3 5 2 3" xfId="14302" xr:uid="{E88E29A7-9E89-457F-A0A5-EB42F12E2750}"/>
    <cellStyle name="Percent 7 3 5 3" xfId="6992" xr:uid="{FDD24085-2C11-4E02-8C70-1CE4A0CE2CFD}"/>
    <cellStyle name="Percent 7 3 5 3 2" xfId="15796" xr:uid="{D55A665A-B1D7-4A9C-895B-F0EDA4D65BE2}"/>
    <cellStyle name="Percent 7 3 5 4" xfId="10010" xr:uid="{4E02B649-3618-4D50-959D-F6AD6055196C}"/>
    <cellStyle name="Percent 7 3 5 4 2" xfId="18813" xr:uid="{83419D5A-1A52-4994-A37B-1F01627561FF}"/>
    <cellStyle name="Percent 7 3 5 5" xfId="12781" xr:uid="{CE2B1A1F-B1CE-44D8-8EF9-BF6184EAA2E6}"/>
    <cellStyle name="Percent 7 3 6" xfId="4301" xr:uid="{3A0A1DD3-E548-4DD3-A0FF-C737AE684E75}"/>
    <cellStyle name="Percent 7 3 6 2" xfId="7319" xr:uid="{E3D58135-46AF-4B3C-B2E1-E4E2B80D602D}"/>
    <cellStyle name="Percent 7 3 6 2 2" xfId="16122" xr:uid="{646F80B9-28F5-437B-97BC-B36FE7BF7018}"/>
    <cellStyle name="Percent 7 3 6 3" xfId="13107" xr:uid="{1484F544-79E0-48E9-A6A4-4F62039979EF}"/>
    <cellStyle name="Percent 7 3 7" xfId="5792" xr:uid="{2BA0E26C-82AA-4224-B4D0-6566743D5E10}"/>
    <cellStyle name="Percent 7 3 7 2" xfId="14596" xr:uid="{8A835A93-3894-45B0-A3BD-5057CB48E5F4}"/>
    <cellStyle name="Percent 7 3 8" xfId="8811" xr:uid="{134D7A09-E143-4DB8-8972-3E079AC26A70}"/>
    <cellStyle name="Percent 7 3 8 2" xfId="17614" xr:uid="{539864BE-7E8E-4F4E-A62A-CDB6FD46F257}"/>
    <cellStyle name="Percent 7 3 9" xfId="11625" xr:uid="{293659D8-8CD4-4431-A19E-C6CEEFE249AC}"/>
    <cellStyle name="Percent 7 4" xfId="2860" xr:uid="{710AD3C0-FFEE-414D-9EE3-43C6C014C6E4}"/>
    <cellStyle name="Percent 7 5" xfId="1252" xr:uid="{558E928D-0459-4955-81CE-D68E2F6F0F6B}"/>
    <cellStyle name="Percent 70" xfId="3602" xr:uid="{F41B8B1A-D79E-4270-9B8C-386BF1D9EABA}"/>
    <cellStyle name="Percent 70 2" xfId="5125" xr:uid="{76175543-175B-4DE4-B9E4-4BA8D61035AD}"/>
    <cellStyle name="Percent 70 2 2" xfId="8146" xr:uid="{388808E4-39AF-4135-8231-19DC82B94BB1}"/>
    <cellStyle name="Percent 70 2 2 2" xfId="16949" xr:uid="{743DF694-90EF-481E-82A2-4F09EDCBD67B}"/>
    <cellStyle name="Percent 70 2 3" xfId="13930" xr:uid="{EE92DB99-EA35-4A4E-BBBB-A9ECA25263F7}"/>
    <cellStyle name="Percent 70 3" xfId="6620" xr:uid="{C8BD7786-8825-429B-A287-DAF404E56C1B}"/>
    <cellStyle name="Percent 70 3 2" xfId="15424" xr:uid="{65588C3F-BEB9-4645-A1E9-2DC45DB6AD50}"/>
    <cellStyle name="Percent 70 4" xfId="9638" xr:uid="{88766C08-9A71-4099-9B6A-339C455E1643}"/>
    <cellStyle name="Percent 70 4 2" xfId="18441" xr:uid="{721680A8-EEC0-41DD-82DD-A918A073BCCA}"/>
    <cellStyle name="Percent 70 5" xfId="12410" xr:uid="{B3DD90E9-3DE0-4BC8-8452-D7DAC256E66C}"/>
    <cellStyle name="Percent 71" xfId="3856" xr:uid="{AC94A4E1-F240-490C-9BFA-CA4ABDF977AE}"/>
    <cellStyle name="Percent 71 2" xfId="5378" xr:uid="{FBC9249E-0BD1-422F-A443-7A6D63ADBA17}"/>
    <cellStyle name="Percent 71 2 2" xfId="8399" xr:uid="{9B13F428-A797-4D47-B613-8E2A7292973F}"/>
    <cellStyle name="Percent 71 2 2 2" xfId="17202" xr:uid="{FE86B52A-7FC2-4B43-A27D-3BA271F9A26E}"/>
    <cellStyle name="Percent 71 2 3" xfId="14183" xr:uid="{62FF0996-FAA4-4FD8-A1BC-A516537DB558}"/>
    <cellStyle name="Percent 71 3" xfId="6873" xr:uid="{8443DB20-BF79-4CCE-AAA5-31FD3E6FDC7F}"/>
    <cellStyle name="Percent 71 3 2" xfId="15677" xr:uid="{C87905C9-BD61-4114-A4B4-B9C11AFE777E}"/>
    <cellStyle name="Percent 71 4" xfId="9891" xr:uid="{3DC63762-A5D3-476A-B70F-B66D12089C90}"/>
    <cellStyle name="Percent 71 4 2" xfId="18694" xr:uid="{825F6EE9-199D-4703-8945-42E88C7ECEC0}"/>
    <cellStyle name="Percent 71 5" xfId="12663" xr:uid="{F80E1DF1-CBA5-4613-9769-278F02AA0D26}"/>
    <cellStyle name="Percent 72" xfId="3770" xr:uid="{E49A77A2-A9B1-4396-8D83-2B8A5D7D1C37}"/>
    <cellStyle name="Percent 72 2" xfId="5293" xr:uid="{8EA7DB19-0E85-4B0C-BB8C-E67FB02065AA}"/>
    <cellStyle name="Percent 72 2 2" xfId="8314" xr:uid="{CE8F4B63-2921-4CCD-869B-EF7F1C30435F}"/>
    <cellStyle name="Percent 72 2 2 2" xfId="17117" xr:uid="{19D20B35-1DD5-4433-B428-F655035A46AF}"/>
    <cellStyle name="Percent 72 2 3" xfId="14098" xr:uid="{DBA0370F-30B3-4924-AEDF-68CA0B032EB4}"/>
    <cellStyle name="Percent 72 3" xfId="6788" xr:uid="{DF91C1DB-A430-46A2-9ADD-16900DC0539C}"/>
    <cellStyle name="Percent 72 3 2" xfId="15592" xr:uid="{F69CB0D6-53DA-4668-B1E1-0499F270DAD3}"/>
    <cellStyle name="Percent 72 4" xfId="9806" xr:uid="{71C68B0D-C10D-4018-90B0-9FFFA07DD957}"/>
    <cellStyle name="Percent 72 4 2" xfId="18609" xr:uid="{52D3086C-2FD9-4F32-B5FA-93E89D012279}"/>
    <cellStyle name="Percent 72 5" xfId="12578" xr:uid="{903C62CD-9215-4393-A25D-D672FF7FEDD3}"/>
    <cellStyle name="Percent 73" xfId="3855" xr:uid="{2A25DE7E-6340-481A-A005-E39FD6BBD746}"/>
    <cellStyle name="Percent 73 2" xfId="5377" xr:uid="{518F91D6-BB2F-4CC0-ACE2-693ED9985332}"/>
    <cellStyle name="Percent 73 2 2" xfId="8398" xr:uid="{EA330524-B404-4ED2-9FB5-F360A5F83B36}"/>
    <cellStyle name="Percent 73 2 2 2" xfId="17201" xr:uid="{28B536FE-6C12-403E-8F7B-6CCD79D7B860}"/>
    <cellStyle name="Percent 73 2 3" xfId="14182" xr:uid="{B96A4416-7AB4-4380-B8F4-AD25020DBC56}"/>
    <cellStyle name="Percent 73 3" xfId="6872" xr:uid="{92CD86F1-3633-4CF9-9450-18C7CE864E9A}"/>
    <cellStyle name="Percent 73 3 2" xfId="15676" xr:uid="{FBCB464E-4628-4EE0-AAFC-9FD5FAA07474}"/>
    <cellStyle name="Percent 73 4" xfId="9890" xr:uid="{3D8CC5BA-C59C-4D2E-9F25-5DA4594B6BB0}"/>
    <cellStyle name="Percent 73 4 2" xfId="18693" xr:uid="{6E15E8E5-983A-494C-981F-FC72D3FB500F}"/>
    <cellStyle name="Percent 73 5" xfId="12662" xr:uid="{3CDE9284-E3A9-4471-903A-93254B28661B}"/>
    <cellStyle name="Percent 74" xfId="3559" xr:uid="{C73580CA-AD9A-4E21-A8F9-C4DD2D568E0B}"/>
    <cellStyle name="Percent 74 2" xfId="5082" xr:uid="{6C99AC53-4B9A-460F-B4BC-624685BF158F}"/>
    <cellStyle name="Percent 74 2 2" xfId="8103" xr:uid="{8AA8A72F-3A59-4575-9353-922BFB6DE25C}"/>
    <cellStyle name="Percent 74 2 2 2" xfId="16906" xr:uid="{4DB16BC8-8E03-47C3-ABF4-5AAE8A57A26D}"/>
    <cellStyle name="Percent 74 2 3" xfId="13887" xr:uid="{71F0AC31-23F9-4767-B984-A5FCFDBF3444}"/>
    <cellStyle name="Percent 74 3" xfId="6577" xr:uid="{78968E50-E689-44E5-A8E7-4E643D46DD80}"/>
    <cellStyle name="Percent 74 3 2" xfId="15381" xr:uid="{D15829C8-C7BE-43A1-98F6-1120675F1FEA}"/>
    <cellStyle name="Percent 74 4" xfId="9595" xr:uid="{D22E820E-D88E-41CB-B1F1-75C58984A846}"/>
    <cellStyle name="Percent 74 4 2" xfId="18398" xr:uid="{7ACE6342-A5C0-4DF8-B334-6F238883C610}"/>
    <cellStyle name="Percent 74 5" xfId="12367" xr:uid="{EA3B48A6-2B7C-42F6-AB75-B3FAF3476627}"/>
    <cellStyle name="Percent 75" xfId="3550" xr:uid="{3D8FA2F3-7E83-4550-8E51-AA79A845930C}"/>
    <cellStyle name="Percent 75 2" xfId="5073" xr:uid="{FD94EF4D-C346-48C1-80DC-92F155307D10}"/>
    <cellStyle name="Percent 75 2 2" xfId="8094" xr:uid="{AD107D60-DDDF-44A6-94CF-27623E9F26DF}"/>
    <cellStyle name="Percent 75 2 2 2" xfId="16897" xr:uid="{C33BD454-C0F9-4DFA-9ECD-5B6FDB5D40EC}"/>
    <cellStyle name="Percent 75 2 3" xfId="13878" xr:uid="{30086A9C-3310-450A-894C-EF6411C75735}"/>
    <cellStyle name="Percent 75 3" xfId="6568" xr:uid="{88CF6FF5-C137-471A-80E7-CE56C7FB0D51}"/>
    <cellStyle name="Percent 75 3 2" xfId="15372" xr:uid="{1CBC0561-D8F2-4860-BFF5-743D0EEC38C5}"/>
    <cellStyle name="Percent 75 4" xfId="9586" xr:uid="{894722A3-EBC5-4D8C-9329-6B7A7B3FAE26}"/>
    <cellStyle name="Percent 75 4 2" xfId="18389" xr:uid="{B605C94E-A614-4C2C-AD37-7F6240FE8161}"/>
    <cellStyle name="Percent 75 5" xfId="12358" xr:uid="{53CBBE4F-A62A-4753-867B-68594602FD0E}"/>
    <cellStyle name="Percent 76" xfId="3769" xr:uid="{4D27BDF7-94E2-4590-85BA-98A5BA08629B}"/>
    <cellStyle name="Percent 76 2" xfId="5292" xr:uid="{5B5392DB-EBE2-4872-A9C0-65C03C247C9D}"/>
    <cellStyle name="Percent 76 2 2" xfId="8313" xr:uid="{643EDCEF-D082-4341-8A41-469302EC7149}"/>
    <cellStyle name="Percent 76 2 2 2" xfId="17116" xr:uid="{D56FF3CA-D204-4F69-AF83-BF9B0E4F9B72}"/>
    <cellStyle name="Percent 76 2 3" xfId="14097" xr:uid="{13852E24-9453-46B4-9555-C4B99969F9F3}"/>
    <cellStyle name="Percent 76 3" xfId="6787" xr:uid="{D4AC1E8F-882E-4672-BF41-2B3A5743005D}"/>
    <cellStyle name="Percent 76 3 2" xfId="15591" xr:uid="{AB172020-C90F-4F2D-94CE-0B88AE92DA89}"/>
    <cellStyle name="Percent 76 4" xfId="9805" xr:uid="{F762D30C-A6E2-4504-9842-BCF2CD38B679}"/>
    <cellStyle name="Percent 76 4 2" xfId="18608" xr:uid="{C4B41F61-C46D-413E-8656-D90DE00C102D}"/>
    <cellStyle name="Percent 76 5" xfId="12577" xr:uid="{2B5E6AFC-2A74-419C-8258-CB3DB3F936C7}"/>
    <cellStyle name="Percent 77" xfId="4153" xr:uid="{FE4F53F7-7ECD-444E-8381-8F6DA1CB2D77}"/>
    <cellStyle name="Percent 77 2" xfId="7171" xr:uid="{61CDCAF5-FDD4-49FA-A4C2-FE6F844AB910}"/>
    <cellStyle name="Percent 77 2 2" xfId="15974" xr:uid="{D7608859-4613-470A-B7C0-1418F7578D56}"/>
    <cellStyle name="Percent 77 3" xfId="12959" xr:uid="{79DEAF4C-EE90-4167-9FCB-928B4E2AFD38}"/>
    <cellStyle name="Percent 78" xfId="5687" xr:uid="{31C5D6EC-9CB6-4343-9F97-05520A5B1ED7}"/>
    <cellStyle name="Percent 79" xfId="10188" xr:uid="{5D92AB0C-8378-438A-B4D5-128835B0A7D1}"/>
    <cellStyle name="Percent 79 2" xfId="10194" xr:uid="{3043BB63-D0CD-4A85-BAFB-5D28A1BB17AB}"/>
    <cellStyle name="Percent 8" xfId="971" xr:uid="{9A4C93E8-EE73-4B11-8BBB-44F25E0AA472}"/>
    <cellStyle name="Percent 8 2" xfId="972" xr:uid="{9309D44B-75A2-434D-8BA7-D2DBD2BF5D46}"/>
    <cellStyle name="Percent 8 2 10" xfId="1350" xr:uid="{99A5CFE8-32EA-408B-A0DB-2A37CA2904EC}"/>
    <cellStyle name="Percent 8 2 2" xfId="3097" xr:uid="{1626B90F-B64D-4F3B-AEAB-F56C6F3A9B84}"/>
    <cellStyle name="Percent 8 2 2 2" xfId="4666" xr:uid="{47705781-19E9-4A1D-927B-DD220EF9B50E}"/>
    <cellStyle name="Percent 8 2 2 2 2" xfId="7684" xr:uid="{D69465FB-D414-47A0-A96C-4D3D3DA4178F}"/>
    <cellStyle name="Percent 8 2 2 2 2 2" xfId="16487" xr:uid="{FC51150E-9B33-4B72-80AB-97D7C009E873}"/>
    <cellStyle name="Percent 8 2 2 2 3" xfId="13471" xr:uid="{D72EC133-A06B-45C6-B283-22C025BCBADB}"/>
    <cellStyle name="Percent 8 2 2 3" xfId="6158" xr:uid="{6037AE30-716F-404F-896C-ED03B3AFFB85}"/>
    <cellStyle name="Percent 8 2 2 3 2" xfId="14962" xr:uid="{2855D978-360D-4609-A3DA-94D41954A038}"/>
    <cellStyle name="Percent 8 2 2 4" xfId="9176" xr:uid="{5F62B897-6D85-44FA-B31E-FE8E09B86E2D}"/>
    <cellStyle name="Percent 8 2 2 4 2" xfId="17979" xr:uid="{F1A037F3-8EF4-4635-BB4B-8E093BDD8D64}"/>
    <cellStyle name="Percent 8 2 2 5" xfId="11958" xr:uid="{C02F1E7E-9C56-4CC2-9EB6-92BE89A9EA3A}"/>
    <cellStyle name="Percent 8 2 3" xfId="3439" xr:uid="{44C78188-BB1F-4CD7-B579-61FEAB90482C}"/>
    <cellStyle name="Percent 8 2 3 2" xfId="4959" xr:uid="{04F4F1FB-1D2F-4F0C-9417-B76C05A4B6A0}"/>
    <cellStyle name="Percent 8 2 3 2 2" xfId="7980" xr:uid="{A674CB97-75DF-4FDD-9F43-8E0D413A0C32}"/>
    <cellStyle name="Percent 8 2 3 2 2 2" xfId="16783" xr:uid="{EB64FD2F-91BE-42F2-8251-A7AB326F7A9A}"/>
    <cellStyle name="Percent 8 2 3 2 3" xfId="13764" xr:uid="{6CC2D26D-98FC-42EB-8321-A93CC99EE590}"/>
    <cellStyle name="Percent 8 2 3 3" xfId="6454" xr:uid="{671BAF02-AE49-41CD-89DA-0EBF94A7720C}"/>
    <cellStyle name="Percent 8 2 3 3 2" xfId="15258" xr:uid="{0C40B306-237E-427A-A488-01DCEE9D4954}"/>
    <cellStyle name="Percent 8 2 3 4" xfId="9472" xr:uid="{66F7613F-7767-4517-90C5-E501C77D1B67}"/>
    <cellStyle name="Percent 8 2 3 4 2" xfId="18275" xr:uid="{0CEE4A66-883D-4BDF-BF79-4629D5F0F1C8}"/>
    <cellStyle name="Percent 8 2 3 5" xfId="12247" xr:uid="{A5114D71-7459-45EA-AFD6-8BF8F8979714}"/>
    <cellStyle name="Percent 8 2 4" xfId="3734" xr:uid="{3CC93F17-D190-4BFB-8679-0349CC422508}"/>
    <cellStyle name="Percent 8 2 4 2" xfId="5257" xr:uid="{E0CFDA2D-E1BD-42A8-BB82-00D841296DF1}"/>
    <cellStyle name="Percent 8 2 4 2 2" xfId="8278" xr:uid="{C6A80B1B-39A1-4CE4-BE21-C14139EF4014}"/>
    <cellStyle name="Percent 8 2 4 2 2 2" xfId="17081" xr:uid="{702D61F4-3024-4740-8A96-BC7FFAAE2758}"/>
    <cellStyle name="Percent 8 2 4 2 3" xfId="14062" xr:uid="{F397367F-101D-4972-AF1A-A5FF352FF6D0}"/>
    <cellStyle name="Percent 8 2 4 3" xfId="6752" xr:uid="{134CCAF7-FEAA-4CE6-8C5D-A3269D583E2B}"/>
    <cellStyle name="Percent 8 2 4 3 2" xfId="15556" xr:uid="{4B90216E-B529-4973-B32B-AC465BE45E75}"/>
    <cellStyle name="Percent 8 2 4 4" xfId="9770" xr:uid="{E11B28E5-1792-49BE-A934-C58462BEA3DD}"/>
    <cellStyle name="Percent 8 2 4 4 2" xfId="18573" xr:uid="{AF3EBBB6-1206-48D3-A059-188165E51F64}"/>
    <cellStyle name="Percent 8 2 4 5" xfId="12542" xr:uid="{7CC6681A-B278-4C3A-ACDE-B8BC12254B02}"/>
    <cellStyle name="Percent 8 2 5" xfId="4044" xr:uid="{03A0278E-D77A-4A12-9E99-6F0114CB7820}"/>
    <cellStyle name="Percent 8 2 5 2" xfId="5567" xr:uid="{34F31C12-BB46-4D4A-BA11-65728CF322E2}"/>
    <cellStyle name="Percent 8 2 5 2 2" xfId="8588" xr:uid="{BCD7F3B6-56AF-4E3B-9D57-2671CD37A7B8}"/>
    <cellStyle name="Percent 8 2 5 2 2 2" xfId="17391" xr:uid="{ECDBA49E-C30C-4C8E-BAF1-757CA20D09BB}"/>
    <cellStyle name="Percent 8 2 5 2 3" xfId="14372" xr:uid="{20DC87A7-C038-4504-91DF-0D3A5779EAFC}"/>
    <cellStyle name="Percent 8 2 5 3" xfId="7062" xr:uid="{0FC57013-CE1D-4284-A9EE-704ED4C4DDF8}"/>
    <cellStyle name="Percent 8 2 5 3 2" xfId="15866" xr:uid="{2ABF5E5A-2F01-47E5-B73E-608350C50D3D}"/>
    <cellStyle name="Percent 8 2 5 4" xfId="10080" xr:uid="{071FCDBB-FAC0-4D38-AA25-0742B8372765}"/>
    <cellStyle name="Percent 8 2 5 4 2" xfId="18883" xr:uid="{09A24D06-57FD-4AC1-B70E-7C04153A6319}"/>
    <cellStyle name="Percent 8 2 5 5" xfId="12851" xr:uid="{77779603-27FD-4F43-8162-C602477E3649}"/>
    <cellStyle name="Percent 8 2 6" xfId="4371" xr:uid="{CAC670CA-FDFF-4ED2-B298-DDC8D82C5B68}"/>
    <cellStyle name="Percent 8 2 6 2" xfId="7389" xr:uid="{674E5D58-64A4-44CF-8C0D-C6853D0E8055}"/>
    <cellStyle name="Percent 8 2 6 2 2" xfId="16192" xr:uid="{2BDC4B44-4FA1-41AE-B25E-86DA979A49A4}"/>
    <cellStyle name="Percent 8 2 6 3" xfId="13177" xr:uid="{4BF2668B-BC3B-403E-8C07-9C1AD496907C}"/>
    <cellStyle name="Percent 8 2 7" xfId="5862" xr:uid="{C84A055A-E84E-4DC1-8FC6-225238B2984E}"/>
    <cellStyle name="Percent 8 2 7 2" xfId="14666" xr:uid="{CA8C41E1-496E-4BFB-B3F5-FEAAD73BBBAE}"/>
    <cellStyle name="Percent 8 2 8" xfId="8881" xr:uid="{88A6CE25-B2DF-460A-BE69-00912A243490}"/>
    <cellStyle name="Percent 8 2 8 2" xfId="17684" xr:uid="{F08BF935-18DC-40A1-8A38-AA7C39BEB471}"/>
    <cellStyle name="Percent 8 2 9" xfId="2572" xr:uid="{AA569C83-30E9-4058-A8ED-01874E9BE132}"/>
    <cellStyle name="Percent 8 3" xfId="2487" xr:uid="{05AC8D85-0883-4228-8DC2-886F55009346}"/>
    <cellStyle name="Percent 8 3 2" xfId="3009" xr:uid="{D430E4F4-4E54-43F3-B0C3-AE4526D84024}"/>
    <cellStyle name="Percent 8 3 2 2" xfId="4597" xr:uid="{E1EE78ED-F8CF-4C6B-9D07-6C4CC3939718}"/>
    <cellStyle name="Percent 8 3 2 2 2" xfId="7615" xr:uid="{6581F54B-7458-4732-9197-1942853E2E23}"/>
    <cellStyle name="Percent 8 3 2 2 2 2" xfId="16418" xr:uid="{FD1D6BC5-C01F-4C41-A065-24C08E73D1D2}"/>
    <cellStyle name="Percent 8 3 2 2 3" xfId="13402" xr:uid="{98789972-04FB-40FE-B1FB-3D18A04AB259}"/>
    <cellStyle name="Percent 8 3 2 3" xfId="6089" xr:uid="{682C4B7C-81C5-439C-AD1A-7CB2E6C6ADA3}"/>
    <cellStyle name="Percent 8 3 2 3 2" xfId="14893" xr:uid="{C13F0E9A-6A20-4106-BB5C-1DA1749E0231}"/>
    <cellStyle name="Percent 8 3 2 4" xfId="9107" xr:uid="{732CFFE5-83C0-426D-8CD5-BA98BBDB84D1}"/>
    <cellStyle name="Percent 8 3 2 4 2" xfId="17910" xr:uid="{D4E96CF3-68C0-4E93-AED4-5FC532E09903}"/>
    <cellStyle name="Percent 8 3 2 5" xfId="11891" xr:uid="{CE6F5D56-F002-4430-867D-F7AFAF9F0628}"/>
    <cellStyle name="Percent 8 3 3" xfId="3370" xr:uid="{D1AF4EDE-790E-477C-8D67-818B6657A0FA}"/>
    <cellStyle name="Percent 8 3 3 2" xfId="4890" xr:uid="{CE977365-7579-41A7-A3F3-0FF714860BAA}"/>
    <cellStyle name="Percent 8 3 3 2 2" xfId="7911" xr:uid="{90B066AC-0268-4A0A-870D-D4AC60E53947}"/>
    <cellStyle name="Percent 8 3 3 2 2 2" xfId="16714" xr:uid="{5C90F979-3215-4DC8-9705-BE636807E5D3}"/>
    <cellStyle name="Percent 8 3 3 2 3" xfId="13695" xr:uid="{9C117ED9-2FE7-4D45-A5DC-E0A07E44EDCD}"/>
    <cellStyle name="Percent 8 3 3 3" xfId="6385" xr:uid="{6233387B-A257-4116-A3A4-7D55FBD52F7A}"/>
    <cellStyle name="Percent 8 3 3 3 2" xfId="15189" xr:uid="{CAB008BE-9167-48D2-9FA3-D1ADEDAC7BA8}"/>
    <cellStyle name="Percent 8 3 3 4" xfId="9403" xr:uid="{D0AB94F4-BF98-40D1-B060-930F26F376FE}"/>
    <cellStyle name="Percent 8 3 3 4 2" xfId="18206" xr:uid="{E4024A7F-D5ED-4EAF-94A8-68B0773B5886}"/>
    <cellStyle name="Percent 8 3 3 5" xfId="12178" xr:uid="{D244B17E-EE9A-489A-A134-C8BC92DCF4CB}"/>
    <cellStyle name="Percent 8 3 4" xfId="3665" xr:uid="{D15BAB54-2421-46AF-8B5C-FCF3CCD12EBD}"/>
    <cellStyle name="Percent 8 3 4 2" xfId="5188" xr:uid="{A10081AC-86DD-4762-BC39-D0B3EFCDA1E4}"/>
    <cellStyle name="Percent 8 3 4 2 2" xfId="8209" xr:uid="{F91F74AE-A9DD-4904-96F3-9AE68A9450BB}"/>
    <cellStyle name="Percent 8 3 4 2 2 2" xfId="17012" xr:uid="{60471868-6D8A-4186-9E76-61338D2B5795}"/>
    <cellStyle name="Percent 8 3 4 2 3" xfId="13993" xr:uid="{C1A0DF9D-ACA3-4D57-8FE4-D5123F64774E}"/>
    <cellStyle name="Percent 8 3 4 3" xfId="6683" xr:uid="{1774BE00-F6CC-4B0B-8930-188C4DA3DD2B}"/>
    <cellStyle name="Percent 8 3 4 3 2" xfId="15487" xr:uid="{CA517377-7428-4FE0-871C-CE6906E0F192}"/>
    <cellStyle name="Percent 8 3 4 4" xfId="9701" xr:uid="{1FE947E4-AF7B-43C3-847C-819D6B658749}"/>
    <cellStyle name="Percent 8 3 4 4 2" xfId="18504" xr:uid="{5A43C572-6307-4F53-B7B6-FB8074386DD9}"/>
    <cellStyle name="Percent 8 3 4 5" xfId="12473" xr:uid="{90200424-A510-4FD7-9444-CC3D8123ED2B}"/>
    <cellStyle name="Percent 8 3 5" xfId="3975" xr:uid="{71139BA0-1B1F-4C68-AF84-83423842445F}"/>
    <cellStyle name="Percent 8 3 5 2" xfId="5498" xr:uid="{B9799078-2DAF-4B38-8877-0373F4650278}"/>
    <cellStyle name="Percent 8 3 5 2 2" xfId="8519" xr:uid="{3A9540EE-60A7-4B23-B780-F6284493403D}"/>
    <cellStyle name="Percent 8 3 5 2 2 2" xfId="17322" xr:uid="{CBBC6819-31F1-4320-87F3-02AF74CF071A}"/>
    <cellStyle name="Percent 8 3 5 2 3" xfId="14303" xr:uid="{2240EAF0-0070-430B-87DF-39975386E9FD}"/>
    <cellStyle name="Percent 8 3 5 3" xfId="6993" xr:uid="{53F06A25-BED0-4501-BFC2-159F86D8C6C0}"/>
    <cellStyle name="Percent 8 3 5 3 2" xfId="15797" xr:uid="{6DB9BC0A-3FE8-4C5F-8E3E-574026A3C050}"/>
    <cellStyle name="Percent 8 3 5 4" xfId="10011" xr:uid="{AEC31CCD-DD05-4BF0-AC7F-D2DB1199C9BA}"/>
    <cellStyle name="Percent 8 3 5 4 2" xfId="18814" xr:uid="{C6E745D1-E243-4567-A8E0-77A194CFFC49}"/>
    <cellStyle name="Percent 8 3 5 5" xfId="12782" xr:uid="{7B523E8F-89F6-49C6-9C65-1D85F9BA186A}"/>
    <cellStyle name="Percent 8 3 6" xfId="4302" xr:uid="{F546D608-6884-42A3-8272-B09C881D6E47}"/>
    <cellStyle name="Percent 8 3 6 2" xfId="7320" xr:uid="{93982E41-1DB9-470C-B573-65F481211DEA}"/>
    <cellStyle name="Percent 8 3 6 2 2" xfId="16123" xr:uid="{E0F3789B-7C80-479F-8393-859E558DB7B6}"/>
    <cellStyle name="Percent 8 3 6 3" xfId="13108" xr:uid="{49FEA252-7651-4177-B082-5A03BA770CEB}"/>
    <cellStyle name="Percent 8 3 7" xfId="5793" xr:uid="{64F82AD9-9556-4AB0-8B5F-87A9C8178848}"/>
    <cellStyle name="Percent 8 3 7 2" xfId="14597" xr:uid="{0CA21DDE-5113-4FE9-ACB6-FEB5DC814334}"/>
    <cellStyle name="Percent 8 3 8" xfId="8812" xr:uid="{B8A54402-7633-44D1-89BE-34C09318963D}"/>
    <cellStyle name="Percent 8 3 8 2" xfId="17615" xr:uid="{082DB28C-8F6F-430A-B1D1-9A11427ABBC2}"/>
    <cellStyle name="Percent 8 3 9" xfId="11626" xr:uid="{3DDFBC8A-841F-40EE-A82D-B7CF4F9E6902}"/>
    <cellStyle name="Percent 8 4" xfId="2717" xr:uid="{A454E3C3-071F-4F13-A6B9-7E406CA542E6}"/>
    <cellStyle name="Percent 8 4 2" xfId="3167" xr:uid="{F23C9A18-66EA-436A-AB05-B11C78D3D88E}"/>
    <cellStyle name="Percent 8 5" xfId="2334" xr:uid="{43A5FF46-4EBB-4D76-AC66-DEB88CC0B472}"/>
    <cellStyle name="Percent 8 6" xfId="1266" xr:uid="{B26FDB3C-4E67-404B-9085-66A9E3EF41FC}"/>
    <cellStyle name="Percent 80" xfId="10189" xr:uid="{D2AA7D55-42B2-4734-86DD-E3EAB9BD755A}"/>
    <cellStyle name="Percent 80 2" xfId="10195" xr:uid="{E707864E-62C3-4421-8194-7B763FD12713}"/>
    <cellStyle name="Percent 81" xfId="10190" xr:uid="{570C4E09-84C4-4DC5-B7CF-DA7EFAF33DD1}"/>
    <cellStyle name="Percent 81 2" xfId="10196" xr:uid="{3A5CB535-92AB-4F3B-8B2A-4666A55570FE}"/>
    <cellStyle name="Percent 82" xfId="2285" xr:uid="{66BBEB1F-9F75-4189-A6EF-EEE72031CBFA}"/>
    <cellStyle name="Percent 83" xfId="2336" xr:uid="{DC7A5B2C-6738-475B-B3CF-5363364C6EAC}"/>
    <cellStyle name="Percent 84" xfId="10567" xr:uid="{6125E894-86A8-4C76-A289-C20A5081FD16}"/>
    <cellStyle name="Percent 84 2" xfId="11331" xr:uid="{92D4902D-0038-4A93-8D85-3066C6843023}"/>
    <cellStyle name="Percent 84 3" xfId="11259" xr:uid="{C9FB322C-F692-484F-93C0-5AB2F4C4583C}"/>
    <cellStyle name="Percent 85" xfId="10578" xr:uid="{C21BD912-6BD1-4896-BEA4-108AE4D02658}"/>
    <cellStyle name="Percent 85 2" xfId="11311" xr:uid="{E76AEFF3-D155-4028-9800-8B9C6CE01CAB}"/>
    <cellStyle name="Percent 86" xfId="11591" xr:uid="{1C26E9EC-6C63-4ADB-9B8E-5AFC91EFE7C1}"/>
    <cellStyle name="Percent 87" xfId="11316" xr:uid="{2AA6270F-DD5D-4B23-9849-C2AF759DEAEE}"/>
    <cellStyle name="Percent 88" xfId="18994" xr:uid="{761FC3AE-9E6D-4DD6-8442-467E977F2019}"/>
    <cellStyle name="Percent 89" xfId="18996" xr:uid="{933AEE8F-2765-4EE6-BB88-F3FDEB838745}"/>
    <cellStyle name="Percent 9" xfId="973" xr:uid="{1783B65A-82DD-4830-812D-D19AEE815361}"/>
    <cellStyle name="Percent 9 10" xfId="8813" xr:uid="{A770905C-3A2A-47CF-AB64-456271942135}"/>
    <cellStyle name="Percent 9 10 2" xfId="17616" xr:uid="{34C60B08-1D6C-4304-BDBA-DE35085EDC12}"/>
    <cellStyle name="Percent 9 11" xfId="2488" xr:uid="{18E859A6-0146-4255-A0D9-1F0582081A09}"/>
    <cellStyle name="Percent 9 11 2" xfId="11627" xr:uid="{2D292153-C50E-4C25-9EEA-19CB9F6017C3}"/>
    <cellStyle name="Percent 9 12" xfId="1268" xr:uid="{F6FAE419-E744-4673-ABE9-FB8E323127EC}"/>
    <cellStyle name="Percent 9 2" xfId="1352" xr:uid="{B356E720-214E-499D-82F6-1E7CF76995C4}"/>
    <cellStyle name="Percent 9 2 2" xfId="3098" xr:uid="{7000A2E1-D931-46E0-BC0E-92DE968C0456}"/>
    <cellStyle name="Percent 9 2 2 2" xfId="4667" xr:uid="{29D5F53A-B084-4F4C-BABB-D2D4EA45709B}"/>
    <cellStyle name="Percent 9 2 2 2 2" xfId="7685" xr:uid="{87412797-337A-435D-8523-C72B97504721}"/>
    <cellStyle name="Percent 9 2 2 2 2 2" xfId="16488" xr:uid="{FF7A289B-CF1B-45E1-9E09-5C5D6E9C3B05}"/>
    <cellStyle name="Percent 9 2 2 2 3" xfId="13472" xr:uid="{3B7368CF-9716-42B5-AD08-72AB30E3FF18}"/>
    <cellStyle name="Percent 9 2 2 3" xfId="6159" xr:uid="{E5B63315-864C-482B-ABB5-A61912319D54}"/>
    <cellStyle name="Percent 9 2 2 3 2" xfId="14963" xr:uid="{2E116EAB-57A6-49D5-A2F0-2C7A29D5CD38}"/>
    <cellStyle name="Percent 9 2 2 4" xfId="9177" xr:uid="{C80DE568-65E1-45EE-803A-A9186B2F82F6}"/>
    <cellStyle name="Percent 9 2 2 4 2" xfId="17980" xr:uid="{223DFA80-9F9D-45F8-87DE-DB26BEC656C3}"/>
    <cellStyle name="Percent 9 2 2 5" xfId="11959" xr:uid="{6FFAB679-0769-4527-8AD1-B843061534B4}"/>
    <cellStyle name="Percent 9 2 3" xfId="3440" xr:uid="{14EE2311-5D58-49E8-A020-60A88C583D97}"/>
    <cellStyle name="Percent 9 2 3 2" xfId="4960" xr:uid="{216DD592-099D-472C-9AFD-6E1AEAC351A2}"/>
    <cellStyle name="Percent 9 2 3 2 2" xfId="7981" xr:uid="{849CBF3D-2C8B-480E-82F1-37C1C0EE427C}"/>
    <cellStyle name="Percent 9 2 3 2 2 2" xfId="16784" xr:uid="{2E32E4AF-87D3-478C-9312-75B79942CC9E}"/>
    <cellStyle name="Percent 9 2 3 2 3" xfId="13765" xr:uid="{98772A51-FA2A-4CEC-9800-7DE110FFAD4A}"/>
    <cellStyle name="Percent 9 2 3 3" xfId="6455" xr:uid="{38BA52AE-AE0B-4021-B48A-0C41B5544323}"/>
    <cellStyle name="Percent 9 2 3 3 2" xfId="15259" xr:uid="{4BAB41BF-3BAB-4903-904E-BEDCD3CDD700}"/>
    <cellStyle name="Percent 9 2 3 4" xfId="9473" xr:uid="{1442EC86-AE00-4C46-80AB-3BB78770E2EA}"/>
    <cellStyle name="Percent 9 2 3 4 2" xfId="18276" xr:uid="{00707D67-2C5D-433D-A278-4FBDD4E75C7E}"/>
    <cellStyle name="Percent 9 2 3 5" xfId="12248" xr:uid="{B3FC76A4-A481-4991-8B35-E50B2B20C574}"/>
    <cellStyle name="Percent 9 2 4" xfId="3735" xr:uid="{521DC642-3A6E-46C9-933B-75B394052748}"/>
    <cellStyle name="Percent 9 2 4 2" xfId="5258" xr:uid="{DA9F3B2B-E5C3-4E7A-8975-0465987A0902}"/>
    <cellStyle name="Percent 9 2 4 2 2" xfId="8279" xr:uid="{09E27AA4-3176-45CA-B9B0-D9A96C64D222}"/>
    <cellStyle name="Percent 9 2 4 2 2 2" xfId="17082" xr:uid="{348B5FDF-A198-4819-B983-A056344E2EC8}"/>
    <cellStyle name="Percent 9 2 4 2 3" xfId="14063" xr:uid="{60496785-D969-4BB5-88B8-A144B5B95235}"/>
    <cellStyle name="Percent 9 2 4 3" xfId="6753" xr:uid="{AEF44EDE-E2F5-4807-BFFE-45D911FD7DA0}"/>
    <cellStyle name="Percent 9 2 4 3 2" xfId="15557" xr:uid="{92AD5BC6-8AEF-4248-B1CF-6850E66D1898}"/>
    <cellStyle name="Percent 9 2 4 4" xfId="9771" xr:uid="{6DF71974-17C9-4222-82B2-6DB476E9345B}"/>
    <cellStyle name="Percent 9 2 4 4 2" xfId="18574" xr:uid="{BF1C47D0-7E06-47D5-90C6-8F611B6C908A}"/>
    <cellStyle name="Percent 9 2 4 5" xfId="12543" xr:uid="{3BA2B6B9-1F15-4751-8EFB-6B2ACD099572}"/>
    <cellStyle name="Percent 9 2 5" xfId="4045" xr:uid="{43C10EFF-DC7B-4675-97BA-1F5557069BB5}"/>
    <cellStyle name="Percent 9 2 5 2" xfId="5568" xr:uid="{85B5C13A-FF9C-4AA4-8ED3-2F0649055C90}"/>
    <cellStyle name="Percent 9 2 5 2 2" xfId="8589" xr:uid="{79DBD5CD-BB1E-489C-A97E-EF7834D5E3E9}"/>
    <cellStyle name="Percent 9 2 5 2 2 2" xfId="17392" xr:uid="{2A764E81-7491-4E87-9721-6249DB34FF1D}"/>
    <cellStyle name="Percent 9 2 5 2 3" xfId="14373" xr:uid="{276CA345-1BCD-4D9E-98BC-FF2F9F496F90}"/>
    <cellStyle name="Percent 9 2 5 3" xfId="7063" xr:uid="{62D476B9-F23F-4514-8982-D964E1BDF694}"/>
    <cellStyle name="Percent 9 2 5 3 2" xfId="15867" xr:uid="{2C246851-8A89-4593-94D4-EB22854CD789}"/>
    <cellStyle name="Percent 9 2 5 4" xfId="10081" xr:uid="{890E129B-8C29-48F2-A571-D0BF1FD3D234}"/>
    <cellStyle name="Percent 9 2 5 4 2" xfId="18884" xr:uid="{EAA317A7-A21B-4757-863B-E59AA7039551}"/>
    <cellStyle name="Percent 9 2 5 5" xfId="12852" xr:uid="{5ED7C505-C94A-4C65-9610-BC6204EEC15F}"/>
    <cellStyle name="Percent 9 2 6" xfId="4372" xr:uid="{83319514-CB27-481B-B146-803ABCC4C656}"/>
    <cellStyle name="Percent 9 2 6 2" xfId="7390" xr:uid="{AF5C7D52-81EF-4111-8F99-7F54DF61071C}"/>
    <cellStyle name="Percent 9 2 6 2 2" xfId="16193" xr:uid="{6AA9C55C-D904-40E0-BB89-6E23E742A216}"/>
    <cellStyle name="Percent 9 2 6 3" xfId="13178" xr:uid="{B700661B-2B42-49F3-9DC7-8ED3D9C2C1ED}"/>
    <cellStyle name="Percent 9 2 7" xfId="5863" xr:uid="{78FFB7BE-4573-4DCF-93A5-BAB4BAAB7E2E}"/>
    <cellStyle name="Percent 9 2 7 2" xfId="14667" xr:uid="{3921C668-821C-4B9A-A8EC-1CF58CEFFD55}"/>
    <cellStyle name="Percent 9 2 8" xfId="8882" xr:uid="{0670C8C8-6FED-4EDC-8ED5-425AAE20D8F1}"/>
    <cellStyle name="Percent 9 2 8 2" xfId="17685" xr:uid="{37DC28F9-630A-4451-AA40-919B1702791F}"/>
    <cellStyle name="Percent 9 2 9" xfId="2573" xr:uid="{D7BC0067-CDA7-46AE-89C1-4413DF49962C}"/>
    <cellStyle name="Percent 9 3" xfId="2712" xr:uid="{EB06B5A5-DF00-465E-81BC-E31AA8B3C619}"/>
    <cellStyle name="Percent 9 3 2" xfId="3162" xr:uid="{95FB189D-7FD7-4444-8C37-7E8811EAD902}"/>
    <cellStyle name="Percent 9 4" xfId="3010" xr:uid="{10972814-B187-48A0-B141-1507EA9A8727}"/>
    <cellStyle name="Percent 9 4 2" xfId="4598" xr:uid="{A3F37738-7416-48C0-B731-1CD210CBA2AF}"/>
    <cellStyle name="Percent 9 4 2 2" xfId="7616" xr:uid="{A4C6743A-3FB3-49A4-BF72-6921D3FA85D8}"/>
    <cellStyle name="Percent 9 4 2 2 2" xfId="16419" xr:uid="{689C8FC9-0712-49AC-B3E3-955DCCC672FB}"/>
    <cellStyle name="Percent 9 4 2 3" xfId="13403" xr:uid="{673AA15C-ABE8-4C0C-B3AC-6AA7A43B8D84}"/>
    <cellStyle name="Percent 9 4 3" xfId="6090" xr:uid="{BCFCF502-A701-44F1-B74B-6EFBF561C43A}"/>
    <cellStyle name="Percent 9 4 3 2" xfId="14894" xr:uid="{0B79B760-0CF5-493D-A368-CD6894E6902B}"/>
    <cellStyle name="Percent 9 4 4" xfId="9108" xr:uid="{C3475C12-4D95-4CF3-921C-F20A3C01AA90}"/>
    <cellStyle name="Percent 9 4 4 2" xfId="17911" xr:uid="{9948A30B-D69D-4594-B9C4-9223EF568D2F}"/>
    <cellStyle name="Percent 9 4 5" xfId="11892" xr:uid="{E35B7948-91B5-490C-951B-445115A68CEE}"/>
    <cellStyle name="Percent 9 5" xfId="3371" xr:uid="{2AF81EF8-83AB-4533-88DF-E4A57D6B0D1A}"/>
    <cellStyle name="Percent 9 5 2" xfId="4891" xr:uid="{65219E35-15C5-4933-B3AC-C31F34EBF165}"/>
    <cellStyle name="Percent 9 5 2 2" xfId="7912" xr:uid="{232C288F-6970-4D88-9E70-D7B00D99D92D}"/>
    <cellStyle name="Percent 9 5 2 2 2" xfId="16715" xr:uid="{1D3892EA-7B1E-4945-8CAB-6928FB6FDF4C}"/>
    <cellStyle name="Percent 9 5 2 3" xfId="13696" xr:uid="{9C2ED57E-C7E6-47FD-8673-46F92ADA0CDD}"/>
    <cellStyle name="Percent 9 5 3" xfId="6386" xr:uid="{7AFA3BBE-68F4-4FEA-AA98-4C6C65BFED1B}"/>
    <cellStyle name="Percent 9 5 3 2" xfId="15190" xr:uid="{CA83B49A-F760-4072-9F9F-3B47934F9E50}"/>
    <cellStyle name="Percent 9 5 4" xfId="9404" xr:uid="{98FF540E-1508-443F-A6B1-8ADF2A2B3C53}"/>
    <cellStyle name="Percent 9 5 4 2" xfId="18207" xr:uid="{D71F4261-2F45-4296-AB50-F15DFC1689AA}"/>
    <cellStyle name="Percent 9 5 5" xfId="12179" xr:uid="{04959C3F-F6A6-4757-BE6F-ABEFA933DAE2}"/>
    <cellStyle name="Percent 9 6" xfId="3666" xr:uid="{391C80E2-0129-43E9-AC58-D63C56BDEBEC}"/>
    <cellStyle name="Percent 9 6 2" xfId="5189" xr:uid="{1D011BD4-7B00-4681-98AC-333F510CCF66}"/>
    <cellStyle name="Percent 9 6 2 2" xfId="8210" xr:uid="{F203CFA8-B203-47E7-B6B2-80ADB4970882}"/>
    <cellStyle name="Percent 9 6 2 2 2" xfId="17013" xr:uid="{B97CE2C6-FE73-49DE-9313-D01E248B307F}"/>
    <cellStyle name="Percent 9 6 2 3" xfId="13994" xr:uid="{5CADD7C4-C40F-45B2-AB59-6AFBAEB95BF2}"/>
    <cellStyle name="Percent 9 6 3" xfId="6684" xr:uid="{80C5565E-6E57-46B2-948D-68B6E5713A25}"/>
    <cellStyle name="Percent 9 6 3 2" xfId="15488" xr:uid="{73B00FED-D9CE-475D-8FB9-7EF7EE720422}"/>
    <cellStyle name="Percent 9 6 4" xfId="9702" xr:uid="{714BD7CA-180D-411E-A849-083575C3703D}"/>
    <cellStyle name="Percent 9 6 4 2" xfId="18505" xr:uid="{FAB935C8-A147-4055-8776-BDB74E9F1293}"/>
    <cellStyle name="Percent 9 6 5" xfId="12474" xr:uid="{F736B82C-C584-4578-9782-CD82117D12AA}"/>
    <cellStyle name="Percent 9 7" xfId="3976" xr:uid="{F44332CB-0001-4531-A2B2-75FF23523DDE}"/>
    <cellStyle name="Percent 9 7 2" xfId="5499" xr:uid="{C473CF5D-480D-496D-A066-C6A48A88E569}"/>
    <cellStyle name="Percent 9 7 2 2" xfId="8520" xr:uid="{99812A16-F0C2-460E-A9A5-08F760704AC9}"/>
    <cellStyle name="Percent 9 7 2 2 2" xfId="17323" xr:uid="{127D6A54-D171-47A2-B6EF-BFF08AC90399}"/>
    <cellStyle name="Percent 9 7 2 3" xfId="14304" xr:uid="{190890B0-49DD-4DD3-AACE-0AF915C87F78}"/>
    <cellStyle name="Percent 9 7 3" xfId="6994" xr:uid="{76A7F86F-D804-402E-8FF4-FBF0D3FE6687}"/>
    <cellStyle name="Percent 9 7 3 2" xfId="15798" xr:uid="{C6D2DE31-D564-461F-97C6-8DE23067320D}"/>
    <cellStyle name="Percent 9 7 4" xfId="10012" xr:uid="{A4A7094E-D550-42AE-95A0-911C27EFBDEC}"/>
    <cellStyle name="Percent 9 7 4 2" xfId="18815" xr:uid="{297CDA43-30DF-4203-9512-175718D3715F}"/>
    <cellStyle name="Percent 9 7 5" xfId="12783" xr:uid="{39F51F25-8BB8-4AB0-8DCF-15C484D97A93}"/>
    <cellStyle name="Percent 9 8" xfId="4303" xr:uid="{E67E7985-A6F0-4C67-99A4-E9CCDE97E289}"/>
    <cellStyle name="Percent 9 8 2" xfId="7321" xr:uid="{24350F7F-38CF-4850-AC9E-BC0B5BCFAE38}"/>
    <cellStyle name="Percent 9 8 2 2" xfId="16124" xr:uid="{6AA0B555-355B-4A4C-8303-7BB1D1FBEF54}"/>
    <cellStyle name="Percent 9 8 3" xfId="13109" xr:uid="{14E9AB18-616F-4C04-B3F3-B7C49B4A9BF3}"/>
    <cellStyle name="Percent 9 9" xfId="5794" xr:uid="{1A660168-6A0B-422B-9083-B76A837B1D9D}"/>
    <cellStyle name="Percent 9 9 2" xfId="14598" xr:uid="{8C0302FD-2C89-4ABE-A056-8D14525A0286}"/>
    <cellStyle name="Percent 90" xfId="19144" xr:uid="{0B0AB7E8-B6A4-46B2-B0E6-B328587EF25C}"/>
    <cellStyle name="Percent 91" xfId="19176" xr:uid="{7EB5516A-D262-45A3-BAD4-7CCD12C1EC41}"/>
    <cellStyle name="Percent 92" xfId="19128" xr:uid="{02EAF324-7671-4477-B510-84B57520A17D}"/>
    <cellStyle name="Percent 93" xfId="19096" xr:uid="{EA3460E0-616C-4F9B-BB9C-BABF3DE415F3}"/>
    <cellStyle name="Percent 94" xfId="19100" xr:uid="{A644B6BC-2FD4-439D-95DE-4C07C7DB8E95}"/>
    <cellStyle name="Percent 95" xfId="19081" xr:uid="{2F7EB8B7-EC7D-4376-92D7-55F6AED05C51}"/>
    <cellStyle name="Percent 96" xfId="19070" xr:uid="{BE38E448-FF9A-429B-892A-9E9DA4A2BBC5}"/>
    <cellStyle name="Percent 97" xfId="19201" xr:uid="{5E496E97-2E17-4DE0-828F-A24FA3B5E438}"/>
    <cellStyle name="Percent 98" xfId="19197" xr:uid="{3600D551-E0B2-4510-94D1-95DCE3DB50CC}"/>
    <cellStyle name="Percent 99" xfId="19042" xr:uid="{5154DC29-B85C-4F41-A36B-4FF93997D613}"/>
    <cellStyle name="Subheads" xfId="1174" xr:uid="{452B55B8-9D13-4E9C-ABC8-6556E6D10051}"/>
    <cellStyle name="Title 2" xfId="974" xr:uid="{3DADF37B-1AEB-43C1-9D4C-09269CCC2A62}"/>
    <cellStyle name="Title 2 2" xfId="1405" xr:uid="{90213F40-00D0-4DC4-ABEC-B8A718D55BCD}"/>
    <cellStyle name="Title 2 2 2" xfId="10386" xr:uid="{AEDEBE60-2FE7-44FC-9C9B-680E97C075C4}"/>
    <cellStyle name="Title 2 3" xfId="1581" xr:uid="{33A327DA-94FB-4BD0-BE8D-9DFC0FC20213}"/>
    <cellStyle name="Title 2 4" xfId="19400" xr:uid="{DF194982-E4A4-4134-8D83-1238B9ECABF1}"/>
    <cellStyle name="Title 2 5" xfId="1254" xr:uid="{7C93B5C2-3104-4188-BDE8-A4B093C94AFF}"/>
    <cellStyle name="Title 2 6" xfId="20137" xr:uid="{E5794811-F35A-4E3B-A460-87D00218733D}"/>
    <cellStyle name="Title 3" xfId="975" xr:uid="{144F4BDE-5EF8-4D31-921E-93DF77A1CC95}"/>
    <cellStyle name="Title 3 2" xfId="1406" xr:uid="{2CEDCDE3-C3D0-4EA2-B023-81D65FDF0B76}"/>
    <cellStyle name="Title 3 3" xfId="2652" xr:uid="{065E4DCB-65B8-4F4F-ABB7-379BEE5C1BCD}"/>
    <cellStyle name="Title 3 4" xfId="1395" xr:uid="{39F78148-4716-4491-876C-1E6EE8B93125}"/>
    <cellStyle name="Title 4" xfId="976" xr:uid="{D852E13F-98BA-4EB6-BF74-1C6192D7AC4B}"/>
    <cellStyle name="Title 4 2" xfId="1394" xr:uid="{BC68AE32-1A62-4CAA-8856-6443D52ECF3C}"/>
    <cellStyle name="Title 5" xfId="1408" xr:uid="{AFACA0CC-4209-49E6-AE95-5D861B748E0A}"/>
    <cellStyle name="Title 6" xfId="1027" xr:uid="{7FFF133E-72F9-48F1-A426-1891E4822539}"/>
    <cellStyle name="Total" xfId="1007" builtinId="25" customBuiltin="1"/>
    <cellStyle name="Total 2" xfId="1111" xr:uid="{16D7B102-6D03-4933-A421-6471230F7948}"/>
    <cellStyle name="Total 2 2" xfId="1175" xr:uid="{EC740EEC-6E55-4438-8C51-951F19697691}"/>
    <cellStyle name="Total 2 2 2" xfId="2694" xr:uid="{9453FC22-D91E-4279-ABF8-81F3F1949C4E}"/>
    <cellStyle name="Total 2 2 2 2" xfId="10479" xr:uid="{15744A1F-D0AF-40EE-9498-2A4A5ED0DFE5}"/>
    <cellStyle name="Total 2 2 2 2 2" xfId="11008" xr:uid="{DBD5FE2A-6E06-413D-9302-914958BE7F79}"/>
    <cellStyle name="Total 2 2 2 3" xfId="10606" xr:uid="{020F52D4-B7A8-46E1-9E4D-1AB035B68B6B}"/>
    <cellStyle name="Total 2 2 3" xfId="10415" xr:uid="{1953C769-8D2D-4209-9D4F-60086FDEBA2A}"/>
    <cellStyle name="Total 2 2 4" xfId="20140" xr:uid="{7AA56B90-E15A-48C4-B03E-BFE606602287}"/>
    <cellStyle name="Total 2 3" xfId="1255" xr:uid="{06E1393A-A3F3-4530-8D39-336E728D1142}"/>
    <cellStyle name="Total 2 3 2" xfId="3168" xr:uid="{ECDFAD29-1546-40F7-AC7E-7FAF38BCAEE9}"/>
    <cellStyle name="Total 2 3 2 2" xfId="10388" xr:uid="{111373A6-FB41-4DA7-AF58-AB8E95A8B40B}"/>
    <cellStyle name="Total 2 3 2 2 2" xfId="11156" xr:uid="{57EE1D9A-4557-4A36-A9C3-2C776230A883}"/>
    <cellStyle name="Total 2 3 2 3" xfId="11189" xr:uid="{63C7445D-14DD-4A17-8997-E6F6FEE61913}"/>
    <cellStyle name="Total 2 3 3" xfId="2720" xr:uid="{E9EB0E7D-B258-4992-8FAC-964DE53ECC51}"/>
    <cellStyle name="Total 2 3 3 2" xfId="10491" xr:uid="{3F817DF9-70F6-48E1-AF64-6D949231628E}"/>
    <cellStyle name="Total 2 3 4" xfId="10433" xr:uid="{0D37945D-3DC4-45F6-B640-C3C9A081BC06}"/>
    <cellStyle name="Total 2 3 5" xfId="20141" xr:uid="{ECA2C570-9B94-4066-BE45-C148937383BB}"/>
    <cellStyle name="Total 2 4" xfId="2613" xr:uid="{CC6A3A24-55BC-48A9-A49C-D2C435A9704B}"/>
    <cellStyle name="Total 2 4 2" xfId="3143" xr:uid="{E8B80EEF-FD23-45B1-9A36-1ACDFE285AA9}"/>
    <cellStyle name="Total 2 4 3" xfId="10387" xr:uid="{696214ED-3B0E-490A-AD37-11961DC1CD9A}"/>
    <cellStyle name="Total 2 4 3 2" xfId="11129" xr:uid="{2EF88A9F-8C09-4BEF-B98A-467D3E55B9ED}"/>
    <cellStyle name="Total 2 4 4" xfId="10780" xr:uid="{D874F80D-5F2D-4B89-ADAD-DFEF5ACE5283}"/>
    <cellStyle name="Total 2 5" xfId="2383" xr:uid="{DE737F4B-25BA-4A60-9DDE-A4DFE4E74862}"/>
    <cellStyle name="Total 2 5 2" xfId="10459" xr:uid="{8DEF01BF-51B9-4DBF-BC40-A048CC3A6414}"/>
    <cellStyle name="Total 2 6" xfId="10414" xr:uid="{9D650F5D-F5AF-4EF5-A25C-0D4F6717D402}"/>
    <cellStyle name="Total 2 6 2" xfId="10973" xr:uid="{8749A003-13D0-4648-AAA7-F9A2D32AEAEC}"/>
    <cellStyle name="Total 2 7" xfId="20139" xr:uid="{DD275A74-779D-4D04-99B0-DE2D20EA73ED}"/>
    <cellStyle name="Total 3" xfId="1110" xr:uid="{FE20CF4E-E9CE-41E2-BFFF-399A7D50704E}"/>
    <cellStyle name="Total 3 2" xfId="1139" xr:uid="{B904A5B8-F944-4FA3-9FBF-2043EBCD3C4B}"/>
    <cellStyle name="Total 3 2 2" xfId="20143" xr:uid="{BF40AC89-FDCE-41C9-8D88-658137F3A68E}"/>
    <cellStyle name="Total 3 3" xfId="1934" xr:uid="{F6CE3B1D-AF49-45D4-B1E4-5AEB9171C45C}"/>
    <cellStyle name="Total 3 3 2" xfId="10717" xr:uid="{60A07D36-87BA-46C4-88D7-15C7616AA1F7}"/>
    <cellStyle name="Total 3 3 3" xfId="10972" xr:uid="{D70F6F1B-9889-48C1-A706-391BFD7D6658}"/>
    <cellStyle name="Total 3 3 4" xfId="11559" xr:uid="{A78C0485-1FAE-47B2-ADAF-F42683433524}"/>
    <cellStyle name="Total 3 4" xfId="2653" xr:uid="{7D4CC7D2-C439-479F-A631-5587D96479B6}"/>
    <cellStyle name="Total 3 4 2" xfId="10943" xr:uid="{478FB6C4-335E-4DD9-B4DD-06F9FBB3B258}"/>
    <cellStyle name="Total 3 4 3" xfId="11285" xr:uid="{CFE23096-E5D7-4701-894B-FB63736B08E7}"/>
    <cellStyle name="Total 3 5" xfId="11262" xr:uid="{40C3561C-0B2C-4281-89CC-3A62A3884130}"/>
    <cellStyle name="Total 3 6" xfId="11415" xr:uid="{598575C2-0541-4842-9DC9-DB27D74E4B07}"/>
    <cellStyle name="Total 3 7" xfId="19475" xr:uid="{662F2032-2317-458F-959B-8572F03D0152}"/>
    <cellStyle name="Total 3 8" xfId="20142" xr:uid="{26B0D6AD-211C-4C47-BD1A-F784A5B67C80}"/>
    <cellStyle name="Total 4" xfId="1131" xr:uid="{EEE67363-2C25-413F-AF83-F02CCA79872C}"/>
    <cellStyle name="Total 4 2" xfId="1322" xr:uid="{F7F3971C-FA49-4B1A-8113-285DDBC8F92E}"/>
    <cellStyle name="Total 5" xfId="20138" xr:uid="{3F9784CD-9412-4764-8524-8561A7115613}"/>
    <cellStyle name="Warning Text" xfId="1005" builtinId="11" customBuiltin="1"/>
    <cellStyle name="Warning Text 2" xfId="2380" xr:uid="{F0924DB7-16D4-44DC-8578-1BCD185F70C8}"/>
    <cellStyle name="Warning Text 2 2" xfId="2695" xr:uid="{42480DE9-CC76-478E-9589-2678FBD80A9F}"/>
    <cellStyle name="Warning Text 2 3" xfId="20145" xr:uid="{3E645470-641C-4325-B044-14EECA2D3E2D}"/>
    <cellStyle name="Warning Text 3" xfId="2654" xr:uid="{188F46E9-C913-492F-A5AE-32751E456753}"/>
    <cellStyle name="Warning Text 4" xfId="20144" xr:uid="{4812B156-B802-4402-B809-229599293AF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>
      <c r="C1" s="13"/>
    </row>
    <row r="2" spans="1:5">
      <c r="C2" s="13"/>
      <c r="E2" s="305" t="s">
        <v>0</v>
      </c>
    </row>
    <row r="3" spans="1:5">
      <c r="A3" s="56" t="s">
        <v>1</v>
      </c>
      <c r="C3" s="13"/>
    </row>
    <row r="4" spans="1:5">
      <c r="A4" s="56" t="s">
        <v>2</v>
      </c>
      <c r="C4" s="13"/>
    </row>
    <row r="5" spans="1:5">
      <c r="A5" s="11" t="s">
        <v>3</v>
      </c>
    </row>
    <row r="7" spans="1:5">
      <c r="A7" s="304" t="s">
        <v>4</v>
      </c>
    </row>
    <row r="8" spans="1:5">
      <c r="C8" s="13"/>
    </row>
    <row r="9" spans="1:5">
      <c r="A9" s="56" t="s">
        <v>5</v>
      </c>
      <c r="C9" s="13"/>
    </row>
    <row r="10" spans="1:5">
      <c r="A10" s="11" t="s">
        <v>6</v>
      </c>
      <c r="C10" s="13"/>
    </row>
    <row r="11" spans="1:5">
      <c r="A11" s="14" t="s">
        <v>7</v>
      </c>
      <c r="C11" s="13"/>
    </row>
    <row r="12" spans="1:5">
      <c r="A12" s="12" t="s">
        <v>8</v>
      </c>
      <c r="C12" s="13"/>
    </row>
    <row r="13" spans="1:5">
      <c r="A13" s="11" t="s">
        <v>9</v>
      </c>
      <c r="C13" s="13"/>
    </row>
    <row r="14" spans="1:5">
      <c r="C14" s="13"/>
    </row>
    <row r="15" spans="1:5">
      <c r="A15" s="59" t="s">
        <v>10</v>
      </c>
    </row>
    <row r="16" spans="1:5">
      <c r="A16" s="12" t="s">
        <v>11</v>
      </c>
    </row>
    <row r="17" spans="1:10">
      <c r="A17" s="14" t="s">
        <v>12</v>
      </c>
    </row>
    <row r="18" spans="1:10" ht="14.45" customHeight="1">
      <c r="A18" s="14" t="s">
        <v>13</v>
      </c>
    </row>
    <row r="19" spans="1:10" ht="14.45" customHeight="1">
      <c r="A19" s="14" t="s">
        <v>14</v>
      </c>
    </row>
    <row r="20" spans="1:10" ht="14.45" customHeight="1">
      <c r="A20" s="12"/>
      <c r="E20" s="58"/>
      <c r="F20" s="58"/>
      <c r="G20" s="58"/>
    </row>
    <row r="21" spans="1:10" ht="14.45" customHeight="1">
      <c r="A21" s="60" t="s">
        <v>15</v>
      </c>
      <c r="E21" s="58"/>
      <c r="F21" s="58"/>
      <c r="G21" s="58"/>
      <c r="I21" s="58"/>
      <c r="J21" s="58"/>
    </row>
    <row r="22" spans="1:10" ht="16.5">
      <c r="A22" s="14" t="s">
        <v>16</v>
      </c>
      <c r="E22" s="57"/>
      <c r="F22" s="57"/>
      <c r="G22" s="57"/>
      <c r="I22" s="57"/>
      <c r="J22" s="57"/>
    </row>
    <row r="23" spans="1:10" ht="16.5">
      <c r="A23" s="14" t="s">
        <v>17</v>
      </c>
      <c r="E23" s="57"/>
      <c r="F23" s="57"/>
      <c r="G23" s="57"/>
      <c r="I23" s="57"/>
      <c r="J23" s="57"/>
    </row>
    <row r="24" spans="1:10">
      <c r="A24" s="14" t="s">
        <v>18</v>
      </c>
    </row>
    <row r="25" spans="1:10">
      <c r="A25" s="14" t="s">
        <v>19</v>
      </c>
    </row>
    <row r="26" spans="1:10">
      <c r="A26" s="14"/>
    </row>
    <row r="27" spans="1:10">
      <c r="A27" s="12" t="s">
        <v>20</v>
      </c>
      <c r="C27" s="13"/>
    </row>
    <row r="28" spans="1:10">
      <c r="A28" s="14" t="s">
        <v>21</v>
      </c>
      <c r="C28" s="13"/>
    </row>
    <row r="29" spans="1:10">
      <c r="C29" s="13"/>
    </row>
    <row r="30" spans="1:10">
      <c r="A30" s="11" t="s">
        <v>22</v>
      </c>
      <c r="C30" s="266" t="s">
        <v>23</v>
      </c>
      <c r="F30" s="15"/>
    </row>
    <row r="31" spans="1:10">
      <c r="C31" s="13"/>
    </row>
    <row r="32" spans="1:10">
      <c r="A32" s="56" t="s">
        <v>24</v>
      </c>
      <c r="B32" s="58"/>
      <c r="C32" s="58"/>
      <c r="D32" s="58"/>
    </row>
    <row r="33" spans="1:83">
      <c r="A33" s="14" t="s">
        <v>25</v>
      </c>
      <c r="B33" s="58"/>
      <c r="C33" s="58"/>
      <c r="D33" s="58"/>
    </row>
    <row r="34" spans="1:83" ht="16.5">
      <c r="A34" s="14" t="s">
        <v>26</v>
      </c>
      <c r="B34" s="57"/>
      <c r="C34" s="57"/>
      <c r="D34" s="57"/>
    </row>
    <row r="35" spans="1:83" ht="16.5">
      <c r="B35" s="57"/>
      <c r="C35" s="57"/>
      <c r="D35" s="57"/>
    </row>
    <row r="36" spans="1:83">
      <c r="A36" s="299" t="s">
        <v>27</v>
      </c>
      <c r="B36" s="300"/>
      <c r="C36" s="301"/>
      <c r="D36" s="300"/>
      <c r="E36" s="300"/>
      <c r="F36" s="300"/>
      <c r="G36" s="300"/>
    </row>
    <row r="37" spans="1:83">
      <c r="A37" s="307" t="s">
        <v>28</v>
      </c>
      <c r="B37" s="302"/>
      <c r="C37" s="301"/>
      <c r="D37" s="300"/>
      <c r="E37" s="300"/>
      <c r="F37" s="300"/>
      <c r="G37" s="300"/>
    </row>
    <row r="38" spans="1:83">
      <c r="A38" s="303" t="s">
        <v>29</v>
      </c>
      <c r="B38" s="302"/>
      <c r="C38" s="301"/>
      <c r="D38" s="300"/>
      <c r="E38" s="300"/>
      <c r="F38" s="300"/>
      <c r="G38" s="300"/>
    </row>
    <row r="39" spans="1:83">
      <c r="A39" s="308" t="s">
        <v>30</v>
      </c>
      <c r="B39" s="300"/>
      <c r="C39" s="301"/>
      <c r="D39" s="300"/>
      <c r="E39" s="300"/>
      <c r="F39" s="300"/>
      <c r="G39" s="300"/>
    </row>
    <row r="40" spans="1:83">
      <c r="A40" s="303" t="s">
        <v>31</v>
      </c>
      <c r="B40" s="300"/>
      <c r="C40" s="301"/>
      <c r="D40" s="300"/>
      <c r="E40" s="300"/>
      <c r="F40" s="300"/>
      <c r="G40" s="300"/>
    </row>
    <row r="41" spans="1:83">
      <c r="C41" s="13"/>
    </row>
    <row r="42" spans="1:83">
      <c r="A42" s="11" t="s">
        <v>32</v>
      </c>
      <c r="C42" s="13"/>
      <c r="F42" s="15" t="s">
        <v>33</v>
      </c>
    </row>
    <row r="43" spans="1:83">
      <c r="A43" s="15" t="s">
        <v>34</v>
      </c>
      <c r="C43" s="13"/>
    </row>
    <row r="44" spans="1:83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>
      <c r="A47" s="16" t="s">
        <v>230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>
      <c r="A48" s="25" t="s">
        <v>231</v>
      </c>
      <c r="B48" s="272">
        <v>15151344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425545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103848</v>
      </c>
      <c r="K48" s="25">
        <f t="shared" si="0"/>
        <v>0</v>
      </c>
      <c r="L48" s="25">
        <f t="shared" si="0"/>
        <v>101310</v>
      </c>
      <c r="M48" s="25">
        <f t="shared" si="0"/>
        <v>0</v>
      </c>
      <c r="N48" s="25">
        <f t="shared" si="0"/>
        <v>0</v>
      </c>
      <c r="O48" s="25">
        <f t="shared" si="0"/>
        <v>604961</v>
      </c>
      <c r="P48" s="25">
        <f t="shared" si="0"/>
        <v>1246299</v>
      </c>
      <c r="Q48" s="25">
        <f t="shared" si="0"/>
        <v>0</v>
      </c>
      <c r="R48" s="25">
        <f t="shared" si="0"/>
        <v>0</v>
      </c>
      <c r="S48" s="25">
        <f t="shared" si="0"/>
        <v>100388</v>
      </c>
      <c r="T48" s="25">
        <f t="shared" si="0"/>
        <v>0</v>
      </c>
      <c r="U48" s="25">
        <f t="shared" si="0"/>
        <v>600153</v>
      </c>
      <c r="V48" s="25">
        <f t="shared" si="0"/>
        <v>0</v>
      </c>
      <c r="W48" s="25">
        <f t="shared" si="0"/>
        <v>37440</v>
      </c>
      <c r="X48" s="25">
        <f t="shared" si="0"/>
        <v>259632</v>
      </c>
      <c r="Y48" s="25">
        <f t="shared" si="0"/>
        <v>275990</v>
      </c>
      <c r="Z48" s="25">
        <f t="shared" si="0"/>
        <v>0</v>
      </c>
      <c r="AA48" s="25">
        <f t="shared" si="0"/>
        <v>0</v>
      </c>
      <c r="AB48" s="25">
        <f t="shared" si="0"/>
        <v>143401</v>
      </c>
      <c r="AC48" s="25">
        <f t="shared" si="0"/>
        <v>210761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1449649</v>
      </c>
      <c r="AH48" s="25">
        <f t="shared" si="0"/>
        <v>338698</v>
      </c>
      <c r="AI48" s="25">
        <f t="shared" ref="AI48:BN48" si="1">IF($B$48,(ROUND((($B$48/$CE$61)*AI61),0)))</f>
        <v>146468</v>
      </c>
      <c r="AJ48" s="25">
        <f t="shared" si="1"/>
        <v>5285759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70113</v>
      </c>
      <c r="AP48" s="25">
        <f t="shared" si="1"/>
        <v>308980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180001</v>
      </c>
      <c r="AZ48" s="25">
        <f t="shared" si="1"/>
        <v>0</v>
      </c>
      <c r="BA48" s="25">
        <f t="shared" si="1"/>
        <v>0</v>
      </c>
      <c r="BB48" s="25">
        <f t="shared" si="1"/>
        <v>149965</v>
      </c>
      <c r="BC48" s="25">
        <f t="shared" si="1"/>
        <v>0</v>
      </c>
      <c r="BD48" s="25">
        <f t="shared" si="1"/>
        <v>0</v>
      </c>
      <c r="BE48" s="25">
        <f t="shared" si="1"/>
        <v>119909</v>
      </c>
      <c r="BF48" s="25">
        <f t="shared" si="1"/>
        <v>191376</v>
      </c>
      <c r="BG48" s="25">
        <f t="shared" si="1"/>
        <v>0</v>
      </c>
      <c r="BH48" s="25">
        <f t="shared" si="1"/>
        <v>225412</v>
      </c>
      <c r="BI48" s="25">
        <f t="shared" si="1"/>
        <v>0</v>
      </c>
      <c r="BJ48" s="25">
        <f t="shared" si="1"/>
        <v>240013</v>
      </c>
      <c r="BK48" s="25">
        <f t="shared" si="1"/>
        <v>595461</v>
      </c>
      <c r="BL48" s="25">
        <f t="shared" si="1"/>
        <v>0</v>
      </c>
      <c r="BM48" s="25">
        <f t="shared" si="1"/>
        <v>0</v>
      </c>
      <c r="BN48" s="25">
        <f t="shared" si="1"/>
        <v>755575</v>
      </c>
      <c r="BO48" s="25">
        <f t="shared" ref="BO48:CD48" si="2">IF($B$48,(ROUND((($B$48/$CE$61)*BO61),0)))</f>
        <v>33307</v>
      </c>
      <c r="BP48" s="25">
        <f t="shared" si="2"/>
        <v>82094</v>
      </c>
      <c r="BQ48" s="25">
        <f t="shared" si="2"/>
        <v>0</v>
      </c>
      <c r="BR48" s="25">
        <f t="shared" si="2"/>
        <v>117272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204136</v>
      </c>
      <c r="BW48" s="25">
        <f t="shared" si="2"/>
        <v>90329</v>
      </c>
      <c r="BX48" s="25">
        <f t="shared" si="2"/>
        <v>0</v>
      </c>
      <c r="BY48" s="25">
        <f t="shared" si="2"/>
        <v>457098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15151343</v>
      </c>
    </row>
    <row r="49" spans="1:83">
      <c r="A49" s="16" t="s">
        <v>232</v>
      </c>
      <c r="B49" s="25">
        <f>B47+B48</f>
        <v>15151344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>
      <c r="A52" s="31" t="s">
        <v>234</v>
      </c>
      <c r="B52" s="272">
        <v>4394578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249938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60973</v>
      </c>
      <c r="K52" s="25">
        <f t="shared" si="3"/>
        <v>0</v>
      </c>
      <c r="L52" s="25">
        <f t="shared" si="3"/>
        <v>59493</v>
      </c>
      <c r="M52" s="25">
        <f t="shared" si="3"/>
        <v>0</v>
      </c>
      <c r="N52" s="25">
        <f t="shared" si="3"/>
        <v>0</v>
      </c>
      <c r="O52" s="25">
        <f t="shared" si="3"/>
        <v>108965</v>
      </c>
      <c r="P52" s="25">
        <f t="shared" si="3"/>
        <v>314590</v>
      </c>
      <c r="Q52" s="25">
        <f t="shared" si="3"/>
        <v>0</v>
      </c>
      <c r="R52" s="25">
        <f t="shared" si="3"/>
        <v>6808</v>
      </c>
      <c r="S52" s="25">
        <f t="shared" si="3"/>
        <v>60888</v>
      </c>
      <c r="T52" s="25">
        <f t="shared" si="3"/>
        <v>0</v>
      </c>
      <c r="U52" s="25">
        <f t="shared" si="3"/>
        <v>68373</v>
      </c>
      <c r="V52" s="25">
        <f t="shared" si="3"/>
        <v>0</v>
      </c>
      <c r="W52" s="25">
        <f t="shared" si="3"/>
        <v>15391</v>
      </c>
      <c r="X52" s="25">
        <f t="shared" si="3"/>
        <v>106935</v>
      </c>
      <c r="Y52" s="25">
        <f t="shared" si="3"/>
        <v>113658</v>
      </c>
      <c r="Z52" s="25">
        <f t="shared" si="3"/>
        <v>0</v>
      </c>
      <c r="AA52" s="25">
        <f t="shared" si="3"/>
        <v>0</v>
      </c>
      <c r="AB52" s="25">
        <f t="shared" si="3"/>
        <v>16787</v>
      </c>
      <c r="AC52" s="25">
        <f t="shared" si="3"/>
        <v>32516</v>
      </c>
      <c r="AD52" s="25">
        <f t="shared" si="3"/>
        <v>0</v>
      </c>
      <c r="AE52" s="25">
        <f t="shared" si="3"/>
        <v>125625</v>
      </c>
      <c r="AF52" s="25">
        <f t="shared" si="3"/>
        <v>0</v>
      </c>
      <c r="AG52" s="25">
        <f t="shared" si="3"/>
        <v>140382</v>
      </c>
      <c r="AH52" s="25">
        <f t="shared" si="3"/>
        <v>26977</v>
      </c>
      <c r="AI52" s="25">
        <f t="shared" ref="AI52:BN52" si="4">IF($B$52,ROUND(($B$52/($CE$90+$CF$90)*AI90),0))</f>
        <v>27104</v>
      </c>
      <c r="AJ52" s="25">
        <f t="shared" si="4"/>
        <v>1409017</v>
      </c>
      <c r="AK52" s="25">
        <f t="shared" si="4"/>
        <v>22241</v>
      </c>
      <c r="AL52" s="25">
        <f t="shared" si="4"/>
        <v>13362</v>
      </c>
      <c r="AM52" s="25">
        <f t="shared" si="4"/>
        <v>0</v>
      </c>
      <c r="AN52" s="25">
        <f t="shared" si="4"/>
        <v>0</v>
      </c>
      <c r="AO52" s="25">
        <f t="shared" si="4"/>
        <v>41184</v>
      </c>
      <c r="AP52" s="25">
        <f t="shared" si="4"/>
        <v>6300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91333</v>
      </c>
      <c r="AZ52" s="25">
        <f t="shared" si="4"/>
        <v>0</v>
      </c>
      <c r="BA52" s="25">
        <f t="shared" si="4"/>
        <v>37548</v>
      </c>
      <c r="BB52" s="25">
        <f t="shared" si="4"/>
        <v>12009</v>
      </c>
      <c r="BC52" s="25">
        <f t="shared" si="4"/>
        <v>0</v>
      </c>
      <c r="BD52" s="25">
        <f t="shared" si="4"/>
        <v>0</v>
      </c>
      <c r="BE52" s="25">
        <f t="shared" si="4"/>
        <v>270573</v>
      </c>
      <c r="BF52" s="25">
        <f t="shared" si="4"/>
        <v>35518</v>
      </c>
      <c r="BG52" s="25">
        <f t="shared" si="4"/>
        <v>0</v>
      </c>
      <c r="BH52" s="25">
        <f t="shared" si="4"/>
        <v>29260</v>
      </c>
      <c r="BI52" s="25">
        <f t="shared" si="4"/>
        <v>0</v>
      </c>
      <c r="BJ52" s="25">
        <f t="shared" si="4"/>
        <v>26892</v>
      </c>
      <c r="BK52" s="25">
        <f t="shared" si="4"/>
        <v>21734</v>
      </c>
      <c r="BL52" s="25">
        <f t="shared" si="4"/>
        <v>0</v>
      </c>
      <c r="BM52" s="25">
        <f t="shared" si="4"/>
        <v>0</v>
      </c>
      <c r="BN52" s="25">
        <f t="shared" si="4"/>
        <v>732690</v>
      </c>
      <c r="BO52" s="25">
        <f t="shared" ref="BO52:CD52" si="5">IF($B$52,ROUND(($B$52/($CE$90+$CF$90)*BO90),0))</f>
        <v>0</v>
      </c>
      <c r="BP52" s="25">
        <f t="shared" si="5"/>
        <v>25793</v>
      </c>
      <c r="BQ52" s="25">
        <f t="shared" si="5"/>
        <v>0</v>
      </c>
      <c r="BR52" s="25">
        <f t="shared" si="5"/>
        <v>10867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42199</v>
      </c>
      <c r="BW52" s="25">
        <f t="shared" si="5"/>
        <v>6935</v>
      </c>
      <c r="BX52" s="25">
        <f t="shared" si="5"/>
        <v>0</v>
      </c>
      <c r="BY52" s="25">
        <f t="shared" si="5"/>
        <v>23721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4394579</v>
      </c>
    </row>
    <row r="53" spans="1:83">
      <c r="A53" s="16" t="s">
        <v>232</v>
      </c>
      <c r="B53" s="25">
        <f>B51+B52</f>
        <v>4394578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>
      <c r="A59" s="31" t="s">
        <v>260</v>
      </c>
      <c r="B59" s="25"/>
      <c r="C59" s="273"/>
      <c r="D59" s="273"/>
      <c r="E59" s="273">
        <v>3688</v>
      </c>
      <c r="F59" s="273"/>
      <c r="G59" s="273"/>
      <c r="H59" s="273"/>
      <c r="I59" s="273"/>
      <c r="J59" s="273">
        <v>982</v>
      </c>
      <c r="K59" s="273"/>
      <c r="L59" s="273">
        <v>958</v>
      </c>
      <c r="M59" s="273"/>
      <c r="N59" s="273"/>
      <c r="O59" s="273">
        <v>982</v>
      </c>
      <c r="P59" s="274">
        <v>307198</v>
      </c>
      <c r="Q59" s="275"/>
      <c r="R59" s="275"/>
      <c r="S59" s="263">
        <v>0</v>
      </c>
      <c r="T59" s="263">
        <v>0</v>
      </c>
      <c r="U59" s="276">
        <v>225370</v>
      </c>
      <c r="V59" s="275"/>
      <c r="W59" s="275">
        <v>1602</v>
      </c>
      <c r="X59" s="275">
        <v>7326</v>
      </c>
      <c r="Y59" s="275">
        <v>39960</v>
      </c>
      <c r="Z59" s="275"/>
      <c r="AA59" s="275"/>
      <c r="AB59" s="263">
        <v>0</v>
      </c>
      <c r="AC59" s="275"/>
      <c r="AD59" s="275"/>
      <c r="AE59" s="275">
        <v>17755</v>
      </c>
      <c r="AF59" s="275"/>
      <c r="AG59" s="275">
        <v>21579</v>
      </c>
      <c r="AH59" s="275">
        <v>1682</v>
      </c>
      <c r="AI59" s="275">
        <v>14346</v>
      </c>
      <c r="AJ59" s="275">
        <v>79609</v>
      </c>
      <c r="AK59" s="275">
        <v>2310</v>
      </c>
      <c r="AL59" s="275">
        <v>3658</v>
      </c>
      <c r="AM59" s="275"/>
      <c r="AN59" s="275"/>
      <c r="AO59" s="275">
        <v>15912</v>
      </c>
      <c r="AP59" s="275">
        <v>5895</v>
      </c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15926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103931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>
      <c r="A60" s="207" t="s">
        <v>261</v>
      </c>
      <c r="B60" s="208"/>
      <c r="C60" s="277"/>
      <c r="D60" s="277"/>
      <c r="E60" s="277">
        <v>15.5</v>
      </c>
      <c r="F60" s="277"/>
      <c r="G60" s="277"/>
      <c r="H60" s="277"/>
      <c r="I60" s="277"/>
      <c r="J60" s="277">
        <v>4</v>
      </c>
      <c r="K60" s="277"/>
      <c r="L60" s="277">
        <v>3.69</v>
      </c>
      <c r="M60" s="277"/>
      <c r="N60" s="277"/>
      <c r="O60" s="277">
        <v>18.21</v>
      </c>
      <c r="P60" s="274">
        <v>56.34</v>
      </c>
      <c r="Q60" s="274"/>
      <c r="R60" s="274"/>
      <c r="S60" s="278">
        <v>6.23</v>
      </c>
      <c r="T60" s="278"/>
      <c r="U60" s="279">
        <v>27.81</v>
      </c>
      <c r="V60" s="274"/>
      <c r="W60" s="274">
        <v>1.24</v>
      </c>
      <c r="X60" s="274">
        <v>8.6300000000000008</v>
      </c>
      <c r="Y60" s="274">
        <v>9.17</v>
      </c>
      <c r="Z60" s="274"/>
      <c r="AA60" s="274"/>
      <c r="AB60" s="278">
        <v>4.76</v>
      </c>
      <c r="AC60" s="274">
        <v>10.52</v>
      </c>
      <c r="AD60" s="274"/>
      <c r="AE60" s="274"/>
      <c r="AF60" s="274"/>
      <c r="AG60" s="274">
        <v>29.71</v>
      </c>
      <c r="AH60" s="274">
        <v>18.760000000000002</v>
      </c>
      <c r="AI60" s="274">
        <v>5.44</v>
      </c>
      <c r="AJ60" s="274">
        <v>104.53</v>
      </c>
      <c r="AK60" s="274"/>
      <c r="AL60" s="274"/>
      <c r="AM60" s="274"/>
      <c r="AN60" s="274"/>
      <c r="AO60" s="274">
        <v>2.33</v>
      </c>
      <c r="AP60" s="274">
        <v>11.83</v>
      </c>
      <c r="AQ60" s="274"/>
      <c r="AR60" s="274"/>
      <c r="AS60" s="274"/>
      <c r="AT60" s="274"/>
      <c r="AU60" s="274"/>
      <c r="AV60" s="278"/>
      <c r="AW60" s="278"/>
      <c r="AX60" s="278"/>
      <c r="AY60" s="274">
        <v>10.48</v>
      </c>
      <c r="AZ60" s="274"/>
      <c r="BA60" s="278"/>
      <c r="BB60" s="278">
        <v>5.43</v>
      </c>
      <c r="BC60" s="278"/>
      <c r="BD60" s="278"/>
      <c r="BE60" s="274">
        <v>5.52</v>
      </c>
      <c r="BF60" s="278">
        <v>10.76</v>
      </c>
      <c r="BG60" s="278"/>
      <c r="BH60" s="278">
        <v>9.19</v>
      </c>
      <c r="BI60" s="278"/>
      <c r="BJ60" s="278">
        <v>7.21</v>
      </c>
      <c r="BK60" s="278">
        <v>14.58</v>
      </c>
      <c r="BL60" s="278"/>
      <c r="BM60" s="278"/>
      <c r="BN60" s="278">
        <v>39.479999999999997</v>
      </c>
      <c r="BO60" s="278">
        <v>0.77</v>
      </c>
      <c r="BP60" s="278">
        <v>5.31</v>
      </c>
      <c r="BQ60" s="278"/>
      <c r="BR60" s="278">
        <v>4.01</v>
      </c>
      <c r="BS60" s="278"/>
      <c r="BT60" s="278"/>
      <c r="BU60" s="278"/>
      <c r="BV60" s="278">
        <v>11.6</v>
      </c>
      <c r="BW60" s="278">
        <v>3.89</v>
      </c>
      <c r="BX60" s="278"/>
      <c r="BY60" s="278">
        <v>11.75</v>
      </c>
      <c r="BZ60" s="278"/>
      <c r="CA60" s="278"/>
      <c r="CB60" s="278"/>
      <c r="CC60" s="278"/>
      <c r="CD60" s="209" t="s">
        <v>247</v>
      </c>
      <c r="CE60" s="227">
        <f t="shared" ref="CE60:CE68" si="6">SUM(C60:CD60)</f>
        <v>478.67999999999989</v>
      </c>
    </row>
    <row r="61" spans="1:83">
      <c r="A61" s="31" t="s">
        <v>262</v>
      </c>
      <c r="B61" s="16"/>
      <c r="C61" s="273"/>
      <c r="D61" s="273"/>
      <c r="E61" s="273">
        <v>1619101</v>
      </c>
      <c r="F61" s="273"/>
      <c r="G61" s="273"/>
      <c r="H61" s="273"/>
      <c r="I61" s="273"/>
      <c r="J61" s="273">
        <v>395119</v>
      </c>
      <c r="K61" s="273"/>
      <c r="L61" s="273">
        <v>385462</v>
      </c>
      <c r="M61" s="273"/>
      <c r="N61" s="273"/>
      <c r="O61" s="273">
        <v>2301740</v>
      </c>
      <c r="P61" s="275">
        <v>4741882</v>
      </c>
      <c r="Q61" s="275"/>
      <c r="R61" s="275"/>
      <c r="S61" s="280">
        <v>381955</v>
      </c>
      <c r="T61" s="280"/>
      <c r="U61" s="276">
        <v>2283445</v>
      </c>
      <c r="V61" s="275"/>
      <c r="W61" s="275">
        <v>142450</v>
      </c>
      <c r="X61" s="275">
        <v>987839</v>
      </c>
      <c r="Y61" s="275">
        <v>1050078</v>
      </c>
      <c r="Z61" s="275"/>
      <c r="AA61" s="275"/>
      <c r="AB61" s="281">
        <v>545609</v>
      </c>
      <c r="AC61" s="275">
        <v>801896</v>
      </c>
      <c r="AD61" s="275"/>
      <c r="AE61" s="275"/>
      <c r="AF61" s="275"/>
      <c r="AG61" s="275">
        <v>5515581</v>
      </c>
      <c r="AH61" s="275">
        <v>1288670</v>
      </c>
      <c r="AI61" s="275">
        <v>557279</v>
      </c>
      <c r="AJ61" s="275">
        <v>20111103</v>
      </c>
      <c r="AK61" s="275"/>
      <c r="AL61" s="275"/>
      <c r="AM61" s="275"/>
      <c r="AN61" s="275"/>
      <c r="AO61" s="275">
        <v>266765</v>
      </c>
      <c r="AP61" s="275">
        <v>1175598</v>
      </c>
      <c r="AQ61" s="275"/>
      <c r="AR61" s="275"/>
      <c r="AS61" s="275"/>
      <c r="AT61" s="275"/>
      <c r="AU61" s="275"/>
      <c r="AV61" s="280"/>
      <c r="AW61" s="280"/>
      <c r="AX61" s="280"/>
      <c r="AY61" s="275">
        <v>684863</v>
      </c>
      <c r="AZ61" s="275"/>
      <c r="BA61" s="280"/>
      <c r="BB61" s="280">
        <v>570584</v>
      </c>
      <c r="BC61" s="280"/>
      <c r="BD61" s="280"/>
      <c r="BE61" s="275">
        <v>456225</v>
      </c>
      <c r="BF61" s="280">
        <v>728142</v>
      </c>
      <c r="BG61" s="280"/>
      <c r="BH61" s="280">
        <v>857642</v>
      </c>
      <c r="BI61" s="280"/>
      <c r="BJ61" s="280">
        <v>913196</v>
      </c>
      <c r="BK61" s="280">
        <v>2265592</v>
      </c>
      <c r="BL61" s="280"/>
      <c r="BM61" s="280"/>
      <c r="BN61" s="280">
        <v>2874789</v>
      </c>
      <c r="BO61" s="280">
        <v>126726</v>
      </c>
      <c r="BP61" s="280">
        <v>312350</v>
      </c>
      <c r="BQ61" s="280"/>
      <c r="BR61" s="280">
        <v>446192</v>
      </c>
      <c r="BS61" s="280"/>
      <c r="BT61" s="280"/>
      <c r="BU61" s="280"/>
      <c r="BV61" s="280">
        <v>776690</v>
      </c>
      <c r="BW61" s="280">
        <v>343680</v>
      </c>
      <c r="BX61" s="280"/>
      <c r="BY61" s="280">
        <v>1739153</v>
      </c>
      <c r="BZ61" s="280"/>
      <c r="CA61" s="280"/>
      <c r="CB61" s="280"/>
      <c r="CC61" s="280"/>
      <c r="CD61" s="24" t="s">
        <v>247</v>
      </c>
      <c r="CE61" s="25">
        <f t="shared" si="6"/>
        <v>57647396</v>
      </c>
    </row>
    <row r="62" spans="1:83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425545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103848</v>
      </c>
      <c r="K62" s="25">
        <f t="shared" si="7"/>
        <v>0</v>
      </c>
      <c r="L62" s="25">
        <f t="shared" si="7"/>
        <v>101310</v>
      </c>
      <c r="M62" s="25">
        <f t="shared" si="7"/>
        <v>0</v>
      </c>
      <c r="N62" s="25">
        <f t="shared" si="7"/>
        <v>0</v>
      </c>
      <c r="O62" s="25">
        <f t="shared" si="7"/>
        <v>604961</v>
      </c>
      <c r="P62" s="25">
        <f t="shared" si="7"/>
        <v>1246299</v>
      </c>
      <c r="Q62" s="25">
        <f t="shared" si="7"/>
        <v>0</v>
      </c>
      <c r="R62" s="25">
        <f t="shared" si="7"/>
        <v>0</v>
      </c>
      <c r="S62" s="25">
        <f t="shared" si="7"/>
        <v>100388</v>
      </c>
      <c r="T62" s="25">
        <f t="shared" si="7"/>
        <v>0</v>
      </c>
      <c r="U62" s="25">
        <f t="shared" si="7"/>
        <v>600153</v>
      </c>
      <c r="V62" s="25">
        <f t="shared" si="7"/>
        <v>0</v>
      </c>
      <c r="W62" s="25">
        <f t="shared" si="7"/>
        <v>37440</v>
      </c>
      <c r="X62" s="25">
        <f t="shared" si="7"/>
        <v>259632</v>
      </c>
      <c r="Y62" s="25">
        <f t="shared" si="7"/>
        <v>275990</v>
      </c>
      <c r="Z62" s="25">
        <f t="shared" si="7"/>
        <v>0</v>
      </c>
      <c r="AA62" s="25">
        <f t="shared" si="7"/>
        <v>0</v>
      </c>
      <c r="AB62" s="25">
        <f t="shared" si="7"/>
        <v>143401</v>
      </c>
      <c r="AC62" s="25">
        <f t="shared" si="7"/>
        <v>210761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1449649</v>
      </c>
      <c r="AH62" s="25">
        <f t="shared" si="7"/>
        <v>338698</v>
      </c>
      <c r="AI62" s="25">
        <f t="shared" ref="AI62:BN62" si="8">ROUND(AI47+AI48,0)</f>
        <v>146468</v>
      </c>
      <c r="AJ62" s="25">
        <f t="shared" si="8"/>
        <v>5285759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70113</v>
      </c>
      <c r="AP62" s="25">
        <f t="shared" si="8"/>
        <v>308980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180001</v>
      </c>
      <c r="AZ62" s="25">
        <f t="shared" si="8"/>
        <v>0</v>
      </c>
      <c r="BA62" s="25">
        <f t="shared" si="8"/>
        <v>0</v>
      </c>
      <c r="BB62" s="25">
        <f t="shared" si="8"/>
        <v>149965</v>
      </c>
      <c r="BC62" s="25">
        <f t="shared" si="8"/>
        <v>0</v>
      </c>
      <c r="BD62" s="25">
        <f t="shared" si="8"/>
        <v>0</v>
      </c>
      <c r="BE62" s="25">
        <f t="shared" si="8"/>
        <v>119909</v>
      </c>
      <c r="BF62" s="25">
        <f t="shared" si="8"/>
        <v>191376</v>
      </c>
      <c r="BG62" s="25">
        <f t="shared" si="8"/>
        <v>0</v>
      </c>
      <c r="BH62" s="25">
        <f t="shared" si="8"/>
        <v>225412</v>
      </c>
      <c r="BI62" s="25">
        <f t="shared" si="8"/>
        <v>0</v>
      </c>
      <c r="BJ62" s="25">
        <f t="shared" si="8"/>
        <v>240013</v>
      </c>
      <c r="BK62" s="25">
        <f t="shared" si="8"/>
        <v>595461</v>
      </c>
      <c r="BL62" s="25">
        <f t="shared" si="8"/>
        <v>0</v>
      </c>
      <c r="BM62" s="25">
        <f t="shared" si="8"/>
        <v>0</v>
      </c>
      <c r="BN62" s="25">
        <f t="shared" si="8"/>
        <v>755575</v>
      </c>
      <c r="BO62" s="25">
        <f t="shared" ref="BO62:CC62" si="9">ROUND(BO47+BO48,0)</f>
        <v>33307</v>
      </c>
      <c r="BP62" s="25">
        <f t="shared" si="9"/>
        <v>82094</v>
      </c>
      <c r="BQ62" s="25">
        <f t="shared" si="9"/>
        <v>0</v>
      </c>
      <c r="BR62" s="25">
        <f t="shared" si="9"/>
        <v>117272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204136</v>
      </c>
      <c r="BW62" s="25">
        <f t="shared" si="9"/>
        <v>90329</v>
      </c>
      <c r="BX62" s="25">
        <f t="shared" si="9"/>
        <v>0</v>
      </c>
      <c r="BY62" s="25">
        <f t="shared" si="9"/>
        <v>457098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15151343</v>
      </c>
    </row>
    <row r="63" spans="1:83">
      <c r="A63" s="31" t="s">
        <v>263</v>
      </c>
      <c r="B63" s="16"/>
      <c r="C63" s="273"/>
      <c r="D63" s="273"/>
      <c r="E63" s="273">
        <v>866224</v>
      </c>
      <c r="F63" s="273"/>
      <c r="G63" s="273"/>
      <c r="H63" s="273"/>
      <c r="I63" s="273"/>
      <c r="J63" s="273">
        <v>211390</v>
      </c>
      <c r="K63" s="273"/>
      <c r="L63" s="273">
        <v>206223</v>
      </c>
      <c r="M63" s="273"/>
      <c r="N63" s="273"/>
      <c r="O63" s="273">
        <v>1056303</v>
      </c>
      <c r="P63" s="275">
        <v>1101561</v>
      </c>
      <c r="Q63" s="275"/>
      <c r="R63" s="275">
        <v>2981355</v>
      </c>
      <c r="S63" s="280"/>
      <c r="T63" s="280"/>
      <c r="U63" s="276">
        <v>1500</v>
      </c>
      <c r="V63" s="275"/>
      <c r="W63" s="275">
        <v>7236</v>
      </c>
      <c r="X63" s="275">
        <v>50183</v>
      </c>
      <c r="Y63" s="275">
        <v>1544303</v>
      </c>
      <c r="Z63" s="275"/>
      <c r="AA63" s="275"/>
      <c r="AB63" s="281">
        <v>4279</v>
      </c>
      <c r="AC63" s="275">
        <v>67480</v>
      </c>
      <c r="AD63" s="275"/>
      <c r="AE63" s="275">
        <v>2140123</v>
      </c>
      <c r="AF63" s="275"/>
      <c r="AG63" s="275">
        <v>1009762</v>
      </c>
      <c r="AH63" s="275">
        <v>9600</v>
      </c>
      <c r="AI63" s="275">
        <v>1093</v>
      </c>
      <c r="AJ63" s="275">
        <v>1435408</v>
      </c>
      <c r="AK63" s="275">
        <v>406379</v>
      </c>
      <c r="AL63" s="275">
        <v>320614</v>
      </c>
      <c r="AM63" s="275"/>
      <c r="AN63" s="275"/>
      <c r="AO63" s="275">
        <v>142721</v>
      </c>
      <c r="AP63" s="275">
        <v>21041</v>
      </c>
      <c r="AQ63" s="275"/>
      <c r="AR63" s="275"/>
      <c r="AS63" s="275"/>
      <c r="AT63" s="275"/>
      <c r="AU63" s="275"/>
      <c r="AV63" s="280"/>
      <c r="AW63" s="280"/>
      <c r="AX63" s="280"/>
      <c r="AY63" s="275">
        <v>263612</v>
      </c>
      <c r="AZ63" s="275"/>
      <c r="BA63" s="280"/>
      <c r="BB63" s="280">
        <v>12000</v>
      </c>
      <c r="BC63" s="280"/>
      <c r="BD63" s="280"/>
      <c r="BE63" s="275"/>
      <c r="BF63" s="280"/>
      <c r="BG63" s="280"/>
      <c r="BH63" s="280">
        <v>2313</v>
      </c>
      <c r="BI63" s="280"/>
      <c r="BJ63" s="280">
        <v>238599</v>
      </c>
      <c r="BK63" s="280">
        <v>347936</v>
      </c>
      <c r="BL63" s="280"/>
      <c r="BM63" s="280"/>
      <c r="BN63" s="280">
        <v>312103</v>
      </c>
      <c r="BO63" s="280"/>
      <c r="BP63" s="280"/>
      <c r="BQ63" s="280"/>
      <c r="BR63" s="280">
        <v>73987</v>
      </c>
      <c r="BS63" s="280"/>
      <c r="BT63" s="280"/>
      <c r="BU63" s="280"/>
      <c r="BV63" s="280">
        <v>96088</v>
      </c>
      <c r="BW63" s="280">
        <v>70982</v>
      </c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15002398</v>
      </c>
    </row>
    <row r="64" spans="1:83">
      <c r="A64" s="31" t="s">
        <v>264</v>
      </c>
      <c r="B64" s="16"/>
      <c r="C64" s="273"/>
      <c r="D64" s="273"/>
      <c r="E64" s="273">
        <v>158659</v>
      </c>
      <c r="F64" s="273"/>
      <c r="G64" s="273"/>
      <c r="H64" s="273"/>
      <c r="I64" s="273"/>
      <c r="J64" s="273">
        <v>38718</v>
      </c>
      <c r="K64" s="273"/>
      <c r="L64" s="273">
        <v>37772</v>
      </c>
      <c r="M64" s="273"/>
      <c r="N64" s="273"/>
      <c r="O64" s="273">
        <v>345954</v>
      </c>
      <c r="P64" s="275">
        <v>9078784</v>
      </c>
      <c r="Q64" s="275"/>
      <c r="R64" s="275">
        <v>155974</v>
      </c>
      <c r="S64" s="280">
        <v>-372625</v>
      </c>
      <c r="T64" s="280"/>
      <c r="U64" s="276">
        <v>1779783</v>
      </c>
      <c r="V64" s="275"/>
      <c r="W64" s="275">
        <v>27348</v>
      </c>
      <c r="X64" s="275">
        <f>189649+71987</f>
        <v>261636</v>
      </c>
      <c r="Y64" s="275">
        <v>201597</v>
      </c>
      <c r="Z64" s="275"/>
      <c r="AA64" s="275"/>
      <c r="AB64" s="281">
        <v>3106836</v>
      </c>
      <c r="AC64" s="275">
        <v>130988</v>
      </c>
      <c r="AD64" s="275"/>
      <c r="AE64" s="275">
        <v>23341</v>
      </c>
      <c r="AF64" s="275"/>
      <c r="AG64" s="275">
        <v>343311</v>
      </c>
      <c r="AH64" s="275">
        <v>24760</v>
      </c>
      <c r="AI64" s="275">
        <v>1711892</v>
      </c>
      <c r="AJ64" s="275">
        <v>1077585</v>
      </c>
      <c r="AK64" s="275">
        <v>1779</v>
      </c>
      <c r="AL64" s="275">
        <v>4887</v>
      </c>
      <c r="AM64" s="275"/>
      <c r="AN64" s="275"/>
      <c r="AO64" s="275">
        <v>26141</v>
      </c>
      <c r="AP64" s="275">
        <v>184659</v>
      </c>
      <c r="AQ64" s="275"/>
      <c r="AR64" s="275"/>
      <c r="AS64" s="275"/>
      <c r="AT64" s="275"/>
      <c r="AU64" s="275"/>
      <c r="AV64" s="280"/>
      <c r="AW64" s="280"/>
      <c r="AX64" s="280"/>
      <c r="AY64" s="275">
        <v>292915</v>
      </c>
      <c r="AZ64" s="275"/>
      <c r="BA64" s="280">
        <v>43068</v>
      </c>
      <c r="BB64" s="280">
        <v>21639</v>
      </c>
      <c r="BC64" s="280"/>
      <c r="BD64" s="280"/>
      <c r="BE64" s="275">
        <v>47460</v>
      </c>
      <c r="BF64" s="280">
        <v>78646</v>
      </c>
      <c r="BG64" s="280"/>
      <c r="BH64" s="280">
        <v>2084011</v>
      </c>
      <c r="BI64" s="280"/>
      <c r="BJ64" s="280">
        <v>171830</v>
      </c>
      <c r="BK64" s="280">
        <v>51199</v>
      </c>
      <c r="BL64" s="280"/>
      <c r="BM64" s="280"/>
      <c r="BN64" s="280">
        <v>85858</v>
      </c>
      <c r="BO64" s="280">
        <v>19086</v>
      </c>
      <c r="BP64" s="280">
        <v>296783</v>
      </c>
      <c r="BQ64" s="280"/>
      <c r="BR64" s="280">
        <v>440593</v>
      </c>
      <c r="BS64" s="280"/>
      <c r="BT64" s="280"/>
      <c r="BU64" s="280"/>
      <c r="BV64" s="280">
        <v>7481</v>
      </c>
      <c r="BW64" s="280">
        <v>28754</v>
      </c>
      <c r="BX64" s="280"/>
      <c r="BY64" s="280">
        <v>34508</v>
      </c>
      <c r="BZ64" s="280"/>
      <c r="CA64" s="280"/>
      <c r="CB64" s="280"/>
      <c r="CC64" s="280"/>
      <c r="CD64" s="24" t="s">
        <v>247</v>
      </c>
      <c r="CE64" s="25">
        <f t="shared" si="6"/>
        <v>22053610</v>
      </c>
    </row>
    <row r="65" spans="1:83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>
        <v>1169</v>
      </c>
      <c r="Q65" s="275"/>
      <c r="R65" s="275"/>
      <c r="S65" s="280">
        <v>5994</v>
      </c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>
        <v>12794</v>
      </c>
      <c r="AF65" s="275"/>
      <c r="AG65" s="275">
        <v>2222</v>
      </c>
      <c r="AH65" s="275">
        <v>81811</v>
      </c>
      <c r="AI65" s="275">
        <v>152</v>
      </c>
      <c r="AJ65" s="275">
        <v>68190</v>
      </c>
      <c r="AK65" s="275">
        <v>159</v>
      </c>
      <c r="AL65" s="275">
        <v>80</v>
      </c>
      <c r="AM65" s="275"/>
      <c r="AN65" s="275"/>
      <c r="AO65" s="275"/>
      <c r="AP65" s="275">
        <v>2031</v>
      </c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501073</v>
      </c>
      <c r="BF65" s="280">
        <v>626</v>
      </c>
      <c r="BG65" s="280"/>
      <c r="BH65" s="280">
        <v>131007</v>
      </c>
      <c r="BI65" s="280"/>
      <c r="BJ65" s="280"/>
      <c r="BK65" s="280"/>
      <c r="BL65" s="280"/>
      <c r="BM65" s="280"/>
      <c r="BN65" s="280">
        <v>1630</v>
      </c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808938</v>
      </c>
    </row>
    <row r="66" spans="1:83">
      <c r="A66" s="31" t="s">
        <v>266</v>
      </c>
      <c r="B66" s="16"/>
      <c r="C66" s="273"/>
      <c r="D66" s="273"/>
      <c r="E66" s="273">
        <v>53506</v>
      </c>
      <c r="F66" s="273"/>
      <c r="G66" s="273"/>
      <c r="H66" s="273"/>
      <c r="I66" s="273"/>
      <c r="J66" s="273">
        <v>13057</v>
      </c>
      <c r="K66" s="273"/>
      <c r="L66" s="273">
        <v>12738</v>
      </c>
      <c r="M66" s="273"/>
      <c r="N66" s="273"/>
      <c r="O66" s="273">
        <v>19672</v>
      </c>
      <c r="P66" s="275">
        <v>689431</v>
      </c>
      <c r="Q66" s="275"/>
      <c r="R66" s="275">
        <v>6271</v>
      </c>
      <c r="S66" s="280">
        <v>5028</v>
      </c>
      <c r="T66" s="280"/>
      <c r="U66" s="276">
        <v>956776</v>
      </c>
      <c r="V66" s="275"/>
      <c r="W66" s="275">
        <v>45116</v>
      </c>
      <c r="X66" s="275">
        <v>312868</v>
      </c>
      <c r="Y66" s="275">
        <v>332580</v>
      </c>
      <c r="Z66" s="275"/>
      <c r="AA66" s="275"/>
      <c r="AB66" s="281">
        <v>237092</v>
      </c>
      <c r="AC66" s="275">
        <v>17427</v>
      </c>
      <c r="AD66" s="275"/>
      <c r="AE66" s="275">
        <v>34234</v>
      </c>
      <c r="AF66" s="275"/>
      <c r="AG66" s="275">
        <v>88548</v>
      </c>
      <c r="AH66" s="275">
        <v>95367</v>
      </c>
      <c r="AI66" s="275">
        <v>452229</v>
      </c>
      <c r="AJ66" s="275">
        <v>408026</v>
      </c>
      <c r="AK66" s="275">
        <v>2943</v>
      </c>
      <c r="AL66" s="275">
        <v>475</v>
      </c>
      <c r="AM66" s="275"/>
      <c r="AN66" s="275"/>
      <c r="AO66" s="275">
        <v>8817</v>
      </c>
      <c r="AP66" s="275">
        <v>19267</v>
      </c>
      <c r="AQ66" s="275"/>
      <c r="AR66" s="275"/>
      <c r="AS66" s="275"/>
      <c r="AT66" s="275"/>
      <c r="AU66" s="275"/>
      <c r="AV66" s="280"/>
      <c r="AW66" s="280"/>
      <c r="AX66" s="280"/>
      <c r="AY66" s="275">
        <v>347990</v>
      </c>
      <c r="AZ66" s="275"/>
      <c r="BA66" s="280">
        <v>78119</v>
      </c>
      <c r="BB66" s="280">
        <v>58301</v>
      </c>
      <c r="BC66" s="280"/>
      <c r="BD66" s="280"/>
      <c r="BE66" s="275">
        <v>838570</v>
      </c>
      <c r="BF66" s="280">
        <v>80368</v>
      </c>
      <c r="BG66" s="280"/>
      <c r="BH66" s="280">
        <v>262882</v>
      </c>
      <c r="BI66" s="280"/>
      <c r="BJ66" s="280">
        <v>176145</v>
      </c>
      <c r="BK66" s="280">
        <v>2819961</v>
      </c>
      <c r="BL66" s="280"/>
      <c r="BM66" s="280"/>
      <c r="BN66" s="280">
        <v>340385</v>
      </c>
      <c r="BO66" s="280">
        <v>6767</v>
      </c>
      <c r="BP66" s="280">
        <v>1866531</v>
      </c>
      <c r="BQ66" s="280"/>
      <c r="BR66" s="280">
        <v>148310</v>
      </c>
      <c r="BS66" s="280"/>
      <c r="BT66" s="280"/>
      <c r="BU66" s="280"/>
      <c r="BV66" s="280">
        <v>89189</v>
      </c>
      <c r="BW66" s="280">
        <v>-42246</v>
      </c>
      <c r="BX66" s="280"/>
      <c r="BY66" s="280">
        <v>20798</v>
      </c>
      <c r="BZ66" s="280"/>
      <c r="CA66" s="280"/>
      <c r="CB66" s="280"/>
      <c r="CC66" s="280"/>
      <c r="CD66" s="24" t="s">
        <v>247</v>
      </c>
      <c r="CE66" s="25">
        <f t="shared" si="6"/>
        <v>10903538</v>
      </c>
    </row>
    <row r="67" spans="1:83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249938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60973</v>
      </c>
      <c r="K67" s="25">
        <f t="shared" si="10"/>
        <v>0</v>
      </c>
      <c r="L67" s="25">
        <f t="shared" si="10"/>
        <v>59493</v>
      </c>
      <c r="M67" s="25">
        <f t="shared" si="10"/>
        <v>0</v>
      </c>
      <c r="N67" s="25">
        <f t="shared" si="10"/>
        <v>0</v>
      </c>
      <c r="O67" s="25">
        <f t="shared" si="10"/>
        <v>108965</v>
      </c>
      <c r="P67" s="25">
        <f t="shared" si="10"/>
        <v>314590</v>
      </c>
      <c r="Q67" s="25">
        <f t="shared" si="10"/>
        <v>0</v>
      </c>
      <c r="R67" s="25">
        <f t="shared" si="10"/>
        <v>6808</v>
      </c>
      <c r="S67" s="25">
        <f t="shared" si="10"/>
        <v>60888</v>
      </c>
      <c r="T67" s="25">
        <f t="shared" si="10"/>
        <v>0</v>
      </c>
      <c r="U67" s="25">
        <f t="shared" si="10"/>
        <v>68373</v>
      </c>
      <c r="V67" s="25">
        <f t="shared" si="10"/>
        <v>0</v>
      </c>
      <c r="W67" s="25">
        <f t="shared" si="10"/>
        <v>15391</v>
      </c>
      <c r="X67" s="25">
        <f t="shared" si="10"/>
        <v>106935</v>
      </c>
      <c r="Y67" s="25">
        <f t="shared" si="10"/>
        <v>113658</v>
      </c>
      <c r="Z67" s="25">
        <f t="shared" si="10"/>
        <v>0</v>
      </c>
      <c r="AA67" s="25">
        <f t="shared" si="10"/>
        <v>0</v>
      </c>
      <c r="AB67" s="25">
        <f t="shared" si="10"/>
        <v>16787</v>
      </c>
      <c r="AC67" s="25">
        <f t="shared" si="10"/>
        <v>32516</v>
      </c>
      <c r="AD67" s="25">
        <f t="shared" si="10"/>
        <v>0</v>
      </c>
      <c r="AE67" s="25">
        <f t="shared" si="10"/>
        <v>125625</v>
      </c>
      <c r="AF67" s="25">
        <f t="shared" si="10"/>
        <v>0</v>
      </c>
      <c r="AG67" s="25">
        <f t="shared" si="10"/>
        <v>140382</v>
      </c>
      <c r="AH67" s="25">
        <f t="shared" si="10"/>
        <v>26977</v>
      </c>
      <c r="AI67" s="25">
        <f t="shared" ref="AI67:BN67" si="11">ROUND(AI51+AI52,0)</f>
        <v>27104</v>
      </c>
      <c r="AJ67" s="25">
        <f t="shared" si="11"/>
        <v>1409017</v>
      </c>
      <c r="AK67" s="25">
        <f t="shared" si="11"/>
        <v>22241</v>
      </c>
      <c r="AL67" s="25">
        <f t="shared" si="11"/>
        <v>13362</v>
      </c>
      <c r="AM67" s="25">
        <f t="shared" si="11"/>
        <v>0</v>
      </c>
      <c r="AN67" s="25">
        <f t="shared" si="11"/>
        <v>0</v>
      </c>
      <c r="AO67" s="25">
        <f t="shared" si="11"/>
        <v>41184</v>
      </c>
      <c r="AP67" s="25">
        <f t="shared" si="11"/>
        <v>6300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91333</v>
      </c>
      <c r="AZ67" s="25">
        <f t="shared" si="11"/>
        <v>0</v>
      </c>
      <c r="BA67" s="25">
        <f t="shared" si="11"/>
        <v>37548</v>
      </c>
      <c r="BB67" s="25">
        <f t="shared" si="11"/>
        <v>12009</v>
      </c>
      <c r="BC67" s="25">
        <f t="shared" si="11"/>
        <v>0</v>
      </c>
      <c r="BD67" s="25">
        <f t="shared" si="11"/>
        <v>0</v>
      </c>
      <c r="BE67" s="25">
        <f t="shared" si="11"/>
        <v>270573</v>
      </c>
      <c r="BF67" s="25">
        <f t="shared" si="11"/>
        <v>35518</v>
      </c>
      <c r="BG67" s="25">
        <f t="shared" si="11"/>
        <v>0</v>
      </c>
      <c r="BH67" s="25">
        <f t="shared" si="11"/>
        <v>29260</v>
      </c>
      <c r="BI67" s="25">
        <f t="shared" si="11"/>
        <v>0</v>
      </c>
      <c r="BJ67" s="25">
        <f t="shared" si="11"/>
        <v>26892</v>
      </c>
      <c r="BK67" s="25">
        <f t="shared" si="11"/>
        <v>21734</v>
      </c>
      <c r="BL67" s="25">
        <f t="shared" si="11"/>
        <v>0</v>
      </c>
      <c r="BM67" s="25">
        <f t="shared" si="11"/>
        <v>0</v>
      </c>
      <c r="BN67" s="25">
        <f t="shared" si="11"/>
        <v>732690</v>
      </c>
      <c r="BO67" s="25">
        <f t="shared" ref="BO67:CC67" si="12">ROUND(BO51+BO52,0)</f>
        <v>0</v>
      </c>
      <c r="BP67" s="25">
        <f t="shared" si="12"/>
        <v>25793</v>
      </c>
      <c r="BQ67" s="25">
        <f t="shared" si="12"/>
        <v>0</v>
      </c>
      <c r="BR67" s="25">
        <f t="shared" si="12"/>
        <v>10867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42199</v>
      </c>
      <c r="BW67" s="25">
        <f t="shared" si="12"/>
        <v>6935</v>
      </c>
      <c r="BX67" s="25">
        <f t="shared" si="12"/>
        <v>0</v>
      </c>
      <c r="BY67" s="25">
        <f t="shared" si="12"/>
        <v>23721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4394579</v>
      </c>
    </row>
    <row r="68" spans="1:83">
      <c r="A68" s="31" t="s">
        <v>267</v>
      </c>
      <c r="B68" s="25"/>
      <c r="C68" s="273"/>
      <c r="D68" s="273"/>
      <c r="E68" s="273">
        <v>8282</v>
      </c>
      <c r="F68" s="273"/>
      <c r="G68" s="273"/>
      <c r="H68" s="273"/>
      <c r="I68" s="273"/>
      <c r="J68" s="273">
        <v>2021</v>
      </c>
      <c r="K68" s="273"/>
      <c r="L68" s="273">
        <v>1972</v>
      </c>
      <c r="M68" s="273"/>
      <c r="N68" s="273"/>
      <c r="O68" s="273">
        <v>4798</v>
      </c>
      <c r="P68" s="275">
        <v>471788</v>
      </c>
      <c r="Q68" s="275"/>
      <c r="R68" s="275"/>
      <c r="S68" s="280">
        <v>4290</v>
      </c>
      <c r="T68" s="280"/>
      <c r="U68" s="276"/>
      <c r="V68" s="275"/>
      <c r="W68" s="275">
        <v>1132</v>
      </c>
      <c r="X68" s="275">
        <v>7846</v>
      </c>
      <c r="Y68" s="275">
        <v>8340</v>
      </c>
      <c r="Z68" s="275"/>
      <c r="AA68" s="275"/>
      <c r="AB68" s="281">
        <v>3630</v>
      </c>
      <c r="AC68" s="275">
        <v>13853</v>
      </c>
      <c r="AD68" s="275"/>
      <c r="AE68" s="275">
        <v>6333</v>
      </c>
      <c r="AF68" s="275"/>
      <c r="AG68" s="275">
        <v>19145</v>
      </c>
      <c r="AH68" s="275"/>
      <c r="AI68" s="275">
        <v>40747</v>
      </c>
      <c r="AJ68" s="275">
        <v>37731</v>
      </c>
      <c r="AK68" s="275"/>
      <c r="AL68" s="275"/>
      <c r="AM68" s="275"/>
      <c r="AN68" s="275"/>
      <c r="AO68" s="275">
        <v>1365</v>
      </c>
      <c r="AP68" s="275">
        <v>14122</v>
      </c>
      <c r="AQ68" s="275"/>
      <c r="AR68" s="275"/>
      <c r="AS68" s="275"/>
      <c r="AT68" s="275"/>
      <c r="AU68" s="275"/>
      <c r="AV68" s="280"/>
      <c r="AW68" s="280"/>
      <c r="AX68" s="280"/>
      <c r="AY68" s="275"/>
      <c r="AZ68" s="275"/>
      <c r="BA68" s="280"/>
      <c r="BB68" s="280"/>
      <c r="BC68" s="280"/>
      <c r="BD68" s="280"/>
      <c r="BE68" s="275">
        <v>3311</v>
      </c>
      <c r="BF68" s="280"/>
      <c r="BG68" s="280"/>
      <c r="BH68" s="280">
        <v>67681</v>
      </c>
      <c r="BI68" s="280"/>
      <c r="BJ68" s="280"/>
      <c r="BK68" s="280">
        <v>3593</v>
      </c>
      <c r="BL68" s="280"/>
      <c r="BM68" s="280"/>
      <c r="BN68" s="280">
        <v>125</v>
      </c>
      <c r="BO68" s="280"/>
      <c r="BP68" s="280">
        <v>11177</v>
      </c>
      <c r="BQ68" s="280"/>
      <c r="BR68" s="280">
        <v>119</v>
      </c>
      <c r="BS68" s="280"/>
      <c r="BT68" s="280"/>
      <c r="BU68" s="280"/>
      <c r="BV68" s="280">
        <v>1319</v>
      </c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734720</v>
      </c>
    </row>
    <row r="69" spans="1:83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33563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8191</v>
      </c>
      <c r="K69" s="25">
        <f t="shared" si="13"/>
        <v>0</v>
      </c>
      <c r="L69" s="25">
        <f t="shared" si="13"/>
        <v>7990</v>
      </c>
      <c r="M69" s="25">
        <f t="shared" si="13"/>
        <v>0</v>
      </c>
      <c r="N69" s="25">
        <f t="shared" si="13"/>
        <v>0</v>
      </c>
      <c r="O69" s="25">
        <f t="shared" si="13"/>
        <v>42176</v>
      </c>
      <c r="P69" s="25">
        <f t="shared" si="13"/>
        <v>799920</v>
      </c>
      <c r="Q69" s="25">
        <f t="shared" si="13"/>
        <v>0</v>
      </c>
      <c r="R69" s="25">
        <f t="shared" si="13"/>
        <v>41270</v>
      </c>
      <c r="S69" s="25">
        <f t="shared" si="13"/>
        <v>316790</v>
      </c>
      <c r="T69" s="25">
        <f t="shared" si="13"/>
        <v>0</v>
      </c>
      <c r="U69" s="25">
        <f t="shared" si="13"/>
        <v>91835</v>
      </c>
      <c r="V69" s="25">
        <f t="shared" si="13"/>
        <v>0</v>
      </c>
      <c r="W69" s="25">
        <f t="shared" si="13"/>
        <v>12991</v>
      </c>
      <c r="X69" s="25">
        <f t="shared" si="13"/>
        <v>90079</v>
      </c>
      <c r="Y69" s="25">
        <f t="shared" si="13"/>
        <v>95755</v>
      </c>
      <c r="Z69" s="25">
        <f t="shared" si="13"/>
        <v>0</v>
      </c>
      <c r="AA69" s="25">
        <f t="shared" si="13"/>
        <v>0</v>
      </c>
      <c r="AB69" s="25">
        <f t="shared" si="13"/>
        <v>10793</v>
      </c>
      <c r="AC69" s="25">
        <f t="shared" si="13"/>
        <v>13901</v>
      </c>
      <c r="AD69" s="25">
        <f t="shared" si="13"/>
        <v>0</v>
      </c>
      <c r="AE69" s="25">
        <f t="shared" si="13"/>
        <v>24898</v>
      </c>
      <c r="AF69" s="25">
        <f t="shared" si="13"/>
        <v>0</v>
      </c>
      <c r="AG69" s="25">
        <f t="shared" si="13"/>
        <v>103120</v>
      </c>
      <c r="AH69" s="25">
        <f t="shared" si="13"/>
        <v>66043</v>
      </c>
      <c r="AI69" s="25">
        <f t="shared" ref="AI69:BN69" si="14">SUM(AI70:AI83)</f>
        <v>37987</v>
      </c>
      <c r="AJ69" s="25">
        <f t="shared" si="14"/>
        <v>375581</v>
      </c>
      <c r="AK69" s="25">
        <f t="shared" si="14"/>
        <v>35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5530</v>
      </c>
      <c r="AP69" s="25">
        <f t="shared" si="14"/>
        <v>29349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13017</v>
      </c>
      <c r="AZ69" s="25">
        <f t="shared" si="14"/>
        <v>0</v>
      </c>
      <c r="BA69" s="25">
        <f t="shared" si="14"/>
        <v>2695</v>
      </c>
      <c r="BB69" s="25">
        <f t="shared" si="14"/>
        <v>2298</v>
      </c>
      <c r="BC69" s="25">
        <f t="shared" si="14"/>
        <v>0</v>
      </c>
      <c r="BD69" s="25">
        <f t="shared" si="14"/>
        <v>0</v>
      </c>
      <c r="BE69" s="25">
        <f t="shared" si="14"/>
        <v>147349</v>
      </c>
      <c r="BF69" s="25">
        <f t="shared" si="14"/>
        <v>16732</v>
      </c>
      <c r="BG69" s="25">
        <f t="shared" si="14"/>
        <v>0</v>
      </c>
      <c r="BH69" s="25">
        <f t="shared" si="14"/>
        <v>209276</v>
      </c>
      <c r="BI69" s="25">
        <f t="shared" si="14"/>
        <v>0</v>
      </c>
      <c r="BJ69" s="25">
        <f t="shared" si="14"/>
        <v>227386</v>
      </c>
      <c r="BK69" s="25">
        <f t="shared" si="14"/>
        <v>185970</v>
      </c>
      <c r="BL69" s="25">
        <f t="shared" si="14"/>
        <v>0</v>
      </c>
      <c r="BM69" s="25">
        <f t="shared" si="14"/>
        <v>0</v>
      </c>
      <c r="BN69" s="25">
        <f t="shared" si="14"/>
        <v>890638</v>
      </c>
      <c r="BO69" s="25">
        <f t="shared" ref="BO69:CE69" si="15">SUM(BO70:BO83)</f>
        <v>0</v>
      </c>
      <c r="BP69" s="25">
        <f t="shared" si="15"/>
        <v>157071</v>
      </c>
      <c r="BQ69" s="25">
        <f t="shared" si="15"/>
        <v>0</v>
      </c>
      <c r="BR69" s="25">
        <f t="shared" si="15"/>
        <v>177333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13655</v>
      </c>
      <c r="BW69" s="25">
        <f t="shared" si="15"/>
        <v>5199</v>
      </c>
      <c r="BX69" s="25">
        <f t="shared" si="15"/>
        <v>0</v>
      </c>
      <c r="BY69" s="25">
        <f t="shared" si="15"/>
        <v>19853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6106294</v>
      </c>
      <c r="CE69" s="25">
        <f t="shared" si="15"/>
        <v>10382563</v>
      </c>
    </row>
    <row r="70" spans="1:83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>
      <c r="A77" s="26" t="s">
        <v>276</v>
      </c>
      <c r="B77" s="27"/>
      <c r="C77" s="282"/>
      <c r="D77" s="282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2"/>
      <c r="BJ77" s="282"/>
      <c r="BK77" s="282"/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/>
      <c r="BZ77" s="282"/>
      <c r="CA77" s="282"/>
      <c r="CB77" s="282"/>
      <c r="CC77" s="282"/>
      <c r="CD77" s="282"/>
      <c r="CE77" s="25">
        <f t="shared" si="16"/>
        <v>0</v>
      </c>
    </row>
    <row r="78" spans="1:83">
      <c r="A78" s="26" t="s">
        <v>277</v>
      </c>
      <c r="B78" s="16"/>
      <c r="C78" s="282"/>
      <c r="D78" s="282"/>
      <c r="E78" s="282">
        <v>33563</v>
      </c>
      <c r="F78" s="282"/>
      <c r="G78" s="282"/>
      <c r="H78" s="282"/>
      <c r="I78" s="282"/>
      <c r="J78" s="282">
        <v>8191</v>
      </c>
      <c r="K78" s="282"/>
      <c r="L78" s="282">
        <v>7990</v>
      </c>
      <c r="M78" s="282"/>
      <c r="N78" s="282"/>
      <c r="O78" s="282">
        <v>42176</v>
      </c>
      <c r="P78" s="282">
        <v>799920</v>
      </c>
      <c r="Q78" s="282"/>
      <c r="R78" s="282">
        <v>41270</v>
      </c>
      <c r="S78" s="282">
        <v>316790</v>
      </c>
      <c r="T78" s="282"/>
      <c r="U78" s="282">
        <v>91835</v>
      </c>
      <c r="V78" s="282"/>
      <c r="W78" s="282">
        <v>12991</v>
      </c>
      <c r="X78" s="282">
        <v>90079</v>
      </c>
      <c r="Y78" s="282">
        <v>95755</v>
      </c>
      <c r="Z78" s="282"/>
      <c r="AA78" s="282"/>
      <c r="AB78" s="282">
        <v>10793</v>
      </c>
      <c r="AC78" s="282">
        <v>13901</v>
      </c>
      <c r="AD78" s="282"/>
      <c r="AE78" s="282">
        <v>24898</v>
      </c>
      <c r="AF78" s="282"/>
      <c r="AG78" s="282">
        <v>103120</v>
      </c>
      <c r="AH78" s="282">
        <v>66043</v>
      </c>
      <c r="AI78" s="282">
        <v>37987</v>
      </c>
      <c r="AJ78" s="282">
        <v>375581</v>
      </c>
      <c r="AK78" s="282">
        <v>35</v>
      </c>
      <c r="AL78" s="282"/>
      <c r="AM78" s="282"/>
      <c r="AN78" s="282"/>
      <c r="AO78" s="282">
        <v>5530</v>
      </c>
      <c r="AP78" s="282">
        <v>29349</v>
      </c>
      <c r="AQ78" s="282"/>
      <c r="AR78" s="282"/>
      <c r="AS78" s="282"/>
      <c r="AT78" s="282"/>
      <c r="AU78" s="282"/>
      <c r="AV78" s="282"/>
      <c r="AW78" s="282"/>
      <c r="AX78" s="282"/>
      <c r="AY78" s="282">
        <v>13017</v>
      </c>
      <c r="AZ78" s="282"/>
      <c r="BA78" s="282">
        <v>2695</v>
      </c>
      <c r="BB78" s="282">
        <v>2298</v>
      </c>
      <c r="BC78" s="282"/>
      <c r="BD78" s="282"/>
      <c r="BE78" s="282">
        <v>147349</v>
      </c>
      <c r="BF78" s="282">
        <v>16732</v>
      </c>
      <c r="BG78" s="282"/>
      <c r="BH78" s="282">
        <v>209276</v>
      </c>
      <c r="BI78" s="282"/>
      <c r="BJ78" s="282">
        <v>227386</v>
      </c>
      <c r="BK78" s="282">
        <v>185970</v>
      </c>
      <c r="BL78" s="282"/>
      <c r="BM78" s="282"/>
      <c r="BN78" s="282">
        <v>890638</v>
      </c>
      <c r="BO78" s="282"/>
      <c r="BP78" s="282">
        <v>157071</v>
      </c>
      <c r="BQ78" s="282"/>
      <c r="BR78" s="282">
        <v>177333</v>
      </c>
      <c r="BS78" s="282"/>
      <c r="BT78" s="282"/>
      <c r="BU78" s="282"/>
      <c r="BV78" s="282">
        <v>13655</v>
      </c>
      <c r="BW78" s="282">
        <v>5199</v>
      </c>
      <c r="BX78" s="282"/>
      <c r="BY78" s="282">
        <v>19853</v>
      </c>
      <c r="BZ78" s="282"/>
      <c r="CA78" s="282"/>
      <c r="CB78" s="282"/>
      <c r="CC78" s="282"/>
      <c r="CD78" s="282"/>
      <c r="CE78" s="25">
        <f t="shared" si="16"/>
        <v>4276269</v>
      </c>
    </row>
    <row r="79" spans="1:83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>
      <c r="A83" s="26" t="s">
        <v>282</v>
      </c>
      <c r="B83" s="16"/>
      <c r="C83" s="273"/>
      <c r="D83" s="273"/>
      <c r="E83" s="275"/>
      <c r="F83" s="275"/>
      <c r="G83" s="273"/>
      <c r="H83" s="273"/>
      <c r="I83" s="275"/>
      <c r="J83" s="275"/>
      <c r="K83" s="275"/>
      <c r="L83" s="275"/>
      <c r="M83" s="273"/>
      <c r="N83" s="273"/>
      <c r="O83" s="273"/>
      <c r="P83" s="275"/>
      <c r="Q83" s="275"/>
      <c r="R83" s="276"/>
      <c r="S83" s="275"/>
      <c r="T83" s="273"/>
      <c r="U83" s="275"/>
      <c r="V83" s="275"/>
      <c r="W83" s="273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6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82">
        <v>6106294</v>
      </c>
      <c r="CE83" s="25">
        <f t="shared" si="16"/>
        <v>6106294</v>
      </c>
    </row>
    <row r="84" spans="1:84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>
        <v>13420</v>
      </c>
      <c r="AC84" s="273"/>
      <c r="AD84" s="273"/>
      <c r="AE84" s="273"/>
      <c r="AF84" s="273"/>
      <c r="AG84" s="273"/>
      <c r="AH84" s="273"/>
      <c r="AI84" s="273"/>
      <c r="AJ84" s="273">
        <v>7714</v>
      </c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>
        <v>246698</v>
      </c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>
        <v>9801</v>
      </c>
      <c r="BO84" s="273"/>
      <c r="BP84" s="273"/>
      <c r="BQ84" s="273"/>
      <c r="BR84" s="273"/>
      <c r="BS84" s="273"/>
      <c r="BT84" s="273"/>
      <c r="BU84" s="273"/>
      <c r="BV84" s="273">
        <v>27292</v>
      </c>
      <c r="BW84" s="273">
        <v>25453</v>
      </c>
      <c r="BX84" s="273"/>
      <c r="BY84" s="273"/>
      <c r="BZ84" s="273"/>
      <c r="CA84" s="273"/>
      <c r="CB84" s="273"/>
      <c r="CC84" s="273"/>
      <c r="CD84" s="282">
        <v>14420</v>
      </c>
      <c r="CE84" s="25">
        <f t="shared" si="16"/>
        <v>344798</v>
      </c>
    </row>
    <row r="85" spans="1:84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3414818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833317</v>
      </c>
      <c r="K85" s="25">
        <f t="shared" si="17"/>
        <v>0</v>
      </c>
      <c r="L85" s="25">
        <f t="shared" si="17"/>
        <v>812960</v>
      </c>
      <c r="M85" s="25">
        <f t="shared" si="17"/>
        <v>0</v>
      </c>
      <c r="N85" s="25">
        <f t="shared" si="17"/>
        <v>0</v>
      </c>
      <c r="O85" s="25">
        <f t="shared" si="17"/>
        <v>4484569</v>
      </c>
      <c r="P85" s="25">
        <f t="shared" si="17"/>
        <v>18445424</v>
      </c>
      <c r="Q85" s="25">
        <f t="shared" si="17"/>
        <v>0</v>
      </c>
      <c r="R85" s="25">
        <f t="shared" si="17"/>
        <v>3191678</v>
      </c>
      <c r="S85" s="25">
        <f t="shared" si="17"/>
        <v>502708</v>
      </c>
      <c r="T85" s="25">
        <f t="shared" si="17"/>
        <v>0</v>
      </c>
      <c r="U85" s="25">
        <f t="shared" si="17"/>
        <v>5781865</v>
      </c>
      <c r="V85" s="25">
        <f t="shared" si="17"/>
        <v>0</v>
      </c>
      <c r="W85" s="25">
        <f t="shared" si="17"/>
        <v>289104</v>
      </c>
      <c r="X85" s="25">
        <f t="shared" si="17"/>
        <v>2077018</v>
      </c>
      <c r="Y85" s="25">
        <f t="shared" si="17"/>
        <v>3622301</v>
      </c>
      <c r="Z85" s="25">
        <f t="shared" si="17"/>
        <v>0</v>
      </c>
      <c r="AA85" s="25">
        <f t="shared" si="17"/>
        <v>0</v>
      </c>
      <c r="AB85" s="25">
        <f t="shared" si="17"/>
        <v>4055007</v>
      </c>
      <c r="AC85" s="25">
        <f t="shared" si="17"/>
        <v>1288822</v>
      </c>
      <c r="AD85" s="25">
        <f t="shared" si="17"/>
        <v>0</v>
      </c>
      <c r="AE85" s="25">
        <f t="shared" si="17"/>
        <v>2367348</v>
      </c>
      <c r="AF85" s="25">
        <f t="shared" si="17"/>
        <v>0</v>
      </c>
      <c r="AG85" s="25">
        <f t="shared" si="17"/>
        <v>8671720</v>
      </c>
      <c r="AH85" s="25">
        <f t="shared" si="17"/>
        <v>1931926</v>
      </c>
      <c r="AI85" s="25">
        <f t="shared" ref="AI85:BN85" si="18">SUM(AI61:AI69)-AI84</f>
        <v>2974951</v>
      </c>
      <c r="AJ85" s="25">
        <f t="shared" si="18"/>
        <v>30200686</v>
      </c>
      <c r="AK85" s="25">
        <f t="shared" si="18"/>
        <v>433536</v>
      </c>
      <c r="AL85" s="25">
        <f t="shared" si="18"/>
        <v>339418</v>
      </c>
      <c r="AM85" s="25">
        <f t="shared" si="18"/>
        <v>0</v>
      </c>
      <c r="AN85" s="25">
        <f t="shared" si="18"/>
        <v>0</v>
      </c>
      <c r="AO85" s="25">
        <f t="shared" si="18"/>
        <v>562636</v>
      </c>
      <c r="AP85" s="25">
        <f t="shared" si="18"/>
        <v>1761347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1627033</v>
      </c>
      <c r="AZ85" s="25">
        <f t="shared" si="18"/>
        <v>0</v>
      </c>
      <c r="BA85" s="25">
        <f t="shared" si="18"/>
        <v>161430</v>
      </c>
      <c r="BB85" s="25">
        <f t="shared" si="18"/>
        <v>826796</v>
      </c>
      <c r="BC85" s="25">
        <f t="shared" si="18"/>
        <v>0</v>
      </c>
      <c r="BD85" s="25">
        <f t="shared" si="18"/>
        <v>0</v>
      </c>
      <c r="BE85" s="25">
        <f t="shared" si="18"/>
        <v>2384470</v>
      </c>
      <c r="BF85" s="25">
        <f t="shared" si="18"/>
        <v>1131408</v>
      </c>
      <c r="BG85" s="25">
        <f t="shared" si="18"/>
        <v>0</v>
      </c>
      <c r="BH85" s="25">
        <f t="shared" si="18"/>
        <v>3869484</v>
      </c>
      <c r="BI85" s="25">
        <f t="shared" si="18"/>
        <v>0</v>
      </c>
      <c r="BJ85" s="25">
        <f t="shared" si="18"/>
        <v>1994061</v>
      </c>
      <c r="BK85" s="25">
        <f t="shared" si="18"/>
        <v>6291446</v>
      </c>
      <c r="BL85" s="25">
        <f t="shared" si="18"/>
        <v>0</v>
      </c>
      <c r="BM85" s="25">
        <f t="shared" si="18"/>
        <v>0</v>
      </c>
      <c r="BN85" s="25">
        <f t="shared" si="18"/>
        <v>5983992</v>
      </c>
      <c r="BO85" s="25">
        <f t="shared" ref="BO85:CD85" si="19">SUM(BO61:BO69)-BO84</f>
        <v>185886</v>
      </c>
      <c r="BP85" s="25">
        <f t="shared" si="19"/>
        <v>2751799</v>
      </c>
      <c r="BQ85" s="25">
        <f t="shared" si="19"/>
        <v>0</v>
      </c>
      <c r="BR85" s="25">
        <f t="shared" si="19"/>
        <v>1414673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1203465</v>
      </c>
      <c r="BW85" s="25">
        <f t="shared" si="19"/>
        <v>478180</v>
      </c>
      <c r="BX85" s="25">
        <f t="shared" si="19"/>
        <v>0</v>
      </c>
      <c r="BY85" s="25">
        <f t="shared" si="19"/>
        <v>2295131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6091874</v>
      </c>
      <c r="CE85" s="25">
        <f t="shared" si="16"/>
        <v>136734287</v>
      </c>
    </row>
    <row r="86" spans="1:84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981823</v>
      </c>
    </row>
    <row r="87" spans="1:84">
      <c r="A87" s="31" t="s">
        <v>286</v>
      </c>
      <c r="B87" s="16"/>
      <c r="C87" s="273"/>
      <c r="D87" s="273"/>
      <c r="E87" s="273">
        <v>10838175</v>
      </c>
      <c r="F87" s="273"/>
      <c r="G87" s="273"/>
      <c r="H87" s="273"/>
      <c r="I87" s="273"/>
      <c r="J87" s="273">
        <v>2644903</v>
      </c>
      <c r="K87" s="273"/>
      <c r="L87" s="273">
        <v>2580261</v>
      </c>
      <c r="M87" s="273"/>
      <c r="N87" s="273"/>
      <c r="O87" s="362">
        <v>4594765</v>
      </c>
      <c r="P87" s="365">
        <v>9666309</v>
      </c>
      <c r="Q87" s="273"/>
      <c r="R87" s="364">
        <v>5999731</v>
      </c>
      <c r="S87" s="366">
        <v>2420603</v>
      </c>
      <c r="T87" s="273"/>
      <c r="U87" s="367">
        <v>5100591</v>
      </c>
      <c r="V87" s="273"/>
      <c r="W87" s="273">
        <v>248477</v>
      </c>
      <c r="X87" s="273">
        <v>1723099</v>
      </c>
      <c r="Y87" s="273">
        <v>1831662</v>
      </c>
      <c r="Z87" s="273"/>
      <c r="AA87" s="273"/>
      <c r="AB87" s="368">
        <v>3633481</v>
      </c>
      <c r="AC87" s="368">
        <v>2001397</v>
      </c>
      <c r="AD87" s="273"/>
      <c r="AE87" s="369">
        <v>466541</v>
      </c>
      <c r="AF87" s="273"/>
      <c r="AG87" s="370">
        <v>2509294</v>
      </c>
      <c r="AH87" s="273"/>
      <c r="AI87" s="372">
        <v>126881</v>
      </c>
      <c r="AJ87" s="373">
        <v>2186001</v>
      </c>
      <c r="AK87" s="374">
        <v>391047</v>
      </c>
      <c r="AL87" s="374">
        <v>59409</v>
      </c>
      <c r="AM87" s="273"/>
      <c r="AN87" s="273"/>
      <c r="AO87" s="273">
        <v>1785713</v>
      </c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60808340</v>
      </c>
    </row>
    <row r="88" spans="1:84">
      <c r="A88" s="31" t="s">
        <v>287</v>
      </c>
      <c r="B88" s="16"/>
      <c r="C88" s="273"/>
      <c r="D88" s="273"/>
      <c r="E88" s="273">
        <v>1974613</v>
      </c>
      <c r="F88" s="273"/>
      <c r="G88" s="273"/>
      <c r="H88" s="273"/>
      <c r="I88" s="273"/>
      <c r="J88" s="273">
        <v>481876</v>
      </c>
      <c r="K88" s="273"/>
      <c r="L88" s="273">
        <v>470099</v>
      </c>
      <c r="M88" s="273"/>
      <c r="N88" s="273"/>
      <c r="O88" s="363">
        <v>360484</v>
      </c>
      <c r="P88" s="365">
        <v>72463092</v>
      </c>
      <c r="Q88" s="273"/>
      <c r="R88" s="364">
        <v>18169240</v>
      </c>
      <c r="S88" s="366">
        <v>16950894</v>
      </c>
      <c r="T88" s="273"/>
      <c r="U88" s="367">
        <v>29666148</v>
      </c>
      <c r="V88" s="273"/>
      <c r="W88" s="273">
        <v>4309752</v>
      </c>
      <c r="X88" s="273">
        <v>29886569</v>
      </c>
      <c r="Y88" s="273">
        <v>31769557</v>
      </c>
      <c r="Z88" s="273"/>
      <c r="AA88" s="273"/>
      <c r="AB88" s="368">
        <v>9339627</v>
      </c>
      <c r="AC88" s="368">
        <v>3165526</v>
      </c>
      <c r="AD88" s="273"/>
      <c r="AE88" s="369">
        <v>10826793</v>
      </c>
      <c r="AF88" s="273"/>
      <c r="AG88" s="370">
        <v>55289589</v>
      </c>
      <c r="AH88" s="371">
        <v>3969984</v>
      </c>
      <c r="AI88" s="372">
        <v>16235129</v>
      </c>
      <c r="AJ88" s="373">
        <v>32131358</v>
      </c>
      <c r="AK88" s="374">
        <v>625928</v>
      </c>
      <c r="AL88" s="374">
        <v>1432187</v>
      </c>
      <c r="AM88" s="273"/>
      <c r="AN88" s="273"/>
      <c r="AO88" s="273">
        <v>325340</v>
      </c>
      <c r="AP88" s="375">
        <v>2352269</v>
      </c>
      <c r="AQ88" s="273"/>
      <c r="AR88" s="273"/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342196054</v>
      </c>
    </row>
    <row r="89" spans="1:84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12812788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3126779</v>
      </c>
      <c r="K89" s="25">
        <f t="shared" si="21"/>
        <v>0</v>
      </c>
      <c r="L89" s="25">
        <f t="shared" si="21"/>
        <v>3050360</v>
      </c>
      <c r="M89" s="25">
        <f t="shared" si="21"/>
        <v>0</v>
      </c>
      <c r="N89" s="25">
        <f t="shared" si="21"/>
        <v>0</v>
      </c>
      <c r="O89" s="25">
        <f t="shared" si="21"/>
        <v>4955249</v>
      </c>
      <c r="P89" s="25">
        <f t="shared" si="21"/>
        <v>82129401</v>
      </c>
      <c r="Q89" s="25">
        <f t="shared" si="21"/>
        <v>0</v>
      </c>
      <c r="R89" s="25">
        <f t="shared" si="21"/>
        <v>24168971</v>
      </c>
      <c r="S89" s="25">
        <f t="shared" si="21"/>
        <v>19371497</v>
      </c>
      <c r="T89" s="25">
        <f t="shared" si="21"/>
        <v>0</v>
      </c>
      <c r="U89" s="25">
        <f t="shared" si="21"/>
        <v>34766739</v>
      </c>
      <c r="V89" s="25">
        <f t="shared" si="21"/>
        <v>0</v>
      </c>
      <c r="W89" s="25">
        <f t="shared" si="21"/>
        <v>4558229</v>
      </c>
      <c r="X89" s="25">
        <f t="shared" si="21"/>
        <v>31609668</v>
      </c>
      <c r="Y89" s="25">
        <f t="shared" si="21"/>
        <v>33601219</v>
      </c>
      <c r="Z89" s="25">
        <f t="shared" si="21"/>
        <v>0</v>
      </c>
      <c r="AA89" s="25">
        <f t="shared" si="21"/>
        <v>0</v>
      </c>
      <c r="AB89" s="25">
        <f t="shared" si="21"/>
        <v>12973108</v>
      </c>
      <c r="AC89" s="25">
        <f t="shared" si="21"/>
        <v>5166923</v>
      </c>
      <c r="AD89" s="25">
        <f t="shared" si="21"/>
        <v>0</v>
      </c>
      <c r="AE89" s="25">
        <f t="shared" si="21"/>
        <v>11293334</v>
      </c>
      <c r="AF89" s="25">
        <f t="shared" si="21"/>
        <v>0</v>
      </c>
      <c r="AG89" s="25">
        <f t="shared" si="21"/>
        <v>57798883</v>
      </c>
      <c r="AH89" s="25">
        <f t="shared" si="21"/>
        <v>3969984</v>
      </c>
      <c r="AI89" s="25">
        <f t="shared" si="21"/>
        <v>16362010</v>
      </c>
      <c r="AJ89" s="25">
        <f t="shared" si="21"/>
        <v>34317359</v>
      </c>
      <c r="AK89" s="25">
        <f t="shared" si="21"/>
        <v>1016975</v>
      </c>
      <c r="AL89" s="25">
        <f t="shared" si="21"/>
        <v>1491596</v>
      </c>
      <c r="AM89" s="25">
        <f t="shared" si="21"/>
        <v>0</v>
      </c>
      <c r="AN89" s="25">
        <f t="shared" si="21"/>
        <v>0</v>
      </c>
      <c r="AO89" s="25">
        <f t="shared" si="21"/>
        <v>2111053</v>
      </c>
      <c r="AP89" s="25">
        <f t="shared" si="21"/>
        <v>2352269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403004394</v>
      </c>
    </row>
    <row r="90" spans="1:84">
      <c r="A90" s="31" t="s">
        <v>289</v>
      </c>
      <c r="B90" s="25"/>
      <c r="C90" s="273"/>
      <c r="D90" s="273"/>
      <c r="E90" s="273">
        <v>5911</v>
      </c>
      <c r="F90" s="273"/>
      <c r="G90" s="273"/>
      <c r="H90" s="273"/>
      <c r="I90" s="273"/>
      <c r="J90" s="273">
        <v>1442</v>
      </c>
      <c r="K90" s="273"/>
      <c r="L90" s="273">
        <v>1407</v>
      </c>
      <c r="M90" s="273"/>
      <c r="N90" s="273"/>
      <c r="O90" s="273">
        <v>2577</v>
      </c>
      <c r="P90" s="273">
        <v>7440</v>
      </c>
      <c r="Q90" s="273"/>
      <c r="R90" s="273">
        <v>161</v>
      </c>
      <c r="S90" s="273">
        <v>1440</v>
      </c>
      <c r="T90" s="273"/>
      <c r="U90" s="273">
        <v>1617</v>
      </c>
      <c r="V90" s="273"/>
      <c r="W90" s="273">
        <v>364</v>
      </c>
      <c r="X90" s="273">
        <v>2529</v>
      </c>
      <c r="Y90" s="273">
        <v>2688</v>
      </c>
      <c r="Z90" s="273"/>
      <c r="AA90" s="273"/>
      <c r="AB90" s="273">
        <v>397</v>
      </c>
      <c r="AC90" s="273">
        <v>769</v>
      </c>
      <c r="AD90" s="273"/>
      <c r="AE90" s="273">
        <v>2971</v>
      </c>
      <c r="AF90" s="273"/>
      <c r="AG90" s="273">
        <v>3320</v>
      </c>
      <c r="AH90" s="273">
        <v>638</v>
      </c>
      <c r="AI90" s="273">
        <v>641</v>
      </c>
      <c r="AJ90" s="273">
        <v>33323</v>
      </c>
      <c r="AK90" s="273">
        <v>526</v>
      </c>
      <c r="AL90" s="273">
        <v>316</v>
      </c>
      <c r="AM90" s="273"/>
      <c r="AN90" s="273"/>
      <c r="AO90" s="273">
        <v>974</v>
      </c>
      <c r="AP90" s="273">
        <v>149</v>
      </c>
      <c r="AQ90" s="273"/>
      <c r="AR90" s="273"/>
      <c r="AS90" s="273"/>
      <c r="AT90" s="273"/>
      <c r="AU90" s="273"/>
      <c r="AV90" s="273"/>
      <c r="AW90" s="273"/>
      <c r="AX90" s="273"/>
      <c r="AY90" s="273">
        <v>2160</v>
      </c>
      <c r="AZ90" s="273"/>
      <c r="BA90" s="273">
        <v>888</v>
      </c>
      <c r="BB90" s="273">
        <v>284</v>
      </c>
      <c r="BC90" s="273"/>
      <c r="BD90" s="273"/>
      <c r="BE90" s="273">
        <v>6399</v>
      </c>
      <c r="BF90" s="273">
        <v>840</v>
      </c>
      <c r="BG90" s="273"/>
      <c r="BH90" s="273">
        <v>692</v>
      </c>
      <c r="BI90" s="273"/>
      <c r="BJ90" s="273">
        <v>636</v>
      </c>
      <c r="BK90" s="273">
        <v>514</v>
      </c>
      <c r="BL90" s="273"/>
      <c r="BM90" s="273"/>
      <c r="BN90" s="273">
        <v>17328</v>
      </c>
      <c r="BO90" s="273"/>
      <c r="BP90" s="273">
        <v>610</v>
      </c>
      <c r="BQ90" s="273"/>
      <c r="BR90" s="273">
        <v>257</v>
      </c>
      <c r="BS90" s="273"/>
      <c r="BT90" s="273"/>
      <c r="BU90" s="273"/>
      <c r="BV90" s="273">
        <v>998</v>
      </c>
      <c r="BW90" s="273">
        <v>164</v>
      </c>
      <c r="BX90" s="273"/>
      <c r="BY90" s="273">
        <v>561</v>
      </c>
      <c r="BZ90" s="273"/>
      <c r="CA90" s="273"/>
      <c r="CB90" s="273"/>
      <c r="CC90" s="273"/>
      <c r="CD90" s="224" t="s">
        <v>247</v>
      </c>
      <c r="CE90" s="25">
        <f t="shared" si="20"/>
        <v>103931</v>
      </c>
      <c r="CF90" s="25">
        <f>BE59-CE90</f>
        <v>0</v>
      </c>
    </row>
    <row r="91" spans="1:84">
      <c r="A91" s="21" t="s">
        <v>290</v>
      </c>
      <c r="B91" s="16"/>
      <c r="C91" s="273"/>
      <c r="D91" s="273"/>
      <c r="E91" s="273">
        <v>11353</v>
      </c>
      <c r="F91" s="273"/>
      <c r="G91" s="273"/>
      <c r="H91" s="273"/>
      <c r="I91" s="273"/>
      <c r="J91" s="273"/>
      <c r="K91" s="273"/>
      <c r="L91" s="273">
        <v>2703</v>
      </c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>
        <v>1870</v>
      </c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15926</v>
      </c>
      <c r="CF91" s="25">
        <f>AY59-CE91</f>
        <v>0</v>
      </c>
    </row>
    <row r="92" spans="1:84">
      <c r="A92" s="21" t="s">
        <v>291</v>
      </c>
      <c r="B92" s="16"/>
      <c r="C92" s="273"/>
      <c r="D92" s="273"/>
      <c r="E92" s="273">
        <v>1090</v>
      </c>
      <c r="F92" s="273"/>
      <c r="G92" s="273"/>
      <c r="H92" s="273"/>
      <c r="I92" s="273"/>
      <c r="J92" s="273">
        <v>266</v>
      </c>
      <c r="K92" s="273"/>
      <c r="L92" s="273">
        <v>259</v>
      </c>
      <c r="M92" s="273"/>
      <c r="N92" s="273"/>
      <c r="O92" s="273">
        <v>475.23</v>
      </c>
      <c r="P92" s="273">
        <v>1372.02</v>
      </c>
      <c r="Q92" s="273"/>
      <c r="R92" s="273">
        <v>29.69</v>
      </c>
      <c r="S92" s="273">
        <v>265.55</v>
      </c>
      <c r="T92" s="273"/>
      <c r="U92" s="273">
        <v>298.19</v>
      </c>
      <c r="V92" s="273"/>
      <c r="W92" s="273">
        <v>68</v>
      </c>
      <c r="X92" s="273">
        <v>466</v>
      </c>
      <c r="Y92" s="273">
        <v>496</v>
      </c>
      <c r="Z92" s="273"/>
      <c r="AA92" s="273"/>
      <c r="AB92" s="273">
        <v>73.209999999999994</v>
      </c>
      <c r="AC92" s="273">
        <v>141.81</v>
      </c>
      <c r="AD92" s="273"/>
      <c r="AE92" s="273">
        <v>547.88</v>
      </c>
      <c r="AF92" s="273"/>
      <c r="AG92" s="273">
        <v>612.24</v>
      </c>
      <c r="AH92" s="273">
        <v>117.65</v>
      </c>
      <c r="AI92" s="273">
        <v>118.21</v>
      </c>
      <c r="AJ92" s="273">
        <v>6145.12</v>
      </c>
      <c r="AK92" s="273">
        <v>97</v>
      </c>
      <c r="AL92" s="273">
        <v>58.27</v>
      </c>
      <c r="AM92" s="273"/>
      <c r="AN92" s="273"/>
      <c r="AO92" s="273">
        <v>180.05</v>
      </c>
      <c r="AP92" s="273">
        <v>27</v>
      </c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>
        <v>163.76</v>
      </c>
      <c r="BB92" s="273">
        <v>52.37</v>
      </c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127.61</v>
      </c>
      <c r="BI92" s="273"/>
      <c r="BJ92" s="24" t="s">
        <v>247</v>
      </c>
      <c r="BK92" s="273">
        <v>94.79</v>
      </c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184.04</v>
      </c>
      <c r="BW92" s="273">
        <v>30.24</v>
      </c>
      <c r="BX92" s="273"/>
      <c r="BY92" s="273">
        <v>103.45</v>
      </c>
      <c r="BZ92" s="273"/>
      <c r="CA92" s="273"/>
      <c r="CB92" s="273"/>
      <c r="CC92" s="24" t="s">
        <v>247</v>
      </c>
      <c r="CD92" s="24" t="s">
        <v>247</v>
      </c>
      <c r="CE92" s="25">
        <f t="shared" si="20"/>
        <v>13960.380000000003</v>
      </c>
      <c r="CF92" s="16"/>
    </row>
    <row r="93" spans="1:84">
      <c r="A93" s="21" t="s">
        <v>292</v>
      </c>
      <c r="B93" s="16"/>
      <c r="C93" s="273"/>
      <c r="D93" s="273"/>
      <c r="E93" s="273">
        <v>30866</v>
      </c>
      <c r="F93" s="273"/>
      <c r="G93" s="273"/>
      <c r="H93" s="273"/>
      <c r="I93" s="273"/>
      <c r="J93" s="273">
        <v>7533</v>
      </c>
      <c r="K93" s="273"/>
      <c r="L93" s="273">
        <v>7348</v>
      </c>
      <c r="M93" s="273"/>
      <c r="N93" s="273"/>
      <c r="O93" s="273">
        <v>17326</v>
      </c>
      <c r="P93" s="273">
        <v>54299</v>
      </c>
      <c r="Q93" s="273"/>
      <c r="R93" s="273">
        <v>7</v>
      </c>
      <c r="S93" s="273"/>
      <c r="T93" s="273"/>
      <c r="U93" s="273">
        <v>316</v>
      </c>
      <c r="V93" s="273"/>
      <c r="W93" s="273">
        <v>894</v>
      </c>
      <c r="X93" s="273">
        <v>6193</v>
      </c>
      <c r="Y93" s="273">
        <v>6583</v>
      </c>
      <c r="Z93" s="273"/>
      <c r="AA93" s="273"/>
      <c r="AB93" s="273"/>
      <c r="AC93" s="273">
        <v>676</v>
      </c>
      <c r="AD93" s="273"/>
      <c r="AE93" s="273">
        <v>5667</v>
      </c>
      <c r="AF93" s="273"/>
      <c r="AG93" s="273">
        <v>34144</v>
      </c>
      <c r="AH93" s="273">
        <v>1069</v>
      </c>
      <c r="AI93" s="273">
        <v>1635</v>
      </c>
      <c r="AJ93" s="273">
        <v>10133</v>
      </c>
      <c r="AK93" s="273"/>
      <c r="AL93" s="273"/>
      <c r="AM93" s="273"/>
      <c r="AN93" s="273"/>
      <c r="AO93" s="273">
        <v>5086</v>
      </c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189775</v>
      </c>
      <c r="CF93" s="25">
        <f>BA59</f>
        <v>0</v>
      </c>
    </row>
    <row r="94" spans="1:84">
      <c r="A94" s="21" t="s">
        <v>293</v>
      </c>
      <c r="B94" s="16"/>
      <c r="C94" s="277"/>
      <c r="D94" s="277"/>
      <c r="E94" s="277">
        <v>14.99</v>
      </c>
      <c r="F94" s="277"/>
      <c r="G94" s="277"/>
      <c r="H94" s="277"/>
      <c r="I94" s="277"/>
      <c r="J94" s="277">
        <v>4</v>
      </c>
      <c r="K94" s="277"/>
      <c r="L94" s="277">
        <v>3.57</v>
      </c>
      <c r="M94" s="277"/>
      <c r="N94" s="277"/>
      <c r="O94" s="277">
        <v>13.8</v>
      </c>
      <c r="P94" s="274">
        <v>26.75</v>
      </c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>
        <v>1.9</v>
      </c>
      <c r="AD94" s="274"/>
      <c r="AE94" s="274"/>
      <c r="AF94" s="274"/>
      <c r="AG94" s="274">
        <v>15.96</v>
      </c>
      <c r="AH94" s="274"/>
      <c r="AI94" s="274">
        <v>4.3899999999999997</v>
      </c>
      <c r="AJ94" s="274">
        <v>13.28</v>
      </c>
      <c r="AK94" s="274"/>
      <c r="AL94" s="274"/>
      <c r="AM94" s="274"/>
      <c r="AN94" s="274"/>
      <c r="AO94" s="274">
        <v>2.13</v>
      </c>
      <c r="AP94" s="274">
        <v>1.07</v>
      </c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101.83999999999999</v>
      </c>
      <c r="CF94" s="29"/>
    </row>
    <row r="95" spans="1:84">
      <c r="A95" s="30" t="s">
        <v>294</v>
      </c>
      <c r="B95" s="30"/>
      <c r="C95" s="30"/>
      <c r="D95" s="30"/>
      <c r="E95" s="30"/>
    </row>
    <row r="96" spans="1:84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>
      <c r="A102" s="25" t="s">
        <v>309</v>
      </c>
      <c r="B102" s="32" t="s">
        <v>299</v>
      </c>
      <c r="C102" s="289">
        <v>99350</v>
      </c>
      <c r="D102" s="284" t="s">
        <v>297</v>
      </c>
      <c r="E102" s="285" t="s">
        <v>297</v>
      </c>
      <c r="F102" s="12"/>
    </row>
    <row r="103" spans="1:6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>
      <c r="A105" s="25" t="s">
        <v>313</v>
      </c>
      <c r="B105" s="32" t="s">
        <v>299</v>
      </c>
      <c r="C105" s="290" t="s">
        <v>1398</v>
      </c>
      <c r="D105" s="284" t="s">
        <v>297</v>
      </c>
      <c r="E105" s="285" t="s">
        <v>297</v>
      </c>
      <c r="F105" s="12"/>
    </row>
    <row r="106" spans="1:6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>
      <c r="A109" s="33" t="s">
        <v>319</v>
      </c>
      <c r="B109" s="32" t="s">
        <v>299</v>
      </c>
      <c r="C109" s="287" t="s">
        <v>1401</v>
      </c>
      <c r="D109" s="284" t="s">
        <v>297</v>
      </c>
      <c r="E109" s="285" t="s">
        <v>297</v>
      </c>
      <c r="F109" s="12"/>
    </row>
    <row r="110" spans="1:6">
      <c r="A110" s="33" t="s">
        <v>320</v>
      </c>
      <c r="B110" s="32" t="s">
        <v>299</v>
      </c>
      <c r="C110" s="287" t="s">
        <v>1402</v>
      </c>
      <c r="D110" s="284" t="s">
        <v>297</v>
      </c>
      <c r="E110" s="285" t="s">
        <v>297</v>
      </c>
      <c r="F110" s="12"/>
    </row>
    <row r="111" spans="1:6">
      <c r="A111" s="30" t="s">
        <v>321</v>
      </c>
      <c r="B111" s="30"/>
      <c r="C111" s="30"/>
      <c r="D111" s="30"/>
      <c r="E111" s="30"/>
    </row>
    <row r="112" spans="1:6">
      <c r="A112" s="34" t="s">
        <v>322</v>
      </c>
      <c r="B112" s="34"/>
      <c r="C112" s="34"/>
      <c r="D112" s="34"/>
      <c r="E112" s="34"/>
    </row>
    <row r="113" spans="1:5">
      <c r="A113" s="16" t="s">
        <v>307</v>
      </c>
      <c r="B113" s="35" t="s">
        <v>299</v>
      </c>
      <c r="C113" s="292"/>
      <c r="D113" s="16"/>
      <c r="E113" s="16"/>
    </row>
    <row r="114" spans="1:5">
      <c r="A114" s="16" t="s">
        <v>310</v>
      </c>
      <c r="B114" s="35" t="s">
        <v>299</v>
      </c>
      <c r="C114" s="292"/>
      <c r="D114" s="16"/>
      <c r="E114" s="16"/>
    </row>
    <row r="115" spans="1:5">
      <c r="A115" s="16" t="s">
        <v>323</v>
      </c>
      <c r="B115" s="35" t="s">
        <v>299</v>
      </c>
      <c r="C115" s="292">
        <v>1</v>
      </c>
      <c r="D115" s="16"/>
      <c r="E115" s="16"/>
    </row>
    <row r="116" spans="1:5">
      <c r="A116" s="34" t="s">
        <v>324</v>
      </c>
      <c r="B116" s="34"/>
      <c r="C116" s="34"/>
      <c r="D116" s="34"/>
      <c r="E116" s="34"/>
    </row>
    <row r="117" spans="1:5">
      <c r="A117" s="16" t="s">
        <v>325</v>
      </c>
      <c r="B117" s="35" t="s">
        <v>299</v>
      </c>
      <c r="C117" s="292"/>
      <c r="D117" s="16"/>
      <c r="E117" s="16"/>
    </row>
    <row r="118" spans="1:5">
      <c r="A118" s="16" t="s">
        <v>158</v>
      </c>
      <c r="B118" s="35" t="s">
        <v>299</v>
      </c>
      <c r="C118" s="293"/>
      <c r="D118" s="16"/>
      <c r="E118" s="16"/>
    </row>
    <row r="119" spans="1:5">
      <c r="A119" s="34" t="s">
        <v>326</v>
      </c>
      <c r="B119" s="34"/>
      <c r="C119" s="34"/>
      <c r="D119" s="34"/>
      <c r="E119" s="34"/>
    </row>
    <row r="120" spans="1:5">
      <c r="A120" s="16" t="s">
        <v>327</v>
      </c>
      <c r="B120" s="35" t="s">
        <v>299</v>
      </c>
      <c r="C120" s="292"/>
      <c r="D120" s="16"/>
      <c r="E120" s="16"/>
    </row>
    <row r="121" spans="1:5">
      <c r="A121" s="16" t="s">
        <v>328</v>
      </c>
      <c r="B121" s="35" t="s">
        <v>299</v>
      </c>
      <c r="C121" s="292"/>
      <c r="D121" s="16"/>
      <c r="E121" s="16"/>
    </row>
    <row r="122" spans="1:5">
      <c r="A122" s="16" t="s">
        <v>329</v>
      </c>
      <c r="B122" s="35" t="s">
        <v>299</v>
      </c>
      <c r="C122" s="292"/>
      <c r="D122" s="16"/>
      <c r="E122" s="16"/>
    </row>
    <row r="123" spans="1:5">
      <c r="A123" s="16"/>
      <c r="B123" s="35"/>
      <c r="C123" s="36"/>
      <c r="D123" s="16"/>
      <c r="E123" s="16"/>
    </row>
    <row r="124" spans="1:5">
      <c r="A124" s="37" t="s">
        <v>330</v>
      </c>
      <c r="B124" s="30"/>
      <c r="C124" s="30"/>
      <c r="D124" s="30"/>
      <c r="E124" s="30"/>
    </row>
    <row r="125" spans="1:5">
      <c r="A125" s="16"/>
      <c r="B125" s="35"/>
      <c r="C125" s="36"/>
      <c r="D125" s="16"/>
      <c r="E125" s="16"/>
    </row>
    <row r="126" spans="1: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>
      <c r="A127" s="16" t="s">
        <v>333</v>
      </c>
      <c r="B127" s="35" t="s">
        <v>299</v>
      </c>
      <c r="C127" s="294">
        <v>1578</v>
      </c>
      <c r="D127" s="295">
        <v>3688</v>
      </c>
      <c r="E127" s="16"/>
    </row>
    <row r="128" spans="1:5">
      <c r="A128" s="16" t="s">
        <v>334</v>
      </c>
      <c r="B128" s="35" t="s">
        <v>299</v>
      </c>
      <c r="C128" s="294">
        <v>72</v>
      </c>
      <c r="D128" s="295">
        <v>958</v>
      </c>
      <c r="E128" s="16"/>
    </row>
    <row r="129" spans="1:5">
      <c r="A129" s="16" t="s">
        <v>335</v>
      </c>
      <c r="B129" s="35" t="s">
        <v>299</v>
      </c>
      <c r="C129" s="292"/>
      <c r="D129" s="295"/>
      <c r="E129" s="16"/>
    </row>
    <row r="130" spans="1:5">
      <c r="A130" s="16" t="s">
        <v>336</v>
      </c>
      <c r="B130" s="35" t="s">
        <v>299</v>
      </c>
      <c r="C130" s="292">
        <v>733</v>
      </c>
      <c r="D130" s="295">
        <v>982</v>
      </c>
      <c r="E130" s="16"/>
    </row>
    <row r="131" spans="1:5">
      <c r="A131" s="21" t="s">
        <v>337</v>
      </c>
      <c r="B131" s="16"/>
      <c r="C131" s="17" t="s">
        <v>193</v>
      </c>
      <c r="D131" s="16"/>
      <c r="E131" s="16"/>
    </row>
    <row r="132" spans="1:5">
      <c r="A132" s="16" t="s">
        <v>338</v>
      </c>
      <c r="B132" s="35" t="s">
        <v>299</v>
      </c>
      <c r="C132" s="292"/>
      <c r="D132" s="16"/>
      <c r="E132" s="16"/>
    </row>
    <row r="133" spans="1:5">
      <c r="A133" s="16" t="s">
        <v>339</v>
      </c>
      <c r="B133" s="35" t="s">
        <v>299</v>
      </c>
      <c r="C133" s="292"/>
      <c r="D133" s="16"/>
      <c r="E133" s="16"/>
    </row>
    <row r="134" spans="1:5">
      <c r="A134" s="16" t="s">
        <v>340</v>
      </c>
      <c r="B134" s="35" t="s">
        <v>299</v>
      </c>
      <c r="C134" s="296">
        <v>19</v>
      </c>
      <c r="D134" s="16"/>
      <c r="E134" s="16"/>
    </row>
    <row r="135" spans="1:5">
      <c r="A135" s="16" t="s">
        <v>341</v>
      </c>
      <c r="B135" s="35" t="s">
        <v>299</v>
      </c>
      <c r="C135" s="292"/>
      <c r="D135" s="16"/>
      <c r="E135" s="16"/>
    </row>
    <row r="136" spans="1:5">
      <c r="A136" s="16" t="s">
        <v>342</v>
      </c>
      <c r="B136" s="35" t="s">
        <v>299</v>
      </c>
      <c r="C136" s="292"/>
      <c r="D136" s="16"/>
      <c r="E136" s="16"/>
    </row>
    <row r="137" spans="1:5">
      <c r="A137" s="16" t="s">
        <v>343</v>
      </c>
      <c r="B137" s="35" t="s">
        <v>299</v>
      </c>
      <c r="C137" s="292"/>
      <c r="D137" s="16"/>
      <c r="E137" s="16"/>
    </row>
    <row r="138" spans="1:5">
      <c r="A138" s="16" t="s">
        <v>122</v>
      </c>
      <c r="B138" s="35" t="s">
        <v>299</v>
      </c>
      <c r="C138" s="292"/>
      <c r="D138" s="16"/>
      <c r="E138" s="16"/>
    </row>
    <row r="139" spans="1:5">
      <c r="A139" s="16" t="s">
        <v>344</v>
      </c>
      <c r="B139" s="35" t="s">
        <v>299</v>
      </c>
      <c r="C139" s="294"/>
      <c r="D139" s="16"/>
      <c r="E139" s="16"/>
    </row>
    <row r="140" spans="1:5">
      <c r="A140" s="16" t="s">
        <v>345</v>
      </c>
      <c r="B140" s="35"/>
      <c r="C140" s="292">
        <v>6</v>
      </c>
      <c r="D140" s="16"/>
      <c r="E140" s="16"/>
    </row>
    <row r="141" spans="1:5">
      <c r="A141" s="16" t="s">
        <v>335</v>
      </c>
      <c r="B141" s="35" t="s">
        <v>299</v>
      </c>
      <c r="C141" s="292"/>
      <c r="D141" s="16"/>
      <c r="E141" s="16"/>
    </row>
    <row r="142" spans="1:5">
      <c r="A142" s="16" t="s">
        <v>346</v>
      </c>
      <c r="B142" s="35" t="s">
        <v>299</v>
      </c>
      <c r="C142" s="292"/>
      <c r="D142" s="16"/>
      <c r="E142" s="16"/>
    </row>
    <row r="143" spans="1:5">
      <c r="A143" s="16" t="s">
        <v>347</v>
      </c>
      <c r="B143" s="16"/>
      <c r="C143" s="22"/>
      <c r="D143" s="16"/>
      <c r="E143" s="25">
        <f>SUM(C132:C142)</f>
        <v>25</v>
      </c>
    </row>
    <row r="144" spans="1:5">
      <c r="A144" s="16" t="s">
        <v>348</v>
      </c>
      <c r="B144" s="35" t="s">
        <v>299</v>
      </c>
      <c r="C144" s="294">
        <v>25</v>
      </c>
      <c r="D144" s="16"/>
      <c r="E144" s="16"/>
    </row>
    <row r="145" spans="1:6">
      <c r="A145" s="16" t="s">
        <v>349</v>
      </c>
      <c r="B145" s="35" t="s">
        <v>299</v>
      </c>
      <c r="C145" s="292"/>
      <c r="D145" s="16"/>
      <c r="E145" s="16"/>
    </row>
    <row r="146" spans="1:6">
      <c r="A146" s="16"/>
      <c r="B146" s="16"/>
      <c r="C146" s="22"/>
      <c r="D146" s="16"/>
      <c r="E146" s="16"/>
    </row>
    <row r="147" spans="1:6">
      <c r="A147" s="16" t="s">
        <v>350</v>
      </c>
      <c r="B147" s="35" t="s">
        <v>299</v>
      </c>
      <c r="C147" s="294"/>
      <c r="D147" s="16"/>
      <c r="E147" s="16"/>
    </row>
    <row r="148" spans="1:6">
      <c r="A148" s="16"/>
      <c r="B148" s="16"/>
      <c r="C148" s="22"/>
      <c r="D148" s="16"/>
      <c r="E148" s="16"/>
    </row>
    <row r="149" spans="1:6">
      <c r="A149" s="16"/>
      <c r="B149" s="16"/>
      <c r="C149" s="22"/>
      <c r="D149" s="16"/>
      <c r="E149" s="16"/>
    </row>
    <row r="150" spans="1:6">
      <c r="A150" s="16"/>
      <c r="B150" s="16"/>
      <c r="C150" s="22"/>
      <c r="D150" s="16"/>
      <c r="E150" s="16"/>
    </row>
    <row r="151" spans="1:6">
      <c r="A151" s="16"/>
      <c r="B151" s="16"/>
      <c r="C151" s="22"/>
      <c r="D151" s="16"/>
      <c r="E151" s="16"/>
    </row>
    <row r="152" spans="1:6">
      <c r="A152" s="30" t="s">
        <v>351</v>
      </c>
      <c r="B152" s="37"/>
      <c r="C152" s="37"/>
      <c r="D152" s="37"/>
      <c r="E152" s="37"/>
    </row>
    <row r="153" spans="1:6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>
      <c r="A154" s="16" t="s">
        <v>332</v>
      </c>
      <c r="B154" s="295">
        <f>292+196</f>
        <v>488</v>
      </c>
      <c r="C154" s="295">
        <f>169+450</f>
        <v>619</v>
      </c>
      <c r="D154" s="295">
        <f>1578-C154-B154</f>
        <v>471</v>
      </c>
      <c r="E154" s="25">
        <f>SUM(B154:D154)</f>
        <v>1578</v>
      </c>
    </row>
    <row r="155" spans="1:6">
      <c r="A155" s="16" t="s">
        <v>241</v>
      </c>
      <c r="B155" s="295">
        <v>1650</v>
      </c>
      <c r="C155" s="295">
        <v>1858</v>
      </c>
      <c r="D155" s="295">
        <f>4670-C155-B155</f>
        <v>1162</v>
      </c>
      <c r="E155" s="25">
        <f>SUM(B155:D155)</f>
        <v>4670</v>
      </c>
    </row>
    <row r="156" spans="1:6">
      <c r="A156" s="16" t="s">
        <v>355</v>
      </c>
      <c r="B156" s="295"/>
      <c r="C156" s="295"/>
      <c r="D156" s="295"/>
      <c r="E156" s="25">
        <f>SUM(B156:D156)</f>
        <v>0</v>
      </c>
    </row>
    <row r="157" spans="1:6">
      <c r="A157" s="16" t="s">
        <v>286</v>
      </c>
      <c r="B157" s="295">
        <v>20155241.719999999</v>
      </c>
      <c r="C157" s="295">
        <v>19968168.149999999</v>
      </c>
      <c r="D157" s="295">
        <v>18585628</v>
      </c>
      <c r="E157" s="25">
        <f>SUM(B157:D157)</f>
        <v>58709037.869999997</v>
      </c>
      <c r="F157" s="14"/>
    </row>
    <row r="158" spans="1:6">
      <c r="A158" s="16" t="s">
        <v>287</v>
      </c>
      <c r="B158" s="295">
        <v>113721250.55</v>
      </c>
      <c r="C158" s="295">
        <v>89339702</v>
      </c>
      <c r="D158" s="295">
        <v>138752248</v>
      </c>
      <c r="E158" s="25">
        <f>SUM(B158:D158)</f>
        <v>341813200.55000001</v>
      </c>
      <c r="F158" s="14"/>
    </row>
    <row r="159" spans="1:6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>
      <c r="A160" s="16" t="s">
        <v>332</v>
      </c>
      <c r="B160" s="272">
        <v>61</v>
      </c>
      <c r="C160" s="272">
        <v>10</v>
      </c>
      <c r="D160" s="272">
        <v>1</v>
      </c>
      <c r="E160" s="25">
        <f>SUM(B160:D160)</f>
        <v>72</v>
      </c>
    </row>
    <row r="161" spans="1:5">
      <c r="A161" s="16" t="s">
        <v>241</v>
      </c>
      <c r="B161" s="272">
        <v>807</v>
      </c>
      <c r="C161" s="272">
        <v>143</v>
      </c>
      <c r="D161" s="272">
        <v>8</v>
      </c>
      <c r="E161" s="25">
        <f>SUM(B161:D161)</f>
        <v>958</v>
      </c>
    </row>
    <row r="162" spans="1:5">
      <c r="A162" s="16" t="s">
        <v>355</v>
      </c>
      <c r="B162" s="295"/>
      <c r="C162" s="295"/>
      <c r="D162" s="295"/>
      <c r="E162" s="25">
        <f>SUM(B162:D162)</f>
        <v>0</v>
      </c>
    </row>
    <row r="163" spans="1:5">
      <c r="A163" s="16" t="s">
        <v>286</v>
      </c>
      <c r="B163" s="272">
        <v>1768682</v>
      </c>
      <c r="C163" s="272">
        <v>313410</v>
      </c>
      <c r="D163" s="272">
        <v>17533</v>
      </c>
      <c r="E163" s="25">
        <f>SUM(B163:D163)</f>
        <v>2099625</v>
      </c>
    </row>
    <row r="164" spans="1:5">
      <c r="A164" s="16" t="s">
        <v>287</v>
      </c>
      <c r="B164" s="295">
        <v>322237</v>
      </c>
      <c r="C164" s="295">
        <v>57100</v>
      </c>
      <c r="D164" s="295">
        <v>3194</v>
      </c>
      <c r="E164" s="25">
        <f>SUM(B164:D164)</f>
        <v>382531</v>
      </c>
    </row>
    <row r="165" spans="1: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>
      <c r="A166" s="16" t="s">
        <v>332</v>
      </c>
      <c r="B166" s="295"/>
      <c r="C166" s="295"/>
      <c r="D166" s="295"/>
      <c r="E166" s="25">
        <f>SUM(B166:D166)</f>
        <v>0</v>
      </c>
    </row>
    <row r="167" spans="1:5">
      <c r="A167" s="16" t="s">
        <v>241</v>
      </c>
      <c r="B167" s="295"/>
      <c r="C167" s="295"/>
      <c r="D167" s="295"/>
      <c r="E167" s="25">
        <f>SUM(B167:D167)</f>
        <v>0</v>
      </c>
    </row>
    <row r="168" spans="1:5">
      <c r="A168" s="16" t="s">
        <v>355</v>
      </c>
      <c r="B168" s="295"/>
      <c r="C168" s="295"/>
      <c r="D168" s="295"/>
      <c r="E168" s="25">
        <f>SUM(B168:D168)</f>
        <v>0</v>
      </c>
    </row>
    <row r="169" spans="1:5">
      <c r="A169" s="16" t="s">
        <v>286</v>
      </c>
      <c r="B169" s="295"/>
      <c r="C169" s="295"/>
      <c r="D169" s="295"/>
      <c r="E169" s="25">
        <f>SUM(B169:D169)</f>
        <v>0</v>
      </c>
    </row>
    <row r="170" spans="1:5">
      <c r="A170" s="16" t="s">
        <v>287</v>
      </c>
      <c r="B170" s="295"/>
      <c r="C170" s="295"/>
      <c r="D170" s="295"/>
      <c r="E170" s="25">
        <f>SUM(B170:D170)</f>
        <v>0</v>
      </c>
    </row>
    <row r="171" spans="1:5">
      <c r="A171" s="20"/>
      <c r="B171" s="20"/>
      <c r="C171" s="41"/>
      <c r="D171" s="42"/>
      <c r="E171" s="16"/>
    </row>
    <row r="172" spans="1: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>
      <c r="A173" s="20" t="s">
        <v>361</v>
      </c>
      <c r="B173" s="376">
        <v>55798713</v>
      </c>
      <c r="C173" s="272">
        <v>14331751</v>
      </c>
      <c r="D173" s="16"/>
      <c r="E173" s="16"/>
    </row>
    <row r="174" spans="1:5">
      <c r="A174" s="20"/>
      <c r="B174" s="42"/>
      <c r="C174" s="41"/>
      <c r="D174" s="16"/>
      <c r="E174" s="16"/>
    </row>
    <row r="175" spans="1:5">
      <c r="A175" s="20"/>
      <c r="B175" s="20"/>
      <c r="C175" s="41"/>
      <c r="D175" s="42"/>
      <c r="E175" s="16"/>
    </row>
    <row r="176" spans="1:5">
      <c r="A176" s="20"/>
      <c r="B176" s="20"/>
      <c r="C176" s="41"/>
      <c r="D176" s="42"/>
      <c r="E176" s="16"/>
    </row>
    <row r="177" spans="1:5">
      <c r="A177" s="20"/>
      <c r="B177" s="20"/>
      <c r="C177" s="41"/>
      <c r="D177" s="42"/>
      <c r="E177" s="16"/>
    </row>
    <row r="178" spans="1:5">
      <c r="A178" s="20"/>
      <c r="B178" s="20"/>
      <c r="C178" s="41"/>
      <c r="D178" s="42"/>
      <c r="E178" s="16"/>
    </row>
    <row r="179" spans="1:5">
      <c r="A179" s="37" t="s">
        <v>362</v>
      </c>
      <c r="B179" s="30"/>
      <c r="C179" s="30"/>
      <c r="D179" s="30"/>
      <c r="E179" s="30"/>
    </row>
    <row r="180" spans="1:5">
      <c r="A180" s="34" t="s">
        <v>363</v>
      </c>
      <c r="B180" s="34"/>
      <c r="C180" s="34"/>
      <c r="D180" s="34"/>
      <c r="E180" s="34"/>
    </row>
    <row r="181" spans="1:5">
      <c r="A181" s="16" t="s">
        <v>364</v>
      </c>
      <c r="B181" s="35" t="s">
        <v>299</v>
      </c>
      <c r="C181" s="292">
        <v>3564442</v>
      </c>
      <c r="D181" s="16"/>
      <c r="E181" s="16"/>
    </row>
    <row r="182" spans="1:5">
      <c r="A182" s="16" t="s">
        <v>365</v>
      </c>
      <c r="B182" s="35" t="s">
        <v>299</v>
      </c>
      <c r="C182" s="292">
        <v>1336</v>
      </c>
      <c r="D182" s="16"/>
      <c r="E182" s="16"/>
    </row>
    <row r="183" spans="1:5">
      <c r="A183" s="20" t="s">
        <v>366</v>
      </c>
      <c r="B183" s="35" t="s">
        <v>299</v>
      </c>
      <c r="C183" s="292">
        <v>693737</v>
      </c>
      <c r="D183" s="16"/>
      <c r="E183" s="16"/>
    </row>
    <row r="184" spans="1:5">
      <c r="A184" s="16" t="s">
        <v>367</v>
      </c>
      <c r="B184" s="35" t="s">
        <v>299</v>
      </c>
      <c r="C184" s="292">
        <v>9820708</v>
      </c>
      <c r="D184" s="16"/>
      <c r="E184" s="16"/>
    </row>
    <row r="185" spans="1:5">
      <c r="A185" s="16" t="s">
        <v>368</v>
      </c>
      <c r="B185" s="35" t="s">
        <v>299</v>
      </c>
      <c r="C185" s="292">
        <v>-143838</v>
      </c>
      <c r="D185" s="16"/>
      <c r="E185" s="16"/>
    </row>
    <row r="186" spans="1:5">
      <c r="A186" s="16" t="s">
        <v>369</v>
      </c>
      <c r="B186" s="35" t="s">
        <v>299</v>
      </c>
      <c r="C186" s="292">
        <v>1711658</v>
      </c>
      <c r="D186" s="16"/>
      <c r="E186" s="16"/>
    </row>
    <row r="187" spans="1:5">
      <c r="A187" s="16" t="s">
        <v>370</v>
      </c>
      <c r="B187" s="35" t="s">
        <v>299</v>
      </c>
      <c r="C187" s="292"/>
      <c r="D187" s="16"/>
      <c r="E187" s="16"/>
    </row>
    <row r="188" spans="1:5">
      <c r="A188" s="16" t="s">
        <v>370</v>
      </c>
      <c r="B188" s="35" t="s">
        <v>299</v>
      </c>
      <c r="C188" s="292">
        <v>-496699</v>
      </c>
      <c r="D188" s="16"/>
      <c r="E188" s="16"/>
    </row>
    <row r="189" spans="1:5">
      <c r="A189" s="16" t="s">
        <v>229</v>
      </c>
      <c r="B189" s="16"/>
      <c r="C189" s="22"/>
      <c r="D189" s="25">
        <f>SUM(C181:C188)</f>
        <v>15151344</v>
      </c>
      <c r="E189" s="16"/>
    </row>
    <row r="190" spans="1:5">
      <c r="A190" s="34" t="s">
        <v>371</v>
      </c>
      <c r="B190" s="34"/>
      <c r="C190" s="34"/>
      <c r="D190" s="34"/>
      <c r="E190" s="34"/>
    </row>
    <row r="191" spans="1:5">
      <c r="A191" s="16" t="s">
        <v>372</v>
      </c>
      <c r="B191" s="35" t="s">
        <v>299</v>
      </c>
      <c r="C191" s="292">
        <v>60693</v>
      </c>
      <c r="D191" s="16"/>
      <c r="E191" s="16"/>
    </row>
    <row r="192" spans="1:5">
      <c r="A192" s="16" t="s">
        <v>373</v>
      </c>
      <c r="B192" s="35" t="s">
        <v>299</v>
      </c>
      <c r="C192" s="292">
        <v>674027</v>
      </c>
      <c r="D192" s="16"/>
      <c r="E192" s="16"/>
    </row>
    <row r="193" spans="1:5">
      <c r="A193" s="16" t="s">
        <v>229</v>
      </c>
      <c r="B193" s="16"/>
      <c r="C193" s="22"/>
      <c r="D193" s="25">
        <f>SUM(C191:C192)</f>
        <v>734720</v>
      </c>
      <c r="E193" s="16"/>
    </row>
    <row r="194" spans="1:5">
      <c r="A194" s="34" t="s">
        <v>374</v>
      </c>
      <c r="B194" s="34"/>
      <c r="C194" s="34"/>
      <c r="D194" s="34"/>
      <c r="E194" s="34"/>
    </row>
    <row r="195" spans="1:5">
      <c r="A195" s="16" t="s">
        <v>375</v>
      </c>
      <c r="B195" s="35" t="s">
        <v>299</v>
      </c>
      <c r="C195" s="292">
        <v>624720</v>
      </c>
      <c r="D195" s="16"/>
      <c r="E195" s="16"/>
    </row>
    <row r="196" spans="1:5">
      <c r="A196" s="16" t="s">
        <v>376</v>
      </c>
      <c r="B196" s="35" t="s">
        <v>299</v>
      </c>
      <c r="C196" s="292">
        <v>280478</v>
      </c>
      <c r="D196" s="16"/>
      <c r="E196" s="16"/>
    </row>
    <row r="197" spans="1:5">
      <c r="A197" s="16" t="s">
        <v>229</v>
      </c>
      <c r="B197" s="16"/>
      <c r="C197" s="22"/>
      <c r="D197" s="25">
        <f>SUM(C195:C196)</f>
        <v>905198</v>
      </c>
      <c r="E197" s="16"/>
    </row>
    <row r="198" spans="1:5">
      <c r="A198" s="34" t="s">
        <v>377</v>
      </c>
      <c r="B198" s="34"/>
      <c r="C198" s="34"/>
      <c r="D198" s="34"/>
      <c r="E198" s="34"/>
    </row>
    <row r="199" spans="1:5">
      <c r="A199" s="16" t="s">
        <v>378</v>
      </c>
      <c r="B199" s="35" t="s">
        <v>299</v>
      </c>
      <c r="C199" s="292">
        <v>1024650</v>
      </c>
      <c r="D199" s="16"/>
      <c r="E199" s="16"/>
    </row>
    <row r="200" spans="1:5">
      <c r="A200" s="16" t="s">
        <v>379</v>
      </c>
      <c r="B200" s="35" t="s">
        <v>299</v>
      </c>
      <c r="C200" s="292">
        <v>423443</v>
      </c>
      <c r="D200" s="16"/>
      <c r="E200" s="16"/>
    </row>
    <row r="201" spans="1:5">
      <c r="A201" s="16" t="s">
        <v>158</v>
      </c>
      <c r="B201" s="35" t="s">
        <v>299</v>
      </c>
      <c r="C201" s="292"/>
      <c r="D201" s="16"/>
      <c r="E201" s="16"/>
    </row>
    <row r="202" spans="1:5">
      <c r="A202" s="16" t="s">
        <v>229</v>
      </c>
      <c r="B202" s="16"/>
      <c r="C202" s="22"/>
      <c r="D202" s="25">
        <f>SUM(C199:C201)</f>
        <v>1448093</v>
      </c>
      <c r="E202" s="16"/>
    </row>
    <row r="203" spans="1:5">
      <c r="A203" s="34" t="s">
        <v>380</v>
      </c>
      <c r="B203" s="34"/>
      <c r="C203" s="34"/>
      <c r="D203" s="34"/>
      <c r="E203" s="34"/>
    </row>
    <row r="204" spans="1:5">
      <c r="A204" s="16" t="s">
        <v>381</v>
      </c>
      <c r="B204" s="35" t="s">
        <v>299</v>
      </c>
      <c r="C204" s="292"/>
      <c r="D204" s="16"/>
      <c r="E204" s="16"/>
    </row>
    <row r="205" spans="1:5">
      <c r="A205" s="16" t="s">
        <v>382</v>
      </c>
      <c r="B205" s="35" t="s">
        <v>299</v>
      </c>
      <c r="C205" s="292">
        <v>3753003</v>
      </c>
      <c r="D205" s="16"/>
      <c r="E205" s="16"/>
    </row>
    <row r="206" spans="1:5">
      <c r="A206" s="16" t="s">
        <v>229</v>
      </c>
      <c r="B206" s="16"/>
      <c r="C206" s="22"/>
      <c r="D206" s="25">
        <f>SUM(C204:C205)</f>
        <v>3753003</v>
      </c>
      <c r="E206" s="16"/>
    </row>
    <row r="207" spans="1:5">
      <c r="A207" s="16"/>
      <c r="B207" s="16"/>
      <c r="C207" s="22"/>
      <c r="D207" s="16"/>
      <c r="E207" s="16"/>
    </row>
    <row r="208" spans="1:5">
      <c r="A208" s="30" t="s">
        <v>383</v>
      </c>
      <c r="B208" s="30"/>
      <c r="C208" s="30"/>
      <c r="D208" s="30"/>
      <c r="E208" s="30"/>
    </row>
    <row r="209" spans="1:5">
      <c r="A209" s="37" t="s">
        <v>384</v>
      </c>
      <c r="B209" s="30"/>
      <c r="C209" s="30"/>
      <c r="D209" s="30"/>
      <c r="E209" s="30"/>
    </row>
    <row r="210" spans="1: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>
      <c r="A211" s="16" t="s">
        <v>389</v>
      </c>
      <c r="B211" s="292">
        <v>3121782</v>
      </c>
      <c r="C211" s="292"/>
      <c r="D211" s="295">
        <v>37487</v>
      </c>
      <c r="E211" s="25">
        <f t="shared" ref="E211:E219" si="22">SUM(B211:C211)-D211</f>
        <v>3084295</v>
      </c>
    </row>
    <row r="212" spans="1:5">
      <c r="A212" s="16" t="s">
        <v>390</v>
      </c>
      <c r="B212" s="292">
        <v>632699</v>
      </c>
      <c r="C212" s="292"/>
      <c r="D212" s="295"/>
      <c r="E212" s="25">
        <f t="shared" si="22"/>
        <v>632699</v>
      </c>
    </row>
    <row r="213" spans="1:5">
      <c r="A213" s="16" t="s">
        <v>391</v>
      </c>
      <c r="B213" s="292">
        <v>35833853</v>
      </c>
      <c r="C213" s="292">
        <v>39968</v>
      </c>
      <c r="D213" s="295"/>
      <c r="E213" s="25">
        <f t="shared" si="22"/>
        <v>35873821</v>
      </c>
    </row>
    <row r="214" spans="1:5">
      <c r="A214" s="16" t="s">
        <v>393</v>
      </c>
      <c r="B214" s="292">
        <v>3268423</v>
      </c>
      <c r="C214" s="292"/>
      <c r="D214" s="295"/>
      <c r="E214" s="25">
        <f t="shared" si="22"/>
        <v>3268423</v>
      </c>
    </row>
    <row r="215" spans="1:5">
      <c r="A215" s="16" t="s">
        <v>394</v>
      </c>
      <c r="B215" s="292">
        <v>1443221</v>
      </c>
      <c r="C215" s="292"/>
      <c r="D215" s="295"/>
      <c r="E215" s="25">
        <f t="shared" si="22"/>
        <v>1443221</v>
      </c>
    </row>
    <row r="216" spans="1:5">
      <c r="A216" s="16" t="s">
        <v>395</v>
      </c>
      <c r="B216" s="292">
        <v>23999427</v>
      </c>
      <c r="C216" s="292">
        <v>3844952</v>
      </c>
      <c r="D216" s="295"/>
      <c r="E216" s="25">
        <f t="shared" si="22"/>
        <v>27844379</v>
      </c>
    </row>
    <row r="217" spans="1:5">
      <c r="A217" s="16" t="s">
        <v>396</v>
      </c>
      <c r="B217" s="292"/>
      <c r="C217" s="292"/>
      <c r="D217" s="295"/>
      <c r="E217" s="25">
        <f t="shared" si="22"/>
        <v>0</v>
      </c>
    </row>
    <row r="218" spans="1:5">
      <c r="A218" s="16" t="s">
        <v>397</v>
      </c>
      <c r="B218" s="292"/>
      <c r="C218" s="292"/>
      <c r="D218" s="295"/>
      <c r="E218" s="25">
        <f t="shared" si="22"/>
        <v>0</v>
      </c>
    </row>
    <row r="219" spans="1:5">
      <c r="A219" s="16" t="s">
        <v>398</v>
      </c>
      <c r="B219" s="292">
        <v>51481507</v>
      </c>
      <c r="C219" s="292">
        <v>52297101</v>
      </c>
      <c r="D219" s="295" t="s">
        <v>392</v>
      </c>
      <c r="E219" s="25">
        <f t="shared" si="22"/>
        <v>103778608</v>
      </c>
    </row>
    <row r="220" spans="1:5">
      <c r="A220" s="16" t="s">
        <v>229</v>
      </c>
      <c r="B220" s="25">
        <f>SUM(B211:B219)</f>
        <v>119780912</v>
      </c>
      <c r="C220" s="225">
        <f>SUM(C211:C219)</f>
        <v>56182021</v>
      </c>
      <c r="D220" s="25">
        <f>SUM(D211:D219)</f>
        <v>37487</v>
      </c>
      <c r="E220" s="25">
        <f>SUM(E211:E219)</f>
        <v>175925446</v>
      </c>
    </row>
    <row r="221" spans="1:5">
      <c r="A221" s="16"/>
      <c r="B221" s="16"/>
      <c r="C221" s="22"/>
      <c r="D221" s="16"/>
      <c r="E221" s="16"/>
    </row>
    <row r="222" spans="1:5">
      <c r="A222" s="37" t="s">
        <v>399</v>
      </c>
      <c r="B222" s="37"/>
      <c r="C222" s="37"/>
      <c r="D222" s="37"/>
      <c r="E222" s="37"/>
    </row>
    <row r="223" spans="1: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>
      <c r="A224" s="16" t="s">
        <v>389</v>
      </c>
      <c r="B224" s="42"/>
      <c r="C224" s="41"/>
      <c r="D224" s="42"/>
      <c r="E224" s="16"/>
    </row>
    <row r="225" spans="1:6">
      <c r="A225" s="16" t="s">
        <v>390</v>
      </c>
      <c r="B225" s="292">
        <v>577915</v>
      </c>
      <c r="C225" s="292">
        <v>10742</v>
      </c>
      <c r="D225" s="295"/>
      <c r="E225" s="25">
        <f t="shared" ref="E225:E232" si="23">SUM(B225:C225)-D225</f>
        <v>588657</v>
      </c>
    </row>
    <row r="226" spans="1:6">
      <c r="A226" s="16" t="s">
        <v>391</v>
      </c>
      <c r="B226" s="292">
        <v>18144057</v>
      </c>
      <c r="C226" s="292">
        <v>1042429</v>
      </c>
      <c r="D226" s="295"/>
      <c r="E226" s="25">
        <f t="shared" si="23"/>
        <v>19186486</v>
      </c>
    </row>
    <row r="227" spans="1:6">
      <c r="A227" s="16" t="s">
        <v>393</v>
      </c>
      <c r="B227" s="292">
        <v>2253546</v>
      </c>
      <c r="C227" s="292">
        <v>186320</v>
      </c>
      <c r="D227" s="295"/>
      <c r="E227" s="25">
        <f t="shared" si="23"/>
        <v>2439866</v>
      </c>
    </row>
    <row r="228" spans="1:6">
      <c r="A228" s="16" t="s">
        <v>394</v>
      </c>
      <c r="B228" s="292">
        <v>801745</v>
      </c>
      <c r="C228" s="292"/>
      <c r="D228" s="295"/>
      <c r="E228" s="25">
        <f t="shared" si="23"/>
        <v>801745</v>
      </c>
    </row>
    <row r="229" spans="1:6">
      <c r="A229" s="16" t="s">
        <v>395</v>
      </c>
      <c r="B229" s="292">
        <v>17271528</v>
      </c>
      <c r="C229" s="292">
        <v>3155087</v>
      </c>
      <c r="D229" s="295"/>
      <c r="E229" s="25">
        <f t="shared" si="23"/>
        <v>20426615</v>
      </c>
    </row>
    <row r="230" spans="1:6">
      <c r="A230" s="16" t="s">
        <v>396</v>
      </c>
      <c r="B230" s="292"/>
      <c r="C230" s="292"/>
      <c r="D230" s="295"/>
      <c r="E230" s="25">
        <f t="shared" si="23"/>
        <v>0</v>
      </c>
    </row>
    <row r="231" spans="1:6">
      <c r="A231" s="16" t="s">
        <v>397</v>
      </c>
      <c r="B231" s="292"/>
      <c r="C231" s="292"/>
      <c r="D231" s="295"/>
      <c r="E231" s="25">
        <f t="shared" si="23"/>
        <v>0</v>
      </c>
    </row>
    <row r="232" spans="1:6">
      <c r="A232" s="16" t="s">
        <v>398</v>
      </c>
      <c r="B232" s="292"/>
      <c r="C232" s="292"/>
      <c r="D232" s="295"/>
      <c r="E232" s="25">
        <f t="shared" si="23"/>
        <v>0</v>
      </c>
    </row>
    <row r="233" spans="1:6">
      <c r="A233" s="16" t="s">
        <v>229</v>
      </c>
      <c r="B233" s="25">
        <f>SUM(B224:B232)</f>
        <v>39048791</v>
      </c>
      <c r="C233" s="225">
        <f>SUM(C224:C232)</f>
        <v>4394578</v>
      </c>
      <c r="D233" s="25">
        <f>SUM(D224:D232)</f>
        <v>0</v>
      </c>
      <c r="E233" s="25">
        <f>SUM(E224:E232)</f>
        <v>43443369</v>
      </c>
    </row>
    <row r="234" spans="1:6">
      <c r="A234" s="16"/>
      <c r="B234" s="16"/>
      <c r="C234" s="22"/>
      <c r="D234" s="16"/>
      <c r="E234" s="16"/>
      <c r="F234" s="11">
        <f>E220-E233</f>
        <v>132482077</v>
      </c>
    </row>
    <row r="235" spans="1:6">
      <c r="A235" s="30" t="s">
        <v>400</v>
      </c>
      <c r="B235" s="30"/>
      <c r="C235" s="30"/>
      <c r="D235" s="30"/>
      <c r="E235" s="30"/>
    </row>
    <row r="236" spans="1:6">
      <c r="A236" s="30"/>
      <c r="B236" s="380" t="s">
        <v>401</v>
      </c>
      <c r="C236" s="380"/>
      <c r="D236" s="30"/>
      <c r="E236" s="30"/>
    </row>
    <row r="237" spans="1:6">
      <c r="A237" s="43" t="s">
        <v>401</v>
      </c>
      <c r="B237" s="30"/>
      <c r="C237" s="292">
        <v>11867739</v>
      </c>
      <c r="D237" s="32">
        <f>C237</f>
        <v>11867739</v>
      </c>
      <c r="E237" s="30"/>
    </row>
    <row r="238" spans="1:6">
      <c r="A238" s="34" t="s">
        <v>402</v>
      </c>
      <c r="B238" s="34"/>
      <c r="C238" s="34"/>
      <c r="D238" s="34"/>
      <c r="E238" s="34"/>
    </row>
    <row r="239" spans="1:6">
      <c r="A239" s="16" t="s">
        <v>403</v>
      </c>
      <c r="B239" s="35" t="s">
        <v>299</v>
      </c>
      <c r="C239" s="292">
        <v>99268057</v>
      </c>
      <c r="D239" s="16"/>
      <c r="E239" s="16"/>
    </row>
    <row r="240" spans="1:6">
      <c r="A240" s="16" t="s">
        <v>404</v>
      </c>
      <c r="B240" s="35" t="s">
        <v>299</v>
      </c>
      <c r="C240" s="292">
        <v>75100556</v>
      </c>
      <c r="D240" s="16"/>
      <c r="E240" s="16"/>
    </row>
    <row r="241" spans="1:5">
      <c r="A241" s="16" t="s">
        <v>405</v>
      </c>
      <c r="B241" s="35" t="s">
        <v>299</v>
      </c>
      <c r="C241" s="292">
        <v>4376822</v>
      </c>
      <c r="D241" s="16"/>
      <c r="E241" s="16"/>
    </row>
    <row r="242" spans="1:5">
      <c r="A242" s="16" t="s">
        <v>406</v>
      </c>
      <c r="B242" s="35" t="s">
        <v>299</v>
      </c>
      <c r="C242" s="292"/>
      <c r="D242" s="16"/>
      <c r="E242" s="16"/>
    </row>
    <row r="243" spans="1:5">
      <c r="A243" s="16" t="s">
        <v>407</v>
      </c>
      <c r="B243" s="35" t="s">
        <v>299</v>
      </c>
      <c r="C243" s="292"/>
      <c r="D243" s="16"/>
      <c r="E243" s="16"/>
    </row>
    <row r="244" spans="1:5">
      <c r="A244" s="16" t="s">
        <v>408</v>
      </c>
      <c r="B244" s="35" t="s">
        <v>299</v>
      </c>
      <c r="C244" s="292">
        <v>57972119</v>
      </c>
      <c r="D244" s="16"/>
      <c r="E244" s="16"/>
    </row>
    <row r="245" spans="1:5">
      <c r="A245" s="16" t="s">
        <v>409</v>
      </c>
      <c r="B245" s="16"/>
      <c r="C245" s="22"/>
      <c r="D245" s="25">
        <f>SUM(C239:C244)</f>
        <v>236717554</v>
      </c>
      <c r="E245" s="16"/>
    </row>
    <row r="246" spans="1:5">
      <c r="A246" s="34" t="s">
        <v>410</v>
      </c>
      <c r="B246" s="34"/>
      <c r="C246" s="34"/>
      <c r="D246" s="34"/>
      <c r="E246" s="34"/>
    </row>
    <row r="247" spans="1:5">
      <c r="A247" s="21" t="s">
        <v>411</v>
      </c>
      <c r="B247" s="35" t="s">
        <v>299</v>
      </c>
      <c r="C247" s="294">
        <v>7454</v>
      </c>
      <c r="D247" s="16"/>
      <c r="E247" s="16"/>
    </row>
    <row r="248" spans="1:5">
      <c r="A248" s="21"/>
      <c r="B248" s="35"/>
      <c r="C248" s="22"/>
      <c r="D248" s="16"/>
      <c r="E248" s="16"/>
    </row>
    <row r="249" spans="1:5">
      <c r="A249" s="21" t="s">
        <v>412</v>
      </c>
      <c r="B249" s="35" t="s">
        <v>299</v>
      </c>
      <c r="C249" s="292">
        <v>6550513.7300000004</v>
      </c>
      <c r="D249" s="16"/>
      <c r="E249" s="16"/>
    </row>
    <row r="250" spans="1:5">
      <c r="A250" s="21" t="s">
        <v>413</v>
      </c>
      <c r="B250" s="35" t="s">
        <v>299</v>
      </c>
      <c r="C250" s="292">
        <v>1193441.27</v>
      </c>
      <c r="D250" s="16"/>
      <c r="E250" s="16"/>
    </row>
    <row r="251" spans="1:5">
      <c r="A251" s="16"/>
      <c r="B251" s="16"/>
      <c r="C251" s="22"/>
      <c r="D251" s="16"/>
      <c r="E251" s="16"/>
    </row>
    <row r="252" spans="1:5">
      <c r="A252" s="21" t="s">
        <v>414</v>
      </c>
      <c r="B252" s="16"/>
      <c r="C252" s="22"/>
      <c r="D252" s="25">
        <f>SUM(C249:C251)</f>
        <v>7743955</v>
      </c>
      <c r="E252" s="16"/>
    </row>
    <row r="253" spans="1:5">
      <c r="A253" s="34" t="s">
        <v>415</v>
      </c>
      <c r="B253" s="34"/>
      <c r="C253" s="34"/>
      <c r="D253" s="34"/>
      <c r="E253" s="34"/>
    </row>
    <row r="254" spans="1:5">
      <c r="A254" s="16" t="s">
        <v>416</v>
      </c>
      <c r="B254" s="35" t="s">
        <v>299</v>
      </c>
      <c r="C254" s="292"/>
      <c r="D254" s="16"/>
      <c r="E254" s="16"/>
    </row>
    <row r="255" spans="1:5">
      <c r="A255" s="16" t="s">
        <v>415</v>
      </c>
      <c r="B255" s="35" t="s">
        <v>299</v>
      </c>
      <c r="C255" s="292"/>
      <c r="D255" s="16"/>
      <c r="E255" s="16"/>
    </row>
    <row r="256" spans="1:5">
      <c r="A256" s="16" t="s">
        <v>417</v>
      </c>
      <c r="B256" s="16"/>
      <c r="C256" s="22"/>
      <c r="D256" s="25">
        <f>SUM(C254:C255)</f>
        <v>0</v>
      </c>
      <c r="E256" s="16"/>
    </row>
    <row r="257" spans="1:5">
      <c r="A257" s="16"/>
      <c r="B257" s="16"/>
      <c r="C257" s="22"/>
      <c r="D257" s="16"/>
      <c r="E257" s="16"/>
    </row>
    <row r="258" spans="1:5">
      <c r="A258" s="16" t="s">
        <v>418</v>
      </c>
      <c r="B258" s="16"/>
      <c r="C258" s="22"/>
      <c r="D258" s="25">
        <f>D237+D245+D252+D256</f>
        <v>256329248</v>
      </c>
      <c r="E258" s="16"/>
    </row>
    <row r="259" spans="1:5">
      <c r="A259" s="16"/>
      <c r="B259" s="16"/>
      <c r="C259" s="22"/>
      <c r="D259" s="16"/>
      <c r="E259" s="16"/>
    </row>
    <row r="260" spans="1:5">
      <c r="A260" s="16"/>
      <c r="B260" s="16"/>
      <c r="C260" s="22"/>
      <c r="D260" s="16"/>
      <c r="E260" s="16"/>
    </row>
    <row r="261" spans="1:5">
      <c r="A261" s="16"/>
      <c r="B261" s="16"/>
      <c r="C261" s="22"/>
      <c r="D261" s="16"/>
      <c r="E261" s="16"/>
    </row>
    <row r="262" spans="1:5">
      <c r="A262" s="16"/>
      <c r="B262" s="16"/>
      <c r="C262" s="22"/>
      <c r="D262" s="16"/>
      <c r="E262" s="16"/>
    </row>
    <row r="263" spans="1:5">
      <c r="A263" s="16"/>
      <c r="B263" s="16"/>
      <c r="C263" s="22"/>
      <c r="D263" s="16"/>
      <c r="E263" s="16"/>
    </row>
    <row r="264" spans="1:5">
      <c r="A264" s="30" t="s">
        <v>419</v>
      </c>
      <c r="B264" s="30"/>
      <c r="C264" s="30"/>
      <c r="D264" s="30"/>
      <c r="E264" s="30"/>
    </row>
    <row r="265" spans="1:5">
      <c r="A265" s="34" t="s">
        <v>420</v>
      </c>
      <c r="B265" s="34"/>
      <c r="C265" s="34"/>
      <c r="D265" s="34"/>
      <c r="E265" s="34"/>
    </row>
    <row r="266" spans="1:5">
      <c r="A266" s="16" t="s">
        <v>421</v>
      </c>
      <c r="B266" s="35" t="s">
        <v>299</v>
      </c>
      <c r="C266" s="292">
        <v>11034012</v>
      </c>
      <c r="D266" s="16"/>
      <c r="E266" s="16"/>
    </row>
    <row r="267" spans="1:5">
      <c r="A267" s="16" t="s">
        <v>422</v>
      </c>
      <c r="B267" s="35" t="s">
        <v>299</v>
      </c>
      <c r="C267" s="292"/>
      <c r="D267" s="16"/>
      <c r="E267" s="16"/>
    </row>
    <row r="268" spans="1:5">
      <c r="A268" s="16" t="s">
        <v>423</v>
      </c>
      <c r="B268" s="35" t="s">
        <v>299</v>
      </c>
      <c r="C268" s="292">
        <v>68889287</v>
      </c>
      <c r="D268" s="16"/>
      <c r="E268" s="16"/>
    </row>
    <row r="269" spans="1:5">
      <c r="A269" s="16" t="s">
        <v>424</v>
      </c>
      <c r="B269" s="35" t="s">
        <v>299</v>
      </c>
      <c r="C269" s="292">
        <v>42463000</v>
      </c>
      <c r="D269" s="16"/>
      <c r="E269" s="16"/>
    </row>
    <row r="270" spans="1:5">
      <c r="A270" s="16" t="s">
        <v>425</v>
      </c>
      <c r="B270" s="35" t="s">
        <v>299</v>
      </c>
      <c r="C270" s="292"/>
      <c r="D270" s="16"/>
      <c r="E270" s="16"/>
    </row>
    <row r="271" spans="1:5">
      <c r="A271" s="16" t="s">
        <v>426</v>
      </c>
      <c r="B271" s="35" t="s">
        <v>299</v>
      </c>
      <c r="C271" s="292">
        <v>1068305</v>
      </c>
      <c r="D271" s="16"/>
      <c r="E271" s="16"/>
    </row>
    <row r="272" spans="1:5">
      <c r="A272" s="16" t="s">
        <v>427</v>
      </c>
      <c r="B272" s="35" t="s">
        <v>299</v>
      </c>
      <c r="C272" s="292"/>
      <c r="D272" s="16"/>
      <c r="E272" s="16"/>
    </row>
    <row r="273" spans="1:5">
      <c r="A273" s="16" t="s">
        <v>428</v>
      </c>
      <c r="B273" s="35" t="s">
        <v>299</v>
      </c>
      <c r="C273" s="292">
        <v>836529</v>
      </c>
      <c r="D273" s="16"/>
      <c r="E273" s="16"/>
    </row>
    <row r="274" spans="1:5">
      <c r="A274" s="16" t="s">
        <v>429</v>
      </c>
      <c r="B274" s="35" t="s">
        <v>299</v>
      </c>
      <c r="C274" s="292">
        <v>968468</v>
      </c>
      <c r="D274" s="16"/>
      <c r="E274" s="16"/>
    </row>
    <row r="275" spans="1:5">
      <c r="A275" s="16" t="s">
        <v>430</v>
      </c>
      <c r="B275" s="35" t="s">
        <v>299</v>
      </c>
      <c r="C275" s="292"/>
      <c r="D275" s="16"/>
      <c r="E275" s="16"/>
    </row>
    <row r="276" spans="1:5">
      <c r="A276" s="16" t="s">
        <v>431</v>
      </c>
      <c r="B276" s="16"/>
      <c r="C276" s="22"/>
      <c r="D276" s="25">
        <f>SUM(C266:C268)-C269+SUM(C270:C275)</f>
        <v>40333601</v>
      </c>
      <c r="E276" s="16"/>
    </row>
    <row r="277" spans="1:5">
      <c r="A277" s="34" t="s">
        <v>432</v>
      </c>
      <c r="B277" s="34"/>
      <c r="C277" s="34"/>
      <c r="D277" s="34"/>
      <c r="E277" s="34"/>
    </row>
    <row r="278" spans="1:5">
      <c r="A278" s="16" t="s">
        <v>421</v>
      </c>
      <c r="B278" s="35" t="s">
        <v>299</v>
      </c>
      <c r="C278" s="292">
        <v>7608587</v>
      </c>
      <c r="D278" s="16"/>
      <c r="E278" s="16"/>
    </row>
    <row r="279" spans="1:5">
      <c r="A279" s="16" t="s">
        <v>422</v>
      </c>
      <c r="B279" s="35" t="s">
        <v>299</v>
      </c>
      <c r="C279" s="292">
        <v>4231250</v>
      </c>
      <c r="D279" s="16"/>
      <c r="E279" s="16"/>
    </row>
    <row r="280" spans="1:5">
      <c r="A280" s="16" t="s">
        <v>433</v>
      </c>
      <c r="B280" s="35" t="s">
        <v>299</v>
      </c>
      <c r="C280" s="292"/>
      <c r="D280" s="16"/>
      <c r="E280" s="16"/>
    </row>
    <row r="281" spans="1:5">
      <c r="A281" s="16" t="s">
        <v>434</v>
      </c>
      <c r="B281" s="16"/>
      <c r="C281" s="22"/>
      <c r="D281" s="25">
        <f>SUM(C278:C280)</f>
        <v>11839837</v>
      </c>
      <c r="E281" s="16"/>
    </row>
    <row r="282" spans="1:5">
      <c r="A282" s="34" t="s">
        <v>435</v>
      </c>
      <c r="B282" s="34"/>
      <c r="C282" s="34"/>
      <c r="D282" s="34"/>
      <c r="E282" s="34"/>
    </row>
    <row r="283" spans="1:5">
      <c r="A283" s="16" t="s">
        <v>389</v>
      </c>
      <c r="B283" s="35" t="s">
        <v>299</v>
      </c>
      <c r="C283" s="292">
        <v>3084295</v>
      </c>
      <c r="D283" s="16"/>
      <c r="E283" s="16"/>
    </row>
    <row r="284" spans="1:5">
      <c r="A284" s="16" t="s">
        <v>390</v>
      </c>
      <c r="B284" s="35" t="s">
        <v>299</v>
      </c>
      <c r="C284" s="292">
        <v>632699</v>
      </c>
      <c r="D284" s="16"/>
      <c r="E284" s="16"/>
    </row>
    <row r="285" spans="1:5">
      <c r="A285" s="16" t="s">
        <v>391</v>
      </c>
      <c r="B285" s="35" t="s">
        <v>299</v>
      </c>
      <c r="C285" s="292">
        <v>35873821</v>
      </c>
      <c r="D285" s="16"/>
      <c r="E285" s="16"/>
    </row>
    <row r="286" spans="1:5">
      <c r="A286" s="16" t="s">
        <v>436</v>
      </c>
      <c r="B286" s="35" t="s">
        <v>299</v>
      </c>
      <c r="C286" s="292">
        <v>3268423</v>
      </c>
      <c r="D286" s="16"/>
      <c r="E286" s="16"/>
    </row>
    <row r="287" spans="1:5">
      <c r="A287" s="16" t="s">
        <v>437</v>
      </c>
      <c r="B287" s="35" t="s">
        <v>299</v>
      </c>
      <c r="C287" s="292">
        <v>1443221</v>
      </c>
      <c r="D287" s="16"/>
      <c r="E287" s="16"/>
    </row>
    <row r="288" spans="1:5">
      <c r="A288" s="16" t="s">
        <v>438</v>
      </c>
      <c r="B288" s="35" t="s">
        <v>299</v>
      </c>
      <c r="C288" s="292">
        <v>27844379</v>
      </c>
      <c r="D288" s="16"/>
      <c r="E288" s="16"/>
    </row>
    <row r="289" spans="1:5">
      <c r="A289" s="16" t="s">
        <v>397</v>
      </c>
      <c r="B289" s="35" t="s">
        <v>299</v>
      </c>
      <c r="C289" s="292"/>
      <c r="D289" s="16"/>
      <c r="E289" s="16"/>
    </row>
    <row r="290" spans="1:5">
      <c r="A290" s="16" t="s">
        <v>398</v>
      </c>
      <c r="B290" s="35" t="s">
        <v>299</v>
      </c>
      <c r="C290" s="292">
        <v>103778608</v>
      </c>
      <c r="D290" s="16"/>
      <c r="E290" s="16"/>
    </row>
    <row r="291" spans="1:5">
      <c r="A291" s="16" t="s">
        <v>439</v>
      </c>
      <c r="B291" s="16"/>
      <c r="C291" s="22"/>
      <c r="D291" s="25">
        <f>SUM(C283:C290)</f>
        <v>175925446</v>
      </c>
      <c r="E291" s="16"/>
    </row>
    <row r="292" spans="1:5">
      <c r="A292" s="16" t="s">
        <v>440</v>
      </c>
      <c r="B292" s="35" t="s">
        <v>299</v>
      </c>
      <c r="C292" s="292">
        <v>43443369</v>
      </c>
      <c r="D292" s="16"/>
      <c r="E292" s="16"/>
    </row>
    <row r="293" spans="1:5">
      <c r="A293" s="16" t="s">
        <v>441</v>
      </c>
      <c r="B293" s="16"/>
      <c r="C293" s="22"/>
      <c r="D293" s="25">
        <f>D291-C292</f>
        <v>132482077</v>
      </c>
      <c r="E293" s="16"/>
    </row>
    <row r="294" spans="1:5">
      <c r="A294" s="34" t="s">
        <v>442</v>
      </c>
      <c r="B294" s="34"/>
      <c r="C294" s="34"/>
      <c r="D294" s="34"/>
      <c r="E294" s="34"/>
    </row>
    <row r="295" spans="1:5">
      <c r="A295" s="16" t="s">
        <v>443</v>
      </c>
      <c r="B295" s="35" t="s">
        <v>299</v>
      </c>
      <c r="C295" s="292"/>
      <c r="D295" s="16"/>
      <c r="E295" s="16"/>
    </row>
    <row r="296" spans="1:5">
      <c r="A296" s="16" t="s">
        <v>444</v>
      </c>
      <c r="B296" s="35" t="s">
        <v>299</v>
      </c>
      <c r="C296" s="292"/>
      <c r="D296" s="16"/>
      <c r="E296" s="16"/>
    </row>
    <row r="297" spans="1:5">
      <c r="A297" s="16" t="s">
        <v>445</v>
      </c>
      <c r="B297" s="35" t="s">
        <v>299</v>
      </c>
      <c r="C297" s="292">
        <v>13238176</v>
      </c>
      <c r="D297" s="16"/>
      <c r="E297" s="16"/>
    </row>
    <row r="298" spans="1:5">
      <c r="A298" s="16" t="s">
        <v>433</v>
      </c>
      <c r="B298" s="35" t="s">
        <v>299</v>
      </c>
      <c r="C298" s="292">
        <v>1440609</v>
      </c>
      <c r="D298" s="16"/>
      <c r="E298" s="16"/>
    </row>
    <row r="299" spans="1:5">
      <c r="A299" s="16" t="s">
        <v>446</v>
      </c>
      <c r="B299" s="16"/>
      <c r="C299" s="22"/>
      <c r="D299" s="25">
        <f>C295-C296+C297+C298</f>
        <v>14678785</v>
      </c>
      <c r="E299" s="16"/>
    </row>
    <row r="300" spans="1:5">
      <c r="A300" s="16"/>
      <c r="B300" s="16"/>
      <c r="C300" s="22"/>
      <c r="D300" s="16"/>
      <c r="E300" s="16"/>
    </row>
    <row r="301" spans="1:5">
      <c r="A301" s="34" t="s">
        <v>447</v>
      </c>
      <c r="B301" s="34"/>
      <c r="C301" s="34"/>
      <c r="D301" s="34"/>
      <c r="E301" s="34"/>
    </row>
    <row r="302" spans="1:5">
      <c r="A302" s="16" t="s">
        <v>448</v>
      </c>
      <c r="B302" s="35" t="s">
        <v>299</v>
      </c>
      <c r="C302" s="292"/>
      <c r="D302" s="16"/>
      <c r="E302" s="16"/>
    </row>
    <row r="303" spans="1:5">
      <c r="A303" s="16" t="s">
        <v>449</v>
      </c>
      <c r="B303" s="35" t="s">
        <v>299</v>
      </c>
      <c r="C303" s="292"/>
      <c r="D303" s="16"/>
      <c r="E303" s="16"/>
    </row>
    <row r="304" spans="1:5">
      <c r="A304" s="16" t="s">
        <v>450</v>
      </c>
      <c r="B304" s="35" t="s">
        <v>299</v>
      </c>
      <c r="C304" s="292"/>
      <c r="D304" s="16"/>
      <c r="E304" s="16"/>
    </row>
    <row r="305" spans="1:6">
      <c r="A305" s="16" t="s">
        <v>451</v>
      </c>
      <c r="B305" s="35" t="s">
        <v>299</v>
      </c>
      <c r="C305" s="292"/>
      <c r="D305" s="16"/>
      <c r="E305" s="16"/>
    </row>
    <row r="306" spans="1:6">
      <c r="A306" s="16" t="s">
        <v>452</v>
      </c>
      <c r="B306" s="16"/>
      <c r="C306" s="22"/>
      <c r="D306" s="25">
        <f>SUM(C302:C305)</f>
        <v>0</v>
      </c>
      <c r="E306" s="16"/>
    </row>
    <row r="307" spans="1:6">
      <c r="A307" s="16"/>
      <c r="B307" s="16"/>
      <c r="C307" s="22"/>
      <c r="D307" s="16"/>
      <c r="E307" s="16"/>
    </row>
    <row r="308" spans="1:6">
      <c r="A308" s="16" t="s">
        <v>453</v>
      </c>
      <c r="B308" s="16"/>
      <c r="C308" s="22"/>
      <c r="D308" s="25">
        <f>D276+D281+D293+D299+D306</f>
        <v>199334300</v>
      </c>
      <c r="E308" s="16"/>
    </row>
    <row r="309" spans="1:6">
      <c r="A309" s="16"/>
      <c r="B309" s="16"/>
      <c r="C309" s="22"/>
      <c r="D309" s="16"/>
      <c r="E309" s="16"/>
      <c r="F309" s="11">
        <f>D308-F308</f>
        <v>199334300</v>
      </c>
    </row>
    <row r="310" spans="1:6">
      <c r="A310" s="16"/>
      <c r="B310" s="16"/>
      <c r="C310" s="22"/>
      <c r="D310" s="16"/>
      <c r="E310" s="16"/>
    </row>
    <row r="311" spans="1:6">
      <c r="A311" s="16"/>
      <c r="B311" s="16"/>
      <c r="C311" s="22"/>
      <c r="D311" s="16"/>
      <c r="E311" s="16"/>
    </row>
    <row r="312" spans="1:6">
      <c r="A312" s="30" t="s">
        <v>454</v>
      </c>
      <c r="B312" s="30"/>
      <c r="C312" s="30"/>
      <c r="D312" s="30"/>
      <c r="E312" s="30"/>
    </row>
    <row r="313" spans="1:6">
      <c r="A313" s="34" t="s">
        <v>455</v>
      </c>
      <c r="B313" s="34"/>
      <c r="C313" s="34"/>
      <c r="D313" s="34"/>
      <c r="E313" s="34"/>
    </row>
    <row r="314" spans="1:6">
      <c r="A314" s="16" t="s">
        <v>456</v>
      </c>
      <c r="B314" s="35" t="s">
        <v>299</v>
      </c>
      <c r="C314" s="292"/>
      <c r="D314" s="16"/>
      <c r="E314" s="16"/>
    </row>
    <row r="315" spans="1:6">
      <c r="A315" s="16" t="s">
        <v>457</v>
      </c>
      <c r="B315" s="35" t="s">
        <v>299</v>
      </c>
      <c r="C315" s="292">
        <v>4159607</v>
      </c>
      <c r="D315" s="16"/>
      <c r="E315" s="16"/>
    </row>
    <row r="316" spans="1:6">
      <c r="A316" s="16" t="s">
        <v>458</v>
      </c>
      <c r="B316" s="35" t="s">
        <v>299</v>
      </c>
      <c r="C316" s="292">
        <v>4172201</v>
      </c>
      <c r="D316" s="16"/>
      <c r="E316" s="16"/>
    </row>
    <row r="317" spans="1:6">
      <c r="A317" s="16" t="s">
        <v>459</v>
      </c>
      <c r="B317" s="35" t="s">
        <v>299</v>
      </c>
      <c r="C317" s="292">
        <v>3019403</v>
      </c>
      <c r="D317" s="16"/>
      <c r="E317" s="16"/>
    </row>
    <row r="318" spans="1:6">
      <c r="A318" s="16" t="s">
        <v>460</v>
      </c>
      <c r="B318" s="35" t="s">
        <v>299</v>
      </c>
      <c r="C318" s="292" t="s">
        <v>392</v>
      </c>
      <c r="D318" s="16"/>
      <c r="E318" s="16"/>
    </row>
    <row r="319" spans="1:6">
      <c r="A319" s="16" t="s">
        <v>461</v>
      </c>
      <c r="B319" s="35" t="s">
        <v>299</v>
      </c>
      <c r="C319" s="292">
        <v>1414323</v>
      </c>
      <c r="D319" s="16"/>
      <c r="E319" s="16"/>
    </row>
    <row r="320" spans="1:6">
      <c r="A320" s="16" t="s">
        <v>462</v>
      </c>
      <c r="B320" s="35" t="s">
        <v>299</v>
      </c>
      <c r="C320" s="292"/>
      <c r="D320" s="16"/>
      <c r="E320" s="16"/>
    </row>
    <row r="321" spans="1:5">
      <c r="A321" s="16" t="s">
        <v>463</v>
      </c>
      <c r="B321" s="35" t="s">
        <v>299</v>
      </c>
      <c r="C321" s="292"/>
      <c r="D321" s="16"/>
      <c r="E321" s="16"/>
    </row>
    <row r="322" spans="1:5">
      <c r="A322" s="16" t="s">
        <v>464</v>
      </c>
      <c r="B322" s="35" t="s">
        <v>299</v>
      </c>
      <c r="C322" s="292">
        <v>305000</v>
      </c>
      <c r="D322" s="16"/>
      <c r="E322" s="16"/>
    </row>
    <row r="323" spans="1:5">
      <c r="A323" s="16" t="s">
        <v>465</v>
      </c>
      <c r="B323" s="35" t="s">
        <v>299</v>
      </c>
      <c r="C323" s="292">
        <v>2465574</v>
      </c>
      <c r="D323" s="16"/>
      <c r="E323" s="16"/>
    </row>
    <row r="324" spans="1:5">
      <c r="A324" s="16" t="s">
        <v>466</v>
      </c>
      <c r="B324" s="16"/>
      <c r="C324" s="22"/>
      <c r="D324" s="25">
        <f>SUM(C314:C323)</f>
        <v>15536108</v>
      </c>
      <c r="E324" s="16"/>
    </row>
    <row r="325" spans="1:5">
      <c r="A325" s="34" t="s">
        <v>467</v>
      </c>
      <c r="B325" s="34"/>
      <c r="C325" s="34"/>
      <c r="D325" s="34"/>
      <c r="E325" s="34"/>
    </row>
    <row r="326" spans="1:5">
      <c r="A326" s="16" t="s">
        <v>468</v>
      </c>
      <c r="B326" s="35" t="s">
        <v>299</v>
      </c>
      <c r="C326" s="292"/>
      <c r="D326" s="16"/>
      <c r="E326" s="16"/>
    </row>
    <row r="327" spans="1:5">
      <c r="A327" s="16" t="s">
        <v>469</v>
      </c>
      <c r="B327" s="35" t="s">
        <v>299</v>
      </c>
      <c r="C327" s="292"/>
      <c r="D327" s="16"/>
      <c r="E327" s="16"/>
    </row>
    <row r="328" spans="1:5">
      <c r="A328" s="16" t="s">
        <v>470</v>
      </c>
      <c r="B328" s="35" t="s">
        <v>299</v>
      </c>
      <c r="C328" s="292">
        <v>186438</v>
      </c>
      <c r="D328" s="16"/>
      <c r="E328" s="16"/>
    </row>
    <row r="329" spans="1:5">
      <c r="A329" s="16" t="s">
        <v>471</v>
      </c>
      <c r="B329" s="16"/>
      <c r="C329" s="22"/>
      <c r="D329" s="25">
        <f>SUM(C326:C328)</f>
        <v>186438</v>
      </c>
      <c r="E329" s="16"/>
    </row>
    <row r="330" spans="1:5">
      <c r="A330" s="34" t="s">
        <v>472</v>
      </c>
      <c r="B330" s="34"/>
      <c r="C330" s="34"/>
      <c r="D330" s="34"/>
      <c r="E330" s="34"/>
    </row>
    <row r="331" spans="1:5">
      <c r="A331" s="16" t="s">
        <v>473</v>
      </c>
      <c r="B331" s="35" t="s">
        <v>299</v>
      </c>
      <c r="C331" s="292"/>
      <c r="D331" s="16"/>
      <c r="E331" s="16"/>
    </row>
    <row r="332" spans="1:5">
      <c r="A332" s="16" t="s">
        <v>474</v>
      </c>
      <c r="B332" s="35" t="s">
        <v>299</v>
      </c>
      <c r="C332" s="292">
        <v>7283827</v>
      </c>
      <c r="D332" s="16"/>
      <c r="E332" s="16"/>
    </row>
    <row r="333" spans="1:5">
      <c r="A333" s="16" t="s">
        <v>475</v>
      </c>
      <c r="B333" s="35" t="s">
        <v>299</v>
      </c>
      <c r="C333" s="292">
        <v>78235001</v>
      </c>
      <c r="D333" s="16"/>
      <c r="E333" s="16"/>
    </row>
    <row r="334" spans="1:5">
      <c r="A334" s="21" t="s">
        <v>476</v>
      </c>
      <c r="B334" s="35" t="s">
        <v>299</v>
      </c>
      <c r="C334" s="292">
        <v>12182444</v>
      </c>
      <c r="D334" s="16"/>
      <c r="E334" s="16"/>
    </row>
    <row r="335" spans="1:5">
      <c r="A335" s="16" t="s">
        <v>477</v>
      </c>
      <c r="B335" s="35" t="s">
        <v>299</v>
      </c>
      <c r="C335" s="292" t="s">
        <v>392</v>
      </c>
      <c r="D335" s="16"/>
      <c r="E335" s="16"/>
    </row>
    <row r="336" spans="1:5">
      <c r="A336" s="21" t="s">
        <v>478</v>
      </c>
      <c r="B336" s="35" t="s">
        <v>299</v>
      </c>
      <c r="C336" s="292"/>
      <c r="D336" s="16"/>
      <c r="E336" s="16"/>
    </row>
    <row r="337" spans="1:5">
      <c r="A337" s="21" t="s">
        <v>479</v>
      </c>
      <c r="B337" s="35" t="s">
        <v>299</v>
      </c>
      <c r="C337" s="298"/>
      <c r="D337" s="16"/>
      <c r="E337" s="16"/>
    </row>
    <row r="338" spans="1:5">
      <c r="A338" s="16" t="s">
        <v>480</v>
      </c>
      <c r="B338" s="35" t="s">
        <v>299</v>
      </c>
      <c r="C338" s="292" t="s">
        <v>392</v>
      </c>
      <c r="D338" s="16"/>
      <c r="E338" s="16"/>
    </row>
    <row r="339" spans="1:5">
      <c r="A339" s="16" t="s">
        <v>229</v>
      </c>
      <c r="B339" s="16"/>
      <c r="C339" s="22"/>
      <c r="D339" s="25">
        <f>SUM(C331:C338)</f>
        <v>97701272</v>
      </c>
      <c r="E339" s="16"/>
    </row>
    <row r="340" spans="1:5">
      <c r="A340" s="16" t="s">
        <v>481</v>
      </c>
      <c r="B340" s="16"/>
      <c r="C340" s="22"/>
      <c r="D340" s="25">
        <f>C323</f>
        <v>2465574</v>
      </c>
      <c r="E340" s="16"/>
    </row>
    <row r="341" spans="1:5">
      <c r="A341" s="16" t="s">
        <v>482</v>
      </c>
      <c r="B341" s="16"/>
      <c r="C341" s="22"/>
      <c r="D341" s="25">
        <f>D339-D340</f>
        <v>95235698</v>
      </c>
      <c r="E341" s="16"/>
    </row>
    <row r="342" spans="1:5">
      <c r="A342" s="16"/>
      <c r="B342" s="16"/>
      <c r="C342" s="22"/>
      <c r="D342" s="16"/>
      <c r="E342" s="16"/>
    </row>
    <row r="343" spans="1:5">
      <c r="A343" s="16" t="s">
        <v>483</v>
      </c>
      <c r="B343" s="35" t="s">
        <v>299</v>
      </c>
      <c r="C343" s="297">
        <v>88376056</v>
      </c>
      <c r="D343" s="16"/>
      <c r="E343" s="16"/>
    </row>
    <row r="344" spans="1:5">
      <c r="A344" s="16"/>
      <c r="B344" s="35"/>
      <c r="C344" s="44"/>
      <c r="D344" s="16"/>
      <c r="E344" s="16"/>
    </row>
    <row r="345" spans="1:5">
      <c r="A345" s="16" t="s">
        <v>484</v>
      </c>
      <c r="B345" s="35" t="s">
        <v>299</v>
      </c>
      <c r="C345" s="293"/>
      <c r="D345" s="16"/>
      <c r="E345" s="16"/>
    </row>
    <row r="346" spans="1:5">
      <c r="A346" s="16" t="s">
        <v>485</v>
      </c>
      <c r="B346" s="35" t="s">
        <v>299</v>
      </c>
      <c r="C346" s="293"/>
      <c r="D346" s="16"/>
      <c r="E346" s="16"/>
    </row>
    <row r="347" spans="1:5">
      <c r="A347" s="16" t="s">
        <v>486</v>
      </c>
      <c r="B347" s="35" t="s">
        <v>299</v>
      </c>
      <c r="C347" s="293"/>
      <c r="D347" s="16"/>
      <c r="E347" s="16"/>
    </row>
    <row r="348" spans="1:5">
      <c r="A348" s="16" t="s">
        <v>487</v>
      </c>
      <c r="B348" s="35" t="s">
        <v>299</v>
      </c>
      <c r="C348" s="293"/>
      <c r="D348" s="16"/>
      <c r="E348" s="16"/>
    </row>
    <row r="349" spans="1:5">
      <c r="A349" s="16" t="s">
        <v>488</v>
      </c>
      <c r="B349" s="35" t="s">
        <v>299</v>
      </c>
      <c r="C349" s="293"/>
      <c r="D349" s="16"/>
      <c r="E349" s="16"/>
    </row>
    <row r="350" spans="1:5">
      <c r="A350" s="16" t="s">
        <v>489</v>
      </c>
      <c r="B350" s="16"/>
      <c r="C350" s="22"/>
      <c r="D350" s="25">
        <f>D324+D329+D341+C343+C347+C348</f>
        <v>199334300</v>
      </c>
      <c r="E350" s="16"/>
    </row>
    <row r="351" spans="1:5">
      <c r="A351" s="16"/>
      <c r="B351" s="16"/>
      <c r="C351" s="22"/>
      <c r="D351" s="16"/>
      <c r="E351" s="16"/>
    </row>
    <row r="352" spans="1:5">
      <c r="A352" s="16" t="s">
        <v>490</v>
      </c>
      <c r="B352" s="16"/>
      <c r="C352" s="22"/>
      <c r="D352" s="25">
        <f>D308</f>
        <v>199334300</v>
      </c>
      <c r="E352" s="16"/>
    </row>
    <row r="353" spans="1:5">
      <c r="A353" s="16"/>
      <c r="B353" s="16"/>
      <c r="C353" s="22"/>
      <c r="D353" s="16"/>
      <c r="E353" s="16"/>
    </row>
    <row r="354" spans="1:5">
      <c r="A354" s="16"/>
      <c r="B354" s="16"/>
      <c r="C354" s="22"/>
      <c r="D354" s="16"/>
      <c r="E354" s="16"/>
    </row>
    <row r="355" spans="1:5">
      <c r="A355" s="16"/>
      <c r="B355" s="16"/>
      <c r="C355" s="22"/>
      <c r="D355" s="16"/>
      <c r="E355" s="16"/>
    </row>
    <row r="356" spans="1:5">
      <c r="A356" s="30" t="s">
        <v>491</v>
      </c>
      <c r="B356" s="30"/>
      <c r="C356" s="30"/>
      <c r="D356" s="30"/>
      <c r="E356" s="30"/>
    </row>
    <row r="357" spans="1:5">
      <c r="A357" s="34" t="s">
        <v>492</v>
      </c>
      <c r="B357" s="34"/>
      <c r="C357" s="34"/>
      <c r="D357" s="34"/>
      <c r="E357" s="34"/>
    </row>
    <row r="358" spans="1:5">
      <c r="A358" s="16" t="s">
        <v>493</v>
      </c>
      <c r="B358" s="35" t="s">
        <v>299</v>
      </c>
      <c r="C358" s="292">
        <v>60808340</v>
      </c>
      <c r="D358" s="16"/>
      <c r="E358" s="16"/>
    </row>
    <row r="359" spans="1:5">
      <c r="A359" s="16" t="s">
        <v>494</v>
      </c>
      <c r="B359" s="35" t="s">
        <v>299</v>
      </c>
      <c r="C359" s="292">
        <v>342196054</v>
      </c>
      <c r="D359" s="16"/>
      <c r="E359" s="16"/>
    </row>
    <row r="360" spans="1:5">
      <c r="A360" s="16" t="s">
        <v>495</v>
      </c>
      <c r="B360" s="16"/>
      <c r="C360" s="22"/>
      <c r="D360" s="25">
        <f>SUM(C358:C359)</f>
        <v>403004394</v>
      </c>
      <c r="E360" s="16"/>
    </row>
    <row r="361" spans="1:5">
      <c r="A361" s="34" t="s">
        <v>496</v>
      </c>
      <c r="B361" s="34"/>
      <c r="C361" s="34"/>
      <c r="D361" s="34"/>
      <c r="E361" s="34"/>
    </row>
    <row r="362" spans="1:5">
      <c r="A362" s="16" t="s">
        <v>401</v>
      </c>
      <c r="B362" s="34"/>
      <c r="C362" s="292">
        <v>11867739</v>
      </c>
      <c r="D362" s="16"/>
      <c r="E362" s="34"/>
    </row>
    <row r="363" spans="1:5">
      <c r="A363" s="16" t="s">
        <v>497</v>
      </c>
      <c r="B363" s="35" t="s">
        <v>299</v>
      </c>
      <c r="C363" s="292">
        <f>D245</f>
        <v>236717554</v>
      </c>
      <c r="D363" s="16"/>
      <c r="E363" s="16"/>
    </row>
    <row r="364" spans="1:5">
      <c r="A364" s="16" t="s">
        <v>498</v>
      </c>
      <c r="B364" s="35" t="s">
        <v>299</v>
      </c>
      <c r="C364" s="292">
        <v>7743955</v>
      </c>
      <c r="D364" s="16"/>
      <c r="E364" s="16"/>
    </row>
    <row r="365" spans="1:5">
      <c r="A365" s="16" t="s">
        <v>499</v>
      </c>
      <c r="B365" s="35" t="s">
        <v>299</v>
      </c>
      <c r="C365" s="292">
        <f>D256</f>
        <v>0</v>
      </c>
      <c r="D365" s="16"/>
      <c r="E365" s="16"/>
    </row>
    <row r="366" spans="1:5">
      <c r="A366" s="16" t="s">
        <v>418</v>
      </c>
      <c r="B366" s="16"/>
      <c r="C366" s="22"/>
      <c r="D366" s="25">
        <f>SUM(C362:C365)</f>
        <v>256329248</v>
      </c>
      <c r="E366" s="16"/>
    </row>
    <row r="367" spans="1:5">
      <c r="A367" s="16" t="s">
        <v>500</v>
      </c>
      <c r="B367" s="16"/>
      <c r="C367" s="22"/>
      <c r="D367" s="25">
        <f>D360-D366</f>
        <v>146675146</v>
      </c>
      <c r="E367" s="16"/>
    </row>
    <row r="368" spans="1:5">
      <c r="A368" s="45" t="s">
        <v>501</v>
      </c>
      <c r="B368" s="34"/>
      <c r="C368" s="34"/>
      <c r="D368" s="34"/>
      <c r="E368" s="34"/>
    </row>
    <row r="369" spans="1:6">
      <c r="A369" s="25" t="s">
        <v>502</v>
      </c>
      <c r="B369" s="16"/>
      <c r="C369" s="16"/>
      <c r="D369" s="16"/>
      <c r="E369" s="16"/>
    </row>
    <row r="370" spans="1:6">
      <c r="A370" s="46" t="s">
        <v>503</v>
      </c>
      <c r="B370" s="32" t="s">
        <v>299</v>
      </c>
      <c r="C370" s="292"/>
      <c r="D370" s="25">
        <v>0</v>
      </c>
      <c r="E370" s="25"/>
    </row>
    <row r="371" spans="1:6">
      <c r="A371" s="46" t="s">
        <v>504</v>
      </c>
      <c r="B371" s="32" t="s">
        <v>299</v>
      </c>
      <c r="C371" s="292">
        <v>20162</v>
      </c>
      <c r="D371" s="25">
        <v>0</v>
      </c>
      <c r="E371" s="25"/>
    </row>
    <row r="372" spans="1:6">
      <c r="A372" s="46" t="s">
        <v>505</v>
      </c>
      <c r="B372" s="32" t="s">
        <v>299</v>
      </c>
      <c r="C372" s="292"/>
      <c r="D372" s="25">
        <v>0</v>
      </c>
      <c r="E372" s="25"/>
    </row>
    <row r="373" spans="1:6">
      <c r="A373" s="46" t="s">
        <v>506</v>
      </c>
      <c r="B373" s="32" t="s">
        <v>299</v>
      </c>
      <c r="C373" s="292"/>
      <c r="D373" s="25">
        <v>0</v>
      </c>
      <c r="E373" s="25"/>
    </row>
    <row r="374" spans="1:6">
      <c r="A374" s="46" t="s">
        <v>507</v>
      </c>
      <c r="B374" s="32" t="s">
        <v>299</v>
      </c>
      <c r="C374" s="292"/>
      <c r="D374" s="25">
        <v>0</v>
      </c>
      <c r="E374" s="25"/>
    </row>
    <row r="375" spans="1:6">
      <c r="A375" s="46" t="s">
        <v>508</v>
      </c>
      <c r="B375" s="32" t="s">
        <v>299</v>
      </c>
      <c r="C375" s="292"/>
      <c r="D375" s="25">
        <v>0</v>
      </c>
      <c r="E375" s="25"/>
    </row>
    <row r="376" spans="1:6">
      <c r="A376" s="46" t="s">
        <v>509</v>
      </c>
      <c r="B376" s="32" t="s">
        <v>299</v>
      </c>
      <c r="C376" s="292"/>
      <c r="D376" s="25">
        <v>0</v>
      </c>
      <c r="E376" s="25"/>
    </row>
    <row r="377" spans="1:6">
      <c r="A377" s="46" t="s">
        <v>510</v>
      </c>
      <c r="B377" s="32" t="s">
        <v>299</v>
      </c>
      <c r="C377" s="292"/>
      <c r="D377" s="25">
        <v>0</v>
      </c>
      <c r="E377" s="25"/>
    </row>
    <row r="378" spans="1:6">
      <c r="A378" s="46" t="s">
        <v>511</v>
      </c>
      <c r="B378" s="32" t="s">
        <v>299</v>
      </c>
      <c r="C378" s="292"/>
      <c r="D378" s="25">
        <v>0</v>
      </c>
      <c r="E378" s="25"/>
    </row>
    <row r="379" spans="1:6">
      <c r="A379" s="46" t="s">
        <v>512</v>
      </c>
      <c r="B379" s="32" t="s">
        <v>299</v>
      </c>
      <c r="C379" s="292"/>
      <c r="D379" s="25">
        <v>0</v>
      </c>
      <c r="E379" s="25"/>
    </row>
    <row r="380" spans="1:6">
      <c r="A380" s="46" t="s">
        <v>513</v>
      </c>
      <c r="B380" s="32" t="s">
        <v>299</v>
      </c>
      <c r="C380" s="294">
        <f>344798+247843</f>
        <v>592641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>
      <c r="A381" s="48" t="s">
        <v>514</v>
      </c>
      <c r="B381" s="35"/>
      <c r="C381" s="35"/>
      <c r="D381" s="25">
        <f>SUM(C370:C380)</f>
        <v>612803</v>
      </c>
      <c r="E381" s="25"/>
      <c r="F381" s="47"/>
    </row>
    <row r="382" spans="1:6">
      <c r="A382" s="43" t="s">
        <v>515</v>
      </c>
      <c r="B382" s="35" t="s">
        <v>299</v>
      </c>
      <c r="C382" s="292"/>
      <c r="D382" s="25">
        <v>0</v>
      </c>
      <c r="E382" s="16"/>
    </row>
    <row r="383" spans="1:6">
      <c r="A383" s="16" t="s">
        <v>516</v>
      </c>
      <c r="B383" s="16"/>
      <c r="C383" s="22"/>
      <c r="D383" s="25">
        <f>D381+C382</f>
        <v>612803</v>
      </c>
      <c r="E383" s="16"/>
    </row>
    <row r="384" spans="1:6">
      <c r="A384" s="16" t="s">
        <v>517</v>
      </c>
      <c r="B384" s="16"/>
      <c r="C384" s="22"/>
      <c r="D384" s="25">
        <f>D367+D383</f>
        <v>147287949</v>
      </c>
      <c r="E384" s="16"/>
    </row>
    <row r="385" spans="1:5">
      <c r="A385" s="16"/>
      <c r="B385" s="16"/>
      <c r="C385" s="22"/>
      <c r="D385" s="16"/>
      <c r="E385" s="16"/>
    </row>
    <row r="386" spans="1:5">
      <c r="A386" s="16"/>
      <c r="B386" s="16"/>
      <c r="C386" s="22"/>
      <c r="D386" s="16"/>
      <c r="E386" s="16"/>
    </row>
    <row r="387" spans="1:5">
      <c r="A387" s="16"/>
      <c r="B387" s="16"/>
      <c r="C387" s="22"/>
      <c r="D387" s="16"/>
      <c r="E387" s="16"/>
    </row>
    <row r="388" spans="1:5">
      <c r="A388" s="34" t="s">
        <v>518</v>
      </c>
      <c r="B388" s="34"/>
      <c r="C388" s="34"/>
      <c r="D388" s="34"/>
      <c r="E388" s="34"/>
    </row>
    <row r="389" spans="1:5">
      <c r="A389" s="16" t="s">
        <v>519</v>
      </c>
      <c r="B389" s="35" t="s">
        <v>299</v>
      </c>
      <c r="C389" s="292">
        <v>57647396</v>
      </c>
      <c r="D389" s="16"/>
      <c r="E389" s="16"/>
    </row>
    <row r="390" spans="1:5">
      <c r="A390" s="16" t="s">
        <v>10</v>
      </c>
      <c r="B390" s="35" t="s">
        <v>299</v>
      </c>
      <c r="C390" s="292">
        <v>15151344</v>
      </c>
      <c r="D390" s="16"/>
      <c r="E390" s="16"/>
    </row>
    <row r="391" spans="1:5">
      <c r="A391" s="16" t="s">
        <v>263</v>
      </c>
      <c r="B391" s="35" t="s">
        <v>299</v>
      </c>
      <c r="C391" s="292">
        <v>15002398</v>
      </c>
      <c r="D391" s="16"/>
      <c r="E391" s="16"/>
    </row>
    <row r="392" spans="1:5">
      <c r="A392" s="16" t="s">
        <v>520</v>
      </c>
      <c r="B392" s="35" t="s">
        <v>299</v>
      </c>
      <c r="C392" s="292">
        <v>22053610</v>
      </c>
      <c r="D392" s="16"/>
      <c r="E392" s="16"/>
    </row>
    <row r="393" spans="1:5">
      <c r="A393" s="16" t="s">
        <v>521</v>
      </c>
      <c r="B393" s="35" t="s">
        <v>299</v>
      </c>
      <c r="C393" s="292">
        <v>808938</v>
      </c>
      <c r="D393" s="16"/>
      <c r="E393" s="16"/>
    </row>
    <row r="394" spans="1:5">
      <c r="A394" s="16" t="s">
        <v>522</v>
      </c>
      <c r="B394" s="35" t="s">
        <v>299</v>
      </c>
      <c r="C394" s="292">
        <v>10903538</v>
      </c>
      <c r="D394" s="16"/>
      <c r="E394" s="16"/>
    </row>
    <row r="395" spans="1:5">
      <c r="A395" s="16" t="s">
        <v>15</v>
      </c>
      <c r="B395" s="35" t="s">
        <v>299</v>
      </c>
      <c r="C395" s="292">
        <v>4394578</v>
      </c>
      <c r="D395" s="16"/>
      <c r="E395" s="16"/>
    </row>
    <row r="396" spans="1:5">
      <c r="A396" s="16" t="s">
        <v>523</v>
      </c>
      <c r="B396" s="35" t="s">
        <v>299</v>
      </c>
      <c r="C396" s="292">
        <v>734720</v>
      </c>
      <c r="D396" s="16"/>
      <c r="E396" s="16"/>
    </row>
    <row r="397" spans="1:5">
      <c r="A397" s="16" t="s">
        <v>524</v>
      </c>
      <c r="B397" s="35" t="s">
        <v>299</v>
      </c>
      <c r="C397" s="294">
        <v>905198</v>
      </c>
      <c r="D397" s="16"/>
      <c r="E397" s="16"/>
    </row>
    <row r="398" spans="1:5">
      <c r="A398" s="16" t="s">
        <v>525</v>
      </c>
      <c r="B398" s="35" t="s">
        <v>299</v>
      </c>
      <c r="C398" s="294">
        <v>1448093</v>
      </c>
      <c r="D398" s="16"/>
      <c r="E398" s="16"/>
    </row>
    <row r="399" spans="1:5">
      <c r="A399" s="16" t="s">
        <v>526</v>
      </c>
      <c r="B399" s="35" t="s">
        <v>299</v>
      </c>
      <c r="C399" s="294">
        <v>3753003</v>
      </c>
      <c r="D399" s="16"/>
      <c r="E399" s="16"/>
    </row>
    <row r="400" spans="1:5">
      <c r="A400" s="25" t="s">
        <v>527</v>
      </c>
      <c r="B400" s="16"/>
      <c r="C400" s="16"/>
      <c r="D400" s="16"/>
      <c r="E400" s="16"/>
    </row>
    <row r="401" spans="1:9">
      <c r="A401" s="26" t="s">
        <v>269</v>
      </c>
      <c r="B401" s="32" t="s">
        <v>299</v>
      </c>
      <c r="C401" s="292"/>
      <c r="D401" s="25">
        <v>0</v>
      </c>
      <c r="E401" s="25"/>
    </row>
    <row r="402" spans="1:9">
      <c r="A402" s="26" t="s">
        <v>270</v>
      </c>
      <c r="B402" s="32" t="s">
        <v>299</v>
      </c>
      <c r="C402" s="292"/>
      <c r="D402" s="25">
        <v>0</v>
      </c>
      <c r="E402" s="25"/>
    </row>
    <row r="403" spans="1:9">
      <c r="A403" s="26" t="s">
        <v>528</v>
      </c>
      <c r="B403" s="32" t="s">
        <v>299</v>
      </c>
      <c r="C403" s="292">
        <v>190547</v>
      </c>
      <c r="D403" s="25">
        <v>0</v>
      </c>
      <c r="E403" s="25"/>
    </row>
    <row r="404" spans="1:9">
      <c r="A404" s="26" t="s">
        <v>272</v>
      </c>
      <c r="B404" s="32" t="s">
        <v>299</v>
      </c>
      <c r="C404" s="292"/>
      <c r="D404" s="25">
        <v>0</v>
      </c>
      <c r="E404" s="25"/>
    </row>
    <row r="405" spans="1:9">
      <c r="A405" s="26" t="s">
        <v>273</v>
      </c>
      <c r="B405" s="32" t="s">
        <v>299</v>
      </c>
      <c r="C405" s="292"/>
      <c r="D405" s="25">
        <v>0</v>
      </c>
      <c r="E405" s="25"/>
    </row>
    <row r="406" spans="1:9">
      <c r="A406" s="26" t="s">
        <v>274</v>
      </c>
      <c r="B406" s="32" t="s">
        <v>299</v>
      </c>
      <c r="C406" s="292"/>
      <c r="D406" s="25">
        <v>0</v>
      </c>
      <c r="E406" s="25"/>
    </row>
    <row r="407" spans="1:9">
      <c r="A407" s="26" t="s">
        <v>275</v>
      </c>
      <c r="B407" s="32" t="s">
        <v>299</v>
      </c>
      <c r="C407" s="292"/>
      <c r="D407" s="25">
        <v>0</v>
      </c>
      <c r="E407" s="25"/>
    </row>
    <row r="408" spans="1:9">
      <c r="A408" s="26" t="s">
        <v>276</v>
      </c>
      <c r="B408" s="32" t="s">
        <v>299</v>
      </c>
      <c r="C408" s="292">
        <v>1645255</v>
      </c>
      <c r="D408" s="25">
        <v>0</v>
      </c>
      <c r="E408" s="25"/>
    </row>
    <row r="409" spans="1:9">
      <c r="A409" s="26" t="s">
        <v>277</v>
      </c>
      <c r="B409" s="32" t="s">
        <v>299</v>
      </c>
      <c r="C409" s="292"/>
      <c r="D409" s="25">
        <v>0</v>
      </c>
      <c r="E409" s="25"/>
    </row>
    <row r="410" spans="1:9">
      <c r="A410" s="26" t="s">
        <v>278</v>
      </c>
      <c r="B410" s="32" t="s">
        <v>299</v>
      </c>
      <c r="C410" s="292">
        <v>374764</v>
      </c>
      <c r="D410" s="25">
        <v>0</v>
      </c>
      <c r="E410" s="25"/>
    </row>
    <row r="411" spans="1:9">
      <c r="A411" s="26" t="s">
        <v>279</v>
      </c>
      <c r="B411" s="32" t="s">
        <v>299</v>
      </c>
      <c r="C411" s="292">
        <v>454577</v>
      </c>
      <c r="D411" s="25">
        <v>0</v>
      </c>
      <c r="E411" s="25"/>
    </row>
    <row r="412" spans="1:9">
      <c r="A412" s="26" t="s">
        <v>280</v>
      </c>
      <c r="B412" s="32" t="s">
        <v>299</v>
      </c>
      <c r="C412" s="292">
        <v>179733</v>
      </c>
      <c r="D412" s="25">
        <v>0</v>
      </c>
      <c r="E412" s="25"/>
    </row>
    <row r="413" spans="1:9">
      <c r="A413" s="26" t="s">
        <v>281</v>
      </c>
      <c r="B413" s="32" t="s">
        <v>299</v>
      </c>
      <c r="C413" s="292"/>
      <c r="D413" s="25">
        <v>0</v>
      </c>
      <c r="E413" s="25"/>
    </row>
    <row r="414" spans="1:9">
      <c r="A414" s="26" t="s">
        <v>282</v>
      </c>
      <c r="B414" s="32" t="s">
        <v>299</v>
      </c>
      <c r="C414" s="294">
        <v>1431393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>
      <c r="A415" s="49" t="s">
        <v>529</v>
      </c>
      <c r="B415" s="35"/>
      <c r="C415" s="35"/>
      <c r="D415" s="25">
        <f>SUM(C401:C414)</f>
        <v>4276269</v>
      </c>
      <c r="E415" s="25"/>
      <c r="F415" s="47"/>
      <c r="G415" s="47"/>
      <c r="H415" s="47"/>
      <c r="I415" s="47"/>
    </row>
    <row r="416" spans="1:9">
      <c r="A416" s="25" t="s">
        <v>530</v>
      </c>
      <c r="B416" s="16"/>
      <c r="C416" s="22"/>
      <c r="D416" s="25">
        <f>SUM(C389:C399,D415)</f>
        <v>137079085</v>
      </c>
      <c r="E416" s="25"/>
    </row>
    <row r="417" spans="1:13">
      <c r="A417" s="25" t="s">
        <v>531</v>
      </c>
      <c r="B417" s="16"/>
      <c r="C417" s="22"/>
      <c r="D417" s="25">
        <f>D384-D416</f>
        <v>10208864</v>
      </c>
      <c r="E417" s="25"/>
    </row>
    <row r="418" spans="1:13">
      <c r="A418" s="25" t="s">
        <v>532</v>
      </c>
      <c r="B418" s="16"/>
      <c r="C418" s="294">
        <v>2731636</v>
      </c>
      <c r="D418" s="25">
        <v>0</v>
      </c>
      <c r="E418" s="25"/>
    </row>
    <row r="419" spans="1:13">
      <c r="A419" s="46" t="s">
        <v>533</v>
      </c>
      <c r="B419" s="35" t="s">
        <v>299</v>
      </c>
      <c r="C419" s="292"/>
      <c r="D419" s="25">
        <v>0</v>
      </c>
      <c r="E419" s="25"/>
    </row>
    <row r="420" spans="1:13">
      <c r="A420" s="48" t="s">
        <v>534</v>
      </c>
      <c r="B420" s="16"/>
      <c r="C420" s="16"/>
      <c r="D420" s="25">
        <f>SUM(C418:C419)</f>
        <v>2731636</v>
      </c>
      <c r="E420" s="25"/>
      <c r="F420" s="11">
        <f>D420-C399</f>
        <v>-1021367</v>
      </c>
    </row>
    <row r="421" spans="1:13">
      <c r="A421" s="25" t="s">
        <v>535</v>
      </c>
      <c r="B421" s="16"/>
      <c r="C421" s="22"/>
      <c r="D421" s="25">
        <f>D417+D420</f>
        <v>12940500</v>
      </c>
      <c r="E421" s="25"/>
      <c r="F421" s="50"/>
    </row>
    <row r="422" spans="1:13">
      <c r="A422" s="25" t="s">
        <v>536</v>
      </c>
      <c r="B422" s="35" t="s">
        <v>299</v>
      </c>
      <c r="C422" s="292">
        <v>61113</v>
      </c>
      <c r="D422" s="25">
        <v>0</v>
      </c>
      <c r="E422" s="16"/>
    </row>
    <row r="423" spans="1:13">
      <c r="A423" s="16" t="s">
        <v>537</v>
      </c>
      <c r="B423" s="35" t="s">
        <v>299</v>
      </c>
      <c r="C423" s="292"/>
      <c r="D423" s="25">
        <v>0</v>
      </c>
      <c r="E423" s="16"/>
    </row>
    <row r="424" spans="1:13">
      <c r="A424" s="16" t="s">
        <v>538</v>
      </c>
      <c r="B424" s="16"/>
      <c r="C424" s="22"/>
      <c r="D424" s="25">
        <f>D421+C422-C423</f>
        <v>13001613</v>
      </c>
      <c r="E424" s="16"/>
    </row>
    <row r="426" spans="1:13" ht="29.1" customHeight="1">
      <c r="A426" s="381" t="s">
        <v>539</v>
      </c>
      <c r="B426" s="381"/>
      <c r="C426" s="381"/>
      <c r="D426" s="381"/>
      <c r="E426" s="381"/>
    </row>
    <row r="427" spans="1:13">
      <c r="A427" s="306"/>
      <c r="B427" s="306"/>
      <c r="C427" s="306"/>
      <c r="D427" s="306"/>
      <c r="E427" s="306"/>
      <c r="M427" s="51"/>
    </row>
    <row r="428" spans="1:13">
      <c r="M428" s="51"/>
    </row>
    <row r="429" spans="1:13">
      <c r="M429" s="51"/>
    </row>
    <row r="433" spans="2:7">
      <c r="B433" s="52"/>
      <c r="C433" s="52"/>
      <c r="D433" s="52"/>
      <c r="E433" s="52"/>
      <c r="F433" s="52"/>
      <c r="G433" s="52"/>
    </row>
    <row r="574" spans="2:83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>
      <c r="A612" s="212"/>
      <c r="C612" s="210" t="s">
        <v>540</v>
      </c>
      <c r="D612" s="217">
        <f>CE90-(BE90+CD90)</f>
        <v>97532</v>
      </c>
      <c r="E612" s="219">
        <f>SUM(C624:D647)+SUM(C668:D713)</f>
        <v>124390199.53414263</v>
      </c>
      <c r="F612" s="219">
        <f>CE64-(AX64+BD64+BE64+BG64+BJ64+BN64+BP64+BQ64+CB64+CC64+CD64)</f>
        <v>21451679</v>
      </c>
      <c r="G612" s="217">
        <f>CE91-(AX91+AY91+BD91+BE91+BG91+BJ91+BN91+BP91+BQ91+CB91+CC91+CD91)</f>
        <v>15926</v>
      </c>
      <c r="H612" s="222">
        <f>CE60-(AX60+AY60+AZ60+BD60+BE60+BG60+BJ60+BN60+BO60+BP60+BQ60+BR60+CB60+CC60+CD60)</f>
        <v>405.89999999999986</v>
      </c>
      <c r="I612" s="217">
        <f>CE92-(AX92+AY92+AZ92+BD92+BE92+BF92+BG92+BJ92+BN92+BO92+BP92+BQ92+BR92+CB92+CC92+CD92)</f>
        <v>13960.380000000003</v>
      </c>
      <c r="J612" s="217">
        <f>CE93-(AX93+AY93+AZ93+BA93+BD93+BE93+BF93+BG93+BJ93+BN93+BO93+BP93+BQ93+BR93+CB93+CC93+CD93)</f>
        <v>189775</v>
      </c>
      <c r="K612" s="217">
        <f>CE89-(AW89+AX89+AY89+AZ89+BA89+BB89+BC89+BD89+BE89+BF89+BG89+BH89+BI89+BJ89+BK89+BL89+BM89+BN89+BO89+BP89+BQ89+BR89+BS89+BT89+BU89+BV89+BW89+BX89+CB89+CC89+CD89)</f>
        <v>403004394</v>
      </c>
      <c r="L612" s="223">
        <f>CE94-(AW94+AX94+AY94+AZ94+BA94+BB94+BC94+BD94+BE94+BF94+BG94+BH94+BI94+BJ94+BK94+BL94+BM94+BN94+BO94+BP94+BQ94+BR94+BS94+BT94+BU94+BV94+BW94+BX94+BY94+BZ94+CA94+CB94+CC94+CD94)</f>
        <v>101.83999999999999</v>
      </c>
    </row>
    <row r="613" spans="1:14" s="202" customFormat="1" ht="12.6" customHeight="1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>
      <c r="A614" s="212">
        <v>8430</v>
      </c>
      <c r="B614" s="211" t="s">
        <v>166</v>
      </c>
      <c r="C614" s="217">
        <f>BE85</f>
        <v>2384470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>
      <c r="A615" s="212"/>
      <c r="B615" s="211" t="s">
        <v>552</v>
      </c>
      <c r="C615" s="217">
        <f>CD69-CD84</f>
        <v>6091874</v>
      </c>
      <c r="D615" s="217">
        <f>SUM(C614:C615)</f>
        <v>8476344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>
      <c r="A617" s="212">
        <v>8510</v>
      </c>
      <c r="B617" s="216" t="s">
        <v>171</v>
      </c>
      <c r="C617" s="217">
        <f>BJ85</f>
        <v>1994061</v>
      </c>
      <c r="D617" s="217">
        <f>(D615/D612)*BJ90</f>
        <v>55273.702825739245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>
      <c r="A619" s="212">
        <v>8610</v>
      </c>
      <c r="B619" s="216" t="s">
        <v>559</v>
      </c>
      <c r="C619" s="217">
        <f>BN85</f>
        <v>5983992</v>
      </c>
      <c r="D619" s="217">
        <f>(D615/D612)*BN90</f>
        <v>1505947.6769880655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>
      <c r="A621" s="212">
        <v>8630</v>
      </c>
      <c r="B621" s="216" t="s">
        <v>563</v>
      </c>
      <c r="C621" s="217">
        <f>BP85</f>
        <v>2751799</v>
      </c>
      <c r="D621" s="217">
        <f>(D615/D612)*BP90</f>
        <v>53014.08604355494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12344087.465857361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>
      <c r="A625" s="212">
        <v>8320</v>
      </c>
      <c r="B625" s="216" t="s">
        <v>161</v>
      </c>
      <c r="C625" s="217">
        <f>AY85</f>
        <v>1627033</v>
      </c>
      <c r="D625" s="217">
        <f>(D615/D612)*AY90</f>
        <v>187722.00959685026</v>
      </c>
      <c r="E625" s="219">
        <f>(E623/E612)*SUM(C625:D625)</f>
        <v>180090.51075939121</v>
      </c>
      <c r="F625" s="219">
        <f>(F624/F612)*AY64</f>
        <v>0</v>
      </c>
      <c r="G625" s="217">
        <f>SUM(C625:F625)</f>
        <v>1994845.5203562414</v>
      </c>
      <c r="H625" s="219"/>
      <c r="I625" s="217"/>
      <c r="J625" s="217"/>
      <c r="N625" s="213" t="s">
        <v>570</v>
      </c>
    </row>
    <row r="626" spans="1:14" s="202" customFormat="1" ht="12.6" customHeight="1">
      <c r="A626" s="212">
        <v>8650</v>
      </c>
      <c r="B626" s="216" t="s">
        <v>178</v>
      </c>
      <c r="C626" s="217">
        <f>BR85</f>
        <v>1414673</v>
      </c>
      <c r="D626" s="217">
        <f>(D615/D612)*BR90</f>
        <v>22335.44280851413</v>
      </c>
      <c r="E626" s="219">
        <f>(E623/E612)*SUM(C626:D626)</f>
        <v>142604.14384442646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>
      <c r="A627" s="212">
        <v>8620</v>
      </c>
      <c r="B627" s="211" t="s">
        <v>572</v>
      </c>
      <c r="C627" s="217">
        <f>BO85</f>
        <v>185886</v>
      </c>
      <c r="D627" s="217">
        <f>(D615/D612)*BO90</f>
        <v>0</v>
      </c>
      <c r="E627" s="219">
        <f>(E623/E612)*SUM(C627:D627)</f>
        <v>18446.734962013961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1783945.3216149546</v>
      </c>
      <c r="I628" s="217"/>
      <c r="J628" s="217"/>
      <c r="N628" s="213" t="s">
        <v>574</v>
      </c>
    </row>
    <row r="629" spans="1:14" s="202" customFormat="1" ht="12.6" customHeight="1">
      <c r="A629" s="212">
        <v>8460</v>
      </c>
      <c r="B629" s="216" t="s">
        <v>167</v>
      </c>
      <c r="C629" s="217">
        <f>BF85</f>
        <v>1131408</v>
      </c>
      <c r="D629" s="217">
        <f>(D615/D612)*BF90</f>
        <v>73003.003732108438</v>
      </c>
      <c r="E629" s="219">
        <f>(E623/E612)*SUM(C629:D629)</f>
        <v>119521.91435169626</v>
      </c>
      <c r="F629" s="219">
        <f>(F624/F612)*BF64</f>
        <v>0</v>
      </c>
      <c r="G629" s="217">
        <f>(G625/G612)*BF91</f>
        <v>0</v>
      </c>
      <c r="H629" s="219">
        <f>(H628/H612)*BF60</f>
        <v>47290.592906077647</v>
      </c>
      <c r="I629" s="217">
        <f>SUM(C629:H629)</f>
        <v>1371223.5109898823</v>
      </c>
      <c r="J629" s="217"/>
      <c r="N629" s="213" t="s">
        <v>575</v>
      </c>
    </row>
    <row r="630" spans="1:14" s="202" customFormat="1" ht="12.6" customHeight="1">
      <c r="A630" s="212">
        <v>8350</v>
      </c>
      <c r="B630" s="216" t="s">
        <v>576</v>
      </c>
      <c r="C630" s="217">
        <f>BA85</f>
        <v>161430</v>
      </c>
      <c r="D630" s="217">
        <f>(D615/D612)*BA90</f>
        <v>77174.603945371782</v>
      </c>
      <c r="E630" s="219">
        <f>(E623/E612)*SUM(C630:D630)</f>
        <v>23678.361413428574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16084.917613969181</v>
      </c>
      <c r="J630" s="217">
        <f>SUM(C630:I630)</f>
        <v>278367.88297276956</v>
      </c>
      <c r="N630" s="213" t="s">
        <v>577</v>
      </c>
    </row>
    <row r="631" spans="1:14" s="202" customFormat="1" ht="12.6" customHeight="1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>
      <c r="A632" s="212">
        <v>8360</v>
      </c>
      <c r="B632" s="216" t="s">
        <v>580</v>
      </c>
      <c r="C632" s="217">
        <f>BB85</f>
        <v>826796</v>
      </c>
      <c r="D632" s="217">
        <f>(D615/D612)*BB90</f>
        <v>24681.967928474758</v>
      </c>
      <c r="E632" s="219">
        <f>(E623/E612)*SUM(C632:D632)</f>
        <v>84497.963269804051</v>
      </c>
      <c r="F632" s="219">
        <f>(F624/F612)*BB64</f>
        <v>0</v>
      </c>
      <c r="G632" s="217">
        <f>(G625/G612)*BB91</f>
        <v>0</v>
      </c>
      <c r="H632" s="219">
        <f>(H628/H612)*BB60</f>
        <v>23865.048278810558</v>
      </c>
      <c r="I632" s="217">
        <f>(I629/I612)*BB92</f>
        <v>5143.9126492645701</v>
      </c>
      <c r="J632" s="217">
        <f>(J630/J612)*BB93</f>
        <v>0</v>
      </c>
      <c r="N632" s="213" t="s">
        <v>581</v>
      </c>
    </row>
    <row r="633" spans="1:14" s="202" customFormat="1" ht="12.6" customHeight="1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>
      <c r="A635" s="212">
        <v>8530</v>
      </c>
      <c r="B635" s="216" t="s">
        <v>586</v>
      </c>
      <c r="C635" s="217">
        <f>BK85</f>
        <v>6291446</v>
      </c>
      <c r="D635" s="217">
        <f>(D615/D612)*BK90</f>
        <v>44670.88561702826</v>
      </c>
      <c r="E635" s="219">
        <f>(E623/E612)*SUM(C635:D635)</f>
        <v>628776.07177150855</v>
      </c>
      <c r="F635" s="219">
        <f>(F624/F612)*BK64</f>
        <v>0</v>
      </c>
      <c r="G635" s="217">
        <f>(G625/G612)*BK91</f>
        <v>0</v>
      </c>
      <c r="H635" s="219">
        <f>(H628/H612)*BK60</f>
        <v>64079.632395038301</v>
      </c>
      <c r="I635" s="217">
        <f>(I629/I612)*BK92</f>
        <v>9310.5113619207295</v>
      </c>
      <c r="J635" s="217">
        <f>(J630/J612)*BK93</f>
        <v>0</v>
      </c>
      <c r="N635" s="213" t="s">
        <v>587</v>
      </c>
    </row>
    <row r="636" spans="1:14" s="202" customFormat="1" ht="12.6" customHeight="1">
      <c r="A636" s="212">
        <v>8480</v>
      </c>
      <c r="B636" s="216" t="s">
        <v>588</v>
      </c>
      <c r="C636" s="217">
        <f>BH85</f>
        <v>3869484</v>
      </c>
      <c r="D636" s="217">
        <f>(D615/D612)*BH90</f>
        <v>60140.569741213141</v>
      </c>
      <c r="E636" s="219">
        <f>(E623/E612)*SUM(C636:D636)</f>
        <v>389963.43424590502</v>
      </c>
      <c r="F636" s="219">
        <f>(F624/F612)*BH64</f>
        <v>0</v>
      </c>
      <c r="G636" s="217">
        <f>(G625/G612)*BH91</f>
        <v>0</v>
      </c>
      <c r="H636" s="219">
        <f>(H628/H612)*BH60</f>
        <v>40390.385576845125</v>
      </c>
      <c r="I636" s="217">
        <f>(I629/I612)*BH92</f>
        <v>12534.174015135608</v>
      </c>
      <c r="J636" s="217">
        <f>(J630/J612)*BH93</f>
        <v>0</v>
      </c>
      <c r="N636" s="213" t="s">
        <v>589</v>
      </c>
    </row>
    <row r="637" spans="1:14" s="202" customFormat="1" ht="12.6" customHeight="1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>
      <c r="A642" s="212">
        <v>8690</v>
      </c>
      <c r="B642" s="216" t="s">
        <v>599</v>
      </c>
      <c r="C642" s="217">
        <f>BV85</f>
        <v>1203465</v>
      </c>
      <c r="D642" s="217">
        <f>(D615/D612)*BV90</f>
        <v>86734.521100766928</v>
      </c>
      <c r="E642" s="219">
        <f>(E623/E612)*SUM(C642:D642)</f>
        <v>128035.29374919675</v>
      </c>
      <c r="F642" s="219">
        <f>(F624/F612)*BV64</f>
        <v>0</v>
      </c>
      <c r="G642" s="217">
        <f>(G625/G612)*BV91</f>
        <v>0</v>
      </c>
      <c r="H642" s="219">
        <f>(H628/H612)*BV60</f>
        <v>50982.423579042814</v>
      </c>
      <c r="I642" s="217">
        <f>(I629/I612)*BV92</f>
        <v>18076.870039538884</v>
      </c>
      <c r="J642" s="217">
        <f>(J630/J612)*BV93</f>
        <v>0</v>
      </c>
      <c r="N642" s="213" t="s">
        <v>600</v>
      </c>
    </row>
    <row r="643" spans="1:14" s="202" customFormat="1" ht="12.6" customHeight="1">
      <c r="A643" s="212">
        <v>8700</v>
      </c>
      <c r="B643" s="216" t="s">
        <v>601</v>
      </c>
      <c r="C643" s="217">
        <f>BW85</f>
        <v>478180</v>
      </c>
      <c r="D643" s="217">
        <f>(D615/D612)*BW90</f>
        <v>14252.967395316409</v>
      </c>
      <c r="E643" s="219">
        <f>(E623/E612)*SUM(C643:D643)</f>
        <v>48867.480262631201</v>
      </c>
      <c r="F643" s="219">
        <f>(F624/F612)*BW64</f>
        <v>0</v>
      </c>
      <c r="G643" s="217">
        <f>(G625/G612)*BW91</f>
        <v>0</v>
      </c>
      <c r="H643" s="219">
        <f>(H628/H612)*BW60</f>
        <v>17096.692045041083</v>
      </c>
      <c r="I643" s="217">
        <f>(I629/I612)*BW92</f>
        <v>2970.2485872400343</v>
      </c>
      <c r="J643" s="217">
        <f>(J630/J612)*BW93</f>
        <v>0</v>
      </c>
      <c r="N643" s="213" t="s">
        <v>602</v>
      </c>
    </row>
    <row r="644" spans="1:14" s="202" customFormat="1" ht="12.6" customHeight="1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14424442.053609723</v>
      </c>
      <c r="L644" s="219"/>
      <c r="N644" s="213" t="s">
        <v>604</v>
      </c>
    </row>
    <row r="645" spans="1:14" s="202" customFormat="1" ht="12.6" customHeight="1">
      <c r="A645" s="212">
        <v>8720</v>
      </c>
      <c r="B645" s="216" t="s">
        <v>605</v>
      </c>
      <c r="C645" s="217">
        <f>BY85</f>
        <v>2295131</v>
      </c>
      <c r="D645" s="217">
        <f>(D615/D612)*BY90</f>
        <v>48755.57749251528</v>
      </c>
      <c r="E645" s="219">
        <f>(E623/E612)*SUM(C645:D645)</f>
        <v>232599.84332346934</v>
      </c>
      <c r="F645" s="219">
        <f>(F624/F612)*BY64</f>
        <v>0</v>
      </c>
      <c r="G645" s="217">
        <f>(G625/G612)*BY91</f>
        <v>0</v>
      </c>
      <c r="H645" s="219">
        <f>(H628/H612)*BY60</f>
        <v>51641.679056358022</v>
      </c>
      <c r="I645" s="217">
        <f>(I629/I612)*BY92</f>
        <v>10161.118265541718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2638289.218137884</v>
      </c>
      <c r="N647" s="213" t="s">
        <v>610</v>
      </c>
    </row>
    <row r="648" spans="1:14" s="202" customFormat="1" ht="12.6" customHeight="1">
      <c r="A648" s="212"/>
      <c r="B648" s="212"/>
      <c r="C648" s="202">
        <f>SUM(C614:C647)</f>
        <v>38691128</v>
      </c>
      <c r="L648" s="215"/>
    </row>
    <row r="666" spans="1:14" s="202" customFormat="1" ht="12.6" customHeight="1">
      <c r="C666" s="210" t="s">
        <v>611</v>
      </c>
      <c r="M666" s="210" t="s">
        <v>612</v>
      </c>
    </row>
    <row r="667" spans="1:14" s="202" customFormat="1" ht="12.6" customHeight="1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614</v>
      </c>
    </row>
    <row r="669" spans="1:14" s="202" customFormat="1" ht="12.6" customHeight="1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>
      <c r="A670" s="212">
        <v>6070</v>
      </c>
      <c r="B670" s="211" t="s">
        <v>616</v>
      </c>
      <c r="C670" s="217">
        <f>E85</f>
        <v>3414818</v>
      </c>
      <c r="D670" s="217">
        <f>(D615/D612)*E90</f>
        <v>513715.18459582498</v>
      </c>
      <c r="E670" s="219">
        <f>(E623/E612)*SUM(C670:D670)</f>
        <v>389855.12865797238</v>
      </c>
      <c r="F670" s="219">
        <f>(F624/F612)*E64</f>
        <v>0</v>
      </c>
      <c r="G670" s="217">
        <f>(G625/G612)*E91</f>
        <v>1422044.5304912978</v>
      </c>
      <c r="H670" s="219">
        <f>(H628/H612)*E60</f>
        <v>68123.065989238239</v>
      </c>
      <c r="I670" s="217">
        <f>(I629/I612)*E92</f>
        <v>107062.53174906208</v>
      </c>
      <c r="J670" s="217">
        <f>(J630/J612)*E93</f>
        <v>45275.210516862098</v>
      </c>
      <c r="K670" s="217">
        <f>(K644/K612)*E89</f>
        <v>458598.76667048456</v>
      </c>
      <c r="L670" s="217">
        <f>(L647/L612)*E94</f>
        <v>388334.20443722396</v>
      </c>
      <c r="M670" s="202">
        <f t="shared" si="24"/>
        <v>3393009</v>
      </c>
      <c r="N670" s="211" t="s">
        <v>617</v>
      </c>
    </row>
    <row r="671" spans="1:14" s="202" customFormat="1" ht="12.6" customHeight="1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>
      <c r="A675" s="212">
        <v>6170</v>
      </c>
      <c r="B675" s="211" t="s">
        <v>124</v>
      </c>
      <c r="C675" s="217">
        <f>J85</f>
        <v>833317</v>
      </c>
      <c r="D675" s="217">
        <f>(D615/D612)*J90</f>
        <v>125321.82307345282</v>
      </c>
      <c r="E675" s="219">
        <f>(E623/E612)*SUM(C675:D675)</f>
        <v>95132.265439747891</v>
      </c>
      <c r="F675" s="219">
        <f>(F624/F612)*J64</f>
        <v>0</v>
      </c>
      <c r="G675" s="217">
        <f>(G625/G612)*J91</f>
        <v>0</v>
      </c>
      <c r="H675" s="219">
        <f>(H628/H612)*J60</f>
        <v>17580.146061738902</v>
      </c>
      <c r="I675" s="217">
        <f>(I629/I612)*J92</f>
        <v>26127.186647018822</v>
      </c>
      <c r="J675" s="217">
        <f>(J630/J612)*J93</f>
        <v>11049.639111757993</v>
      </c>
      <c r="K675" s="217">
        <f>(K644/K612)*J89</f>
        <v>111914.51798399935</v>
      </c>
      <c r="L675" s="217">
        <f>(L647/L612)*J94</f>
        <v>103624.87109732461</v>
      </c>
      <c r="M675" s="202">
        <f t="shared" si="24"/>
        <v>490750</v>
      </c>
      <c r="N675" s="211" t="s">
        <v>626</v>
      </c>
    </row>
    <row r="676" spans="1:14" s="202" customFormat="1" ht="12.6" customHeight="1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627</v>
      </c>
    </row>
    <row r="677" spans="1:14" s="202" customFormat="1" ht="12.6" customHeight="1">
      <c r="A677" s="212">
        <v>6210</v>
      </c>
      <c r="B677" s="211" t="s">
        <v>345</v>
      </c>
      <c r="C677" s="217">
        <f>L85</f>
        <v>812960</v>
      </c>
      <c r="D677" s="217">
        <f>(D615/D612)*L90</f>
        <v>122280.03125128163</v>
      </c>
      <c r="E677" s="219">
        <f>(E623/E612)*SUM(C677:D677)</f>
        <v>92810.243818028495</v>
      </c>
      <c r="F677" s="219">
        <f>(F624/F612)*L64</f>
        <v>0</v>
      </c>
      <c r="G677" s="217">
        <f>(G625/G612)*L91</f>
        <v>338570.10181608191</v>
      </c>
      <c r="H677" s="219">
        <f>(H628/H612)*L60</f>
        <v>16217.684741954137</v>
      </c>
      <c r="I677" s="217">
        <f>(I629/I612)*L92</f>
        <v>25439.62910367622</v>
      </c>
      <c r="J677" s="217">
        <f>(J630/J612)*L93</f>
        <v>10778.275347563751</v>
      </c>
      <c r="K677" s="217">
        <f>(K644/K612)*L89</f>
        <v>109179.30850810763</v>
      </c>
      <c r="L677" s="217">
        <f>(L647/L612)*L94</f>
        <v>92485.197454362205</v>
      </c>
      <c r="M677" s="202">
        <f t="shared" si="24"/>
        <v>807760</v>
      </c>
      <c r="N677" s="211" t="s">
        <v>628</v>
      </c>
    </row>
    <row r="678" spans="1:14" s="202" customFormat="1" ht="12.6" customHeight="1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632</v>
      </c>
    </row>
    <row r="680" spans="1:14" s="202" customFormat="1" ht="12.6" customHeight="1">
      <c r="A680" s="212">
        <v>7010</v>
      </c>
      <c r="B680" s="211" t="s">
        <v>633</v>
      </c>
      <c r="C680" s="217">
        <f>O85</f>
        <v>4484569</v>
      </c>
      <c r="D680" s="217">
        <f>(D615/D612)*O90</f>
        <v>223962.78644957553</v>
      </c>
      <c r="E680" s="219">
        <f>(E623/E612)*SUM(C680:D680)</f>
        <v>467259.70715843816</v>
      </c>
      <c r="F680" s="219">
        <f>(F624/F612)*O64</f>
        <v>0</v>
      </c>
      <c r="G680" s="217">
        <f>(G625/G612)*O91</f>
        <v>0</v>
      </c>
      <c r="H680" s="219">
        <f>(H628/H612)*O60</f>
        <v>80033.614946066358</v>
      </c>
      <c r="I680" s="217">
        <f>(I629/I612)*O92</f>
        <v>46678.281617529152</v>
      </c>
      <c r="J680" s="217">
        <f>(J630/J612)*O93</f>
        <v>25414.316640159162</v>
      </c>
      <c r="K680" s="217">
        <f>(K644/K612)*O89</f>
        <v>177359.6097855636</v>
      </c>
      <c r="L680" s="217">
        <f>(L647/L612)*O94</f>
        <v>357505.80528576992</v>
      </c>
      <c r="M680" s="202">
        <f t="shared" si="24"/>
        <v>1378214</v>
      </c>
      <c r="N680" s="211" t="s">
        <v>634</v>
      </c>
    </row>
    <row r="681" spans="1:14" s="202" customFormat="1" ht="12.6" customHeight="1">
      <c r="A681" s="212">
        <v>7020</v>
      </c>
      <c r="B681" s="211" t="s">
        <v>635</v>
      </c>
      <c r="C681" s="217">
        <f>P85</f>
        <v>18445424</v>
      </c>
      <c r="D681" s="217">
        <f>(D615/D612)*P90</f>
        <v>646598.03305581759</v>
      </c>
      <c r="E681" s="219">
        <f>(E623/E612)*SUM(C681:D681)</f>
        <v>1894631.4963618107</v>
      </c>
      <c r="F681" s="219">
        <f>(F624/F612)*P64</f>
        <v>0</v>
      </c>
      <c r="G681" s="217">
        <f>(G625/G612)*P91</f>
        <v>0</v>
      </c>
      <c r="H681" s="219">
        <f>(H628/H612)*P60</f>
        <v>247616.35727959246</v>
      </c>
      <c r="I681" s="217">
        <f>(I629/I612)*P92</f>
        <v>134763.24294527355</v>
      </c>
      <c r="J681" s="217">
        <f>(J630/J612)*P93</f>
        <v>79647.465037746879</v>
      </c>
      <c r="K681" s="217">
        <f>(K644/K612)*P89</f>
        <v>2939597.6899005636</v>
      </c>
      <c r="L681" s="217">
        <f>(L647/L612)*P94</f>
        <v>692991.32546335831</v>
      </c>
      <c r="M681" s="202">
        <f t="shared" si="24"/>
        <v>6635846</v>
      </c>
      <c r="N681" s="211" t="s">
        <v>636</v>
      </c>
    </row>
    <row r="682" spans="1:14" s="202" customFormat="1" ht="12.6" customHeight="1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0</v>
      </c>
      <c r="N682" s="211" t="s">
        <v>638</v>
      </c>
    </row>
    <row r="683" spans="1:14" s="202" customFormat="1" ht="12.6" customHeight="1">
      <c r="A683" s="212">
        <v>7040</v>
      </c>
      <c r="B683" s="211" t="s">
        <v>132</v>
      </c>
      <c r="C683" s="217">
        <f>R85</f>
        <v>3191678</v>
      </c>
      <c r="D683" s="217">
        <f>(D615/D612)*R90</f>
        <v>13992.242381987451</v>
      </c>
      <c r="E683" s="219">
        <f>(E623/E612)*SUM(C683:D683)</f>
        <v>318120.51115649147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2916.2262088345447</v>
      </c>
      <c r="J683" s="217">
        <f>(J630/J612)*R93</f>
        <v>10.267818104647013</v>
      </c>
      <c r="K683" s="217">
        <f>(K644/K612)*R89</f>
        <v>865062.33399746474</v>
      </c>
      <c r="L683" s="217">
        <f>(L647/L612)*R94</f>
        <v>0</v>
      </c>
      <c r="M683" s="202">
        <f t="shared" si="24"/>
        <v>1200102</v>
      </c>
      <c r="N683" s="211" t="s">
        <v>639</v>
      </c>
    </row>
    <row r="684" spans="1:14" s="202" customFormat="1" ht="12.6" customHeight="1">
      <c r="A684" s="212">
        <v>7050</v>
      </c>
      <c r="B684" s="211" t="s">
        <v>640</v>
      </c>
      <c r="C684" s="217">
        <f>S85</f>
        <v>502708</v>
      </c>
      <c r="D684" s="217">
        <f>(D615/D612)*S90</f>
        <v>125148.00639790019</v>
      </c>
      <c r="E684" s="219">
        <f>(E623/E612)*SUM(C684:D684)</f>
        <v>62306.431599639596</v>
      </c>
      <c r="F684" s="219">
        <f>(F624/F612)*S64</f>
        <v>0</v>
      </c>
      <c r="G684" s="217">
        <f>(G625/G612)*S91</f>
        <v>0</v>
      </c>
      <c r="H684" s="219">
        <f>(H628/H612)*S60</f>
        <v>27381.077491158343</v>
      </c>
      <c r="I684" s="217">
        <f>(I629/I612)*S92</f>
        <v>26082.986519232512</v>
      </c>
      <c r="J684" s="217">
        <f>(J630/J612)*S93</f>
        <v>0</v>
      </c>
      <c r="K684" s="217">
        <f>(K644/K612)*S89</f>
        <v>693349.84960033617</v>
      </c>
      <c r="L684" s="217">
        <f>(L647/L612)*S94</f>
        <v>0</v>
      </c>
      <c r="M684" s="202">
        <f t="shared" si="24"/>
        <v>934268</v>
      </c>
      <c r="N684" s="211" t="s">
        <v>641</v>
      </c>
    </row>
    <row r="685" spans="1:14" s="202" customFormat="1" ht="12.6" customHeight="1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>
      <c r="A686" s="212">
        <v>7070</v>
      </c>
      <c r="B686" s="211" t="s">
        <v>135</v>
      </c>
      <c r="C686" s="217">
        <f>U85</f>
        <v>5781865</v>
      </c>
      <c r="D686" s="217">
        <f>(D615/D612)*U90</f>
        <v>140530.78218430874</v>
      </c>
      <c r="E686" s="219">
        <f>(E623/E612)*SUM(C686:D686)</f>
        <v>587719.70634745643</v>
      </c>
      <c r="F686" s="219">
        <f>(F624/F612)*U64</f>
        <v>0</v>
      </c>
      <c r="G686" s="217">
        <f>(G625/G612)*U91</f>
        <v>0</v>
      </c>
      <c r="H686" s="219">
        <f>(H628/H612)*U60</f>
        <v>122225.96549423972</v>
      </c>
      <c r="I686" s="217">
        <f>(I629/I612)*U92</f>
        <v>29288.969121332866</v>
      </c>
      <c r="J686" s="217">
        <f>(J630/J612)*U93</f>
        <v>463.51864586692227</v>
      </c>
      <c r="K686" s="217">
        <f>(K644/K612)*U89</f>
        <v>1244380.5069243817</v>
      </c>
      <c r="L686" s="217">
        <f>(L647/L612)*U94</f>
        <v>0</v>
      </c>
      <c r="M686" s="202">
        <f t="shared" si="24"/>
        <v>2124609</v>
      </c>
      <c r="N686" s="211" t="s">
        <v>644</v>
      </c>
    </row>
    <row r="687" spans="1:14" s="202" customFormat="1" ht="12.6" customHeight="1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646</v>
      </c>
    </row>
    <row r="688" spans="1:14" s="202" customFormat="1" ht="12.6" customHeight="1">
      <c r="A688" s="212">
        <v>7120</v>
      </c>
      <c r="B688" s="211" t="s">
        <v>647</v>
      </c>
      <c r="C688" s="217">
        <f>W85</f>
        <v>289104</v>
      </c>
      <c r="D688" s="217">
        <f>(D615/D612)*W90</f>
        <v>31634.634950580323</v>
      </c>
      <c r="E688" s="219">
        <f>(E623/E612)*SUM(C688:D688)</f>
        <v>31829.081216506365</v>
      </c>
      <c r="F688" s="219">
        <f>(F624/F612)*W64</f>
        <v>0</v>
      </c>
      <c r="G688" s="217">
        <f>(G625/G612)*W91</f>
        <v>0</v>
      </c>
      <c r="H688" s="219">
        <f>(H628/H612)*W60</f>
        <v>5449.84527913906</v>
      </c>
      <c r="I688" s="217">
        <f>(I629/I612)*W92</f>
        <v>6679.130421042405</v>
      </c>
      <c r="J688" s="217">
        <f>(J630/J612)*W93</f>
        <v>1311.3470550792042</v>
      </c>
      <c r="K688" s="217">
        <f>(K644/K612)*W89</f>
        <v>163149.36277737806</v>
      </c>
      <c r="L688" s="217">
        <f>(L647/L612)*W94</f>
        <v>0</v>
      </c>
      <c r="M688" s="202">
        <f t="shared" si="24"/>
        <v>240053</v>
      </c>
      <c r="N688" s="211" t="s">
        <v>648</v>
      </c>
    </row>
    <row r="689" spans="1:14" s="202" customFormat="1" ht="12.6" customHeight="1">
      <c r="A689" s="212">
        <v>7130</v>
      </c>
      <c r="B689" s="211" t="s">
        <v>649</v>
      </c>
      <c r="C689" s="217">
        <f>X85</f>
        <v>2077018</v>
      </c>
      <c r="D689" s="217">
        <f>(D615/D612)*X90</f>
        <v>219791.18623631221</v>
      </c>
      <c r="E689" s="219">
        <f>(E623/E612)*SUM(C689:D689)</f>
        <v>227928.03286326141</v>
      </c>
      <c r="F689" s="219">
        <f>(F624/F612)*X64</f>
        <v>0</v>
      </c>
      <c r="G689" s="217">
        <f>(G625/G612)*X91</f>
        <v>0</v>
      </c>
      <c r="H689" s="219">
        <f>(H628/H612)*X60</f>
        <v>37929.165128201683</v>
      </c>
      <c r="I689" s="217">
        <f>(I629/I612)*X92</f>
        <v>45771.687885378837</v>
      </c>
      <c r="J689" s="217">
        <f>(J630/J612)*X93</f>
        <v>9084.0853602969928</v>
      </c>
      <c r="K689" s="217">
        <f>(K644/K612)*X89</f>
        <v>1131381.7694996188</v>
      </c>
      <c r="L689" s="217">
        <f>(L647/L612)*X94</f>
        <v>0</v>
      </c>
      <c r="M689" s="202">
        <f t="shared" si="24"/>
        <v>1671886</v>
      </c>
      <c r="N689" s="211" t="s">
        <v>650</v>
      </c>
    </row>
    <row r="690" spans="1:14" s="202" customFormat="1" ht="12.6" customHeight="1">
      <c r="A690" s="212">
        <v>7140</v>
      </c>
      <c r="B690" s="211" t="s">
        <v>651</v>
      </c>
      <c r="C690" s="217">
        <f>Y85</f>
        <v>3622301</v>
      </c>
      <c r="D690" s="217">
        <f>(D615/D612)*Y90</f>
        <v>233609.611942747</v>
      </c>
      <c r="E690" s="219">
        <f>(E623/E612)*SUM(C690:D690)</f>
        <v>382648.29570664233</v>
      </c>
      <c r="F690" s="219">
        <f>(F624/F612)*Y64</f>
        <v>0</v>
      </c>
      <c r="G690" s="217">
        <f>(G625/G612)*Y91</f>
        <v>0</v>
      </c>
      <c r="H690" s="219">
        <f>(H628/H612)*Y60</f>
        <v>40302.484846536434</v>
      </c>
      <c r="I690" s="217">
        <f>(I629/I612)*Y92</f>
        <v>48718.363071132837</v>
      </c>
      <c r="J690" s="217">
        <f>(J630/J612)*Y93</f>
        <v>9656.1495118416115</v>
      </c>
      <c r="K690" s="217">
        <f>(K644/K612)*Y89</f>
        <v>1202663.9004738745</v>
      </c>
      <c r="L690" s="217">
        <f>(L647/L612)*Y94</f>
        <v>0</v>
      </c>
      <c r="M690" s="202">
        <f t="shared" si="24"/>
        <v>1917599</v>
      </c>
      <c r="N690" s="211" t="s">
        <v>652</v>
      </c>
    </row>
    <row r="691" spans="1:14" s="202" customFormat="1" ht="12.6" customHeight="1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656</v>
      </c>
    </row>
    <row r="693" spans="1:14" s="202" customFormat="1" ht="12.6" customHeight="1">
      <c r="A693" s="212">
        <v>7170</v>
      </c>
      <c r="B693" s="211" t="s">
        <v>141</v>
      </c>
      <c r="C693" s="217">
        <f>AB85</f>
        <v>4055007</v>
      </c>
      <c r="D693" s="217">
        <f>(D615/D612)*AB90</f>
        <v>34502.610097198871</v>
      </c>
      <c r="E693" s="219">
        <f>(E623/E612)*SUM(C693:D693)</f>
        <v>405829.91673429991</v>
      </c>
      <c r="F693" s="219">
        <f>(F624/F612)*AB64</f>
        <v>0</v>
      </c>
      <c r="G693" s="217">
        <f>(G625/G612)*AB91</f>
        <v>0</v>
      </c>
      <c r="H693" s="219">
        <f>(H628/H612)*AB60</f>
        <v>20920.373813469294</v>
      </c>
      <c r="I693" s="217">
        <f>(I629/I612)*AB92</f>
        <v>7190.8696783016831</v>
      </c>
      <c r="J693" s="217">
        <f>(J630/J612)*AB93</f>
        <v>0</v>
      </c>
      <c r="K693" s="217">
        <f>(K644/K612)*AB89</f>
        <v>464336.98338589515</v>
      </c>
      <c r="L693" s="217">
        <f>(L647/L612)*AB94</f>
        <v>0</v>
      </c>
      <c r="M693" s="202">
        <f t="shared" si="24"/>
        <v>932781</v>
      </c>
      <c r="N693" s="211" t="s">
        <v>657</v>
      </c>
    </row>
    <row r="694" spans="1:14" s="202" customFormat="1" ht="12.6" customHeight="1">
      <c r="A694" s="212">
        <v>7180</v>
      </c>
      <c r="B694" s="211" t="s">
        <v>658</v>
      </c>
      <c r="C694" s="217">
        <f>AC85</f>
        <v>1288822</v>
      </c>
      <c r="D694" s="217">
        <f>(D615/D612)*AC90</f>
        <v>66832.511749989746</v>
      </c>
      <c r="E694" s="219">
        <f>(E623/E612)*SUM(C694:D694)</f>
        <v>134530.83867698751</v>
      </c>
      <c r="F694" s="219">
        <f>(F624/F612)*AC64</f>
        <v>0</v>
      </c>
      <c r="G694" s="217">
        <f>(G625/G612)*AC91</f>
        <v>0</v>
      </c>
      <c r="H694" s="219">
        <f>(H628/H612)*AC60</f>
        <v>46235.784142373312</v>
      </c>
      <c r="I694" s="217">
        <f>(I629/I612)*AC92</f>
        <v>13928.933603059169</v>
      </c>
      <c r="J694" s="217">
        <f>(J630/J612)*AC93</f>
        <v>991.57786267734014</v>
      </c>
      <c r="K694" s="217">
        <f>(K644/K612)*AC89</f>
        <v>184935.90273103403</v>
      </c>
      <c r="L694" s="217">
        <f>(L647/L612)*AC94</f>
        <v>49221.813771229186</v>
      </c>
      <c r="M694" s="202">
        <f t="shared" si="24"/>
        <v>496677</v>
      </c>
      <c r="N694" s="211" t="s">
        <v>659</v>
      </c>
    </row>
    <row r="695" spans="1:14" s="202" customFormat="1" ht="12.6" customHeight="1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>
      <c r="A696" s="212">
        <v>7200</v>
      </c>
      <c r="B696" s="211" t="s">
        <v>661</v>
      </c>
      <c r="C696" s="217">
        <f>AE85</f>
        <v>2367348</v>
      </c>
      <c r="D696" s="217">
        <f>(D615/D612)*AE90</f>
        <v>258204.67153344545</v>
      </c>
      <c r="E696" s="219">
        <f>(E623/E612)*SUM(C696:D696)</f>
        <v>260551.48994859841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53814.146692363429</v>
      </c>
      <c r="J696" s="217">
        <f>(J630/J612)*AE93</f>
        <v>8312.5321712906607</v>
      </c>
      <c r="K696" s="217">
        <f>(K644/K612)*AE89</f>
        <v>404214.05895405827</v>
      </c>
      <c r="L696" s="217">
        <f>(L647/L612)*AE94</f>
        <v>0</v>
      </c>
      <c r="M696" s="202">
        <f t="shared" si="24"/>
        <v>985097</v>
      </c>
      <c r="N696" s="211" t="s">
        <v>662</v>
      </c>
    </row>
    <row r="697" spans="1:14" s="202" customFormat="1" ht="12.6" customHeight="1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>
      <c r="A698" s="212">
        <v>7230</v>
      </c>
      <c r="B698" s="211" t="s">
        <v>665</v>
      </c>
      <c r="C698" s="217">
        <f>AG85</f>
        <v>8671720</v>
      </c>
      <c r="D698" s="217">
        <f>(D615/D612)*AG90</f>
        <v>288535.68141738098</v>
      </c>
      <c r="E698" s="219">
        <f>(E623/E612)*SUM(C698:D698)</f>
        <v>889187.25319274305</v>
      </c>
      <c r="F698" s="219">
        <f>(F624/F612)*AG64</f>
        <v>0</v>
      </c>
      <c r="G698" s="217">
        <f>(G625/G612)*AG91</f>
        <v>0</v>
      </c>
      <c r="H698" s="219">
        <f>(H628/H612)*AG60</f>
        <v>130576.5348735657</v>
      </c>
      <c r="I698" s="217">
        <f>(I629/I612)*AG92</f>
        <v>60135.747190867682</v>
      </c>
      <c r="J698" s="217">
        <f>(J630/J612)*AG93</f>
        <v>50083.483052152515</v>
      </c>
      <c r="K698" s="217">
        <f>(K644/K612)*AG89</f>
        <v>2068753.2220724823</v>
      </c>
      <c r="L698" s="217">
        <f>(L647/L612)*AG94</f>
        <v>413463.23567832517</v>
      </c>
      <c r="M698" s="202">
        <f t="shared" si="24"/>
        <v>3900735</v>
      </c>
      <c r="N698" s="211" t="s">
        <v>666</v>
      </c>
    </row>
    <row r="699" spans="1:14" s="202" customFormat="1" ht="12.6" customHeight="1">
      <c r="A699" s="212">
        <v>7240</v>
      </c>
      <c r="B699" s="211" t="s">
        <v>145</v>
      </c>
      <c r="C699" s="217">
        <f>AH85</f>
        <v>1931926</v>
      </c>
      <c r="D699" s="217">
        <f>(D615/D612)*AH90</f>
        <v>55447.519501291885</v>
      </c>
      <c r="E699" s="219">
        <f>(E623/E612)*SUM(C699:D699)</f>
        <v>197220.62223494623</v>
      </c>
      <c r="F699" s="219">
        <f>(F624/F612)*AH64</f>
        <v>0</v>
      </c>
      <c r="G699" s="217">
        <f>(G625/G612)*AH91</f>
        <v>0</v>
      </c>
      <c r="H699" s="219">
        <f>(H628/H612)*AH60</f>
        <v>82450.885029555458</v>
      </c>
      <c r="I699" s="217">
        <f>(I629/I612)*AH92</f>
        <v>11555.877853465279</v>
      </c>
      <c r="J699" s="217">
        <f>(J630/J612)*AH93</f>
        <v>1568.0425076953795</v>
      </c>
      <c r="K699" s="217">
        <f>(K644/K612)*AH89</f>
        <v>142094.73895155036</v>
      </c>
      <c r="L699" s="217">
        <f>(L647/L612)*AH94</f>
        <v>0</v>
      </c>
      <c r="M699" s="202">
        <f t="shared" si="24"/>
        <v>490338</v>
      </c>
      <c r="N699" s="211" t="s">
        <v>667</v>
      </c>
    </row>
    <row r="700" spans="1:14" s="202" customFormat="1" ht="12.6" customHeight="1">
      <c r="A700" s="212">
        <v>7250</v>
      </c>
      <c r="B700" s="211" t="s">
        <v>668</v>
      </c>
      <c r="C700" s="217">
        <f>AI85</f>
        <v>2974951</v>
      </c>
      <c r="D700" s="217">
        <f>(D615/D612)*AI90</f>
        <v>55708.244514620841</v>
      </c>
      <c r="E700" s="219">
        <f>(E623/E612)*SUM(C700:D700)</f>
        <v>300752.97679082165</v>
      </c>
      <c r="F700" s="219">
        <f>(F624/F612)*AI64</f>
        <v>0</v>
      </c>
      <c r="G700" s="217">
        <f>(G625/G612)*AI91</f>
        <v>0</v>
      </c>
      <c r="H700" s="219">
        <f>(H628/H612)*AI60</f>
        <v>23908.998643964907</v>
      </c>
      <c r="I700" s="217">
        <f>(I629/I612)*AI92</f>
        <v>11610.882456932686</v>
      </c>
      <c r="J700" s="217">
        <f>(J630/J612)*AI93</f>
        <v>2398.2689430139808</v>
      </c>
      <c r="K700" s="217">
        <f>(K644/K612)*AI89</f>
        <v>585633.47854113684</v>
      </c>
      <c r="L700" s="217">
        <f>(L647/L612)*AI94</f>
        <v>113728.29602931374</v>
      </c>
      <c r="M700" s="202">
        <f t="shared" si="24"/>
        <v>1093741</v>
      </c>
      <c r="N700" s="211" t="s">
        <v>669</v>
      </c>
    </row>
    <row r="701" spans="1:14" s="202" customFormat="1" ht="12.6" customHeight="1">
      <c r="A701" s="212">
        <v>7260</v>
      </c>
      <c r="B701" s="211" t="s">
        <v>147</v>
      </c>
      <c r="C701" s="217">
        <f>AJ85</f>
        <v>30200686</v>
      </c>
      <c r="D701" s="217">
        <f>(D615/D612)*AJ90</f>
        <v>2896046.5397202969</v>
      </c>
      <c r="E701" s="219">
        <f>(E623/E612)*SUM(C701:D701)</f>
        <v>3284414.3898350787</v>
      </c>
      <c r="F701" s="219">
        <f>(F624/F612)*AJ64</f>
        <v>0</v>
      </c>
      <c r="G701" s="217">
        <f>(G625/G612)*AJ91</f>
        <v>0</v>
      </c>
      <c r="H701" s="219">
        <f>(H628/H612)*AJ60</f>
        <v>459413.16695839184</v>
      </c>
      <c r="I701" s="217">
        <f>(I629/I612)*AJ92</f>
        <v>603589.08724935446</v>
      </c>
      <c r="J701" s="217">
        <f>(J630/J612)*AJ93</f>
        <v>14863.400122055455</v>
      </c>
      <c r="K701" s="217">
        <f>(K644/K612)*AJ89</f>
        <v>1228296.1766625855</v>
      </c>
      <c r="L701" s="217">
        <f>(L647/L612)*AJ94</f>
        <v>344034.57204311766</v>
      </c>
      <c r="M701" s="202">
        <f t="shared" si="24"/>
        <v>8830657</v>
      </c>
      <c r="N701" s="211" t="s">
        <v>670</v>
      </c>
    </row>
    <row r="702" spans="1:14" s="202" customFormat="1" ht="12.6" customHeight="1">
      <c r="A702" s="212">
        <v>7310</v>
      </c>
      <c r="B702" s="211" t="s">
        <v>671</v>
      </c>
      <c r="C702" s="217">
        <f>AK85</f>
        <v>433536</v>
      </c>
      <c r="D702" s="217">
        <f>(D615/D612)*AK90</f>
        <v>45713.785670344092</v>
      </c>
      <c r="E702" s="219">
        <f>(E623/E612)*SUM(C702:D702)</f>
        <v>47559.223270514362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9527.5831006046083</v>
      </c>
      <c r="J702" s="217">
        <f>(J630/J612)*AK93</f>
        <v>0</v>
      </c>
      <c r="K702" s="217">
        <f>(K644/K612)*AK89</f>
        <v>36399.843713539631</v>
      </c>
      <c r="L702" s="217">
        <f>(L647/L612)*AK94</f>
        <v>0</v>
      </c>
      <c r="M702" s="202">
        <f t="shared" si="24"/>
        <v>139200</v>
      </c>
      <c r="N702" s="211" t="s">
        <v>672</v>
      </c>
    </row>
    <row r="703" spans="1:14" s="202" customFormat="1" ht="12.6" customHeight="1">
      <c r="A703" s="212">
        <v>7320</v>
      </c>
      <c r="B703" s="211" t="s">
        <v>673</v>
      </c>
      <c r="C703" s="217">
        <f>AL85</f>
        <v>339418</v>
      </c>
      <c r="D703" s="217">
        <f>(D615/D612)*AL90</f>
        <v>27463.034737316983</v>
      </c>
      <c r="E703" s="219">
        <f>(E623/E612)*SUM(C703:D703)</f>
        <v>36408.10609937663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5723.4254357961909</v>
      </c>
      <c r="J703" s="217">
        <f>(J630/J612)*AL93</f>
        <v>0</v>
      </c>
      <c r="K703" s="217">
        <f>(K644/K612)*AL89</f>
        <v>53387.60666067589</v>
      </c>
      <c r="L703" s="217">
        <f>(L647/L612)*AL94</f>
        <v>0</v>
      </c>
      <c r="M703" s="202">
        <f t="shared" si="24"/>
        <v>122982</v>
      </c>
      <c r="N703" s="211" t="s">
        <v>674</v>
      </c>
    </row>
    <row r="704" spans="1:14" s="202" customFormat="1" ht="12.6" customHeight="1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>
      <c r="A706" s="212">
        <v>7350</v>
      </c>
      <c r="B706" s="211" t="s">
        <v>679</v>
      </c>
      <c r="C706" s="217">
        <f>AO85</f>
        <v>562636</v>
      </c>
      <c r="D706" s="217">
        <f>(D615/D612)*AO90</f>
        <v>84648.720994135263</v>
      </c>
      <c r="E706" s="219">
        <f>(E623/E612)*SUM(C706:D706)</f>
        <v>64234.47539427373</v>
      </c>
      <c r="F706" s="219">
        <f>(F624/F612)*AO64</f>
        <v>0</v>
      </c>
      <c r="G706" s="217">
        <f>(G625/G612)*AO91</f>
        <v>234230.8880488617</v>
      </c>
      <c r="H706" s="219">
        <f>(H628/H612)*AO60</f>
        <v>10240.43508096291</v>
      </c>
      <c r="I706" s="217">
        <f>(I629/I612)*AO92</f>
        <v>17684.962239833607</v>
      </c>
      <c r="J706" s="217">
        <f>(J630/J612)*AO93</f>
        <v>7460.3032686049582</v>
      </c>
      <c r="K706" s="217">
        <f>(K644/K612)*AO89</f>
        <v>75559.378815604097</v>
      </c>
      <c r="L706" s="217">
        <f>(L647/L612)*AO94</f>
        <v>55180.243859325346</v>
      </c>
      <c r="M706" s="202">
        <f t="shared" si="24"/>
        <v>549239</v>
      </c>
      <c r="N706" s="211" t="s">
        <v>680</v>
      </c>
    </row>
    <row r="707" spans="1:14" s="202" customFormat="1" ht="12.6" customHeight="1">
      <c r="A707" s="212">
        <v>7380</v>
      </c>
      <c r="B707" s="211" t="s">
        <v>681</v>
      </c>
      <c r="C707" s="217">
        <f>AP85</f>
        <v>1761347</v>
      </c>
      <c r="D707" s="217">
        <f>(D615/D612)*AP90</f>
        <v>12949.342328671615</v>
      </c>
      <c r="E707" s="219">
        <f>(E623/E612)*SUM(C707:D707)</f>
        <v>176075.52140025498</v>
      </c>
      <c r="F707" s="219">
        <f>(F624/F612)*AP64</f>
        <v>0</v>
      </c>
      <c r="G707" s="217">
        <f>(G625/G612)*AP91</f>
        <v>0</v>
      </c>
      <c r="H707" s="219">
        <f>(H628/H612)*AP60</f>
        <v>51993.2819775928</v>
      </c>
      <c r="I707" s="217">
        <f>(I629/I612)*AP92</f>
        <v>2652.0076671786023</v>
      </c>
      <c r="J707" s="217">
        <f>(J630/J612)*AP93</f>
        <v>0</v>
      </c>
      <c r="K707" s="217">
        <f>(K644/K612)*AP89</f>
        <v>84193.046999389524</v>
      </c>
      <c r="L707" s="217">
        <f>(L647/L612)*AP94</f>
        <v>27719.653018534333</v>
      </c>
      <c r="M707" s="202">
        <f t="shared" si="24"/>
        <v>355583</v>
      </c>
      <c r="N707" s="211" t="s">
        <v>682</v>
      </c>
    </row>
    <row r="708" spans="1:14" s="202" customFormat="1" ht="12.6" customHeight="1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693</v>
      </c>
    </row>
    <row r="714" spans="1:14" s="202" customFormat="1" ht="12.6" customHeight="1"/>
    <row r="715" spans="1:14" s="202" customFormat="1" ht="12.6" customHeight="1">
      <c r="C715" s="214">
        <f>SUM(C614:C647)+SUM(C668:C713)</f>
        <v>136734287</v>
      </c>
      <c r="D715" s="202">
        <f>SUM(D616:D647)+SUM(D668:D713)</f>
        <v>8476344</v>
      </c>
      <c r="E715" s="202">
        <f>SUM(E624:E647)+SUM(E668:E713)</f>
        <v>12344087.465857361</v>
      </c>
      <c r="F715" s="202">
        <f>SUM(F625:F648)+SUM(F668:F713)</f>
        <v>0</v>
      </c>
      <c r="G715" s="202">
        <f>SUM(G626:G647)+SUM(G668:G713)</f>
        <v>1994845.5203562414</v>
      </c>
      <c r="H715" s="202">
        <f>SUM(H629:H647)+SUM(H668:H713)</f>
        <v>1783945.3216149551</v>
      </c>
      <c r="I715" s="202">
        <f>SUM(I630:I647)+SUM(I668:I713)</f>
        <v>1371223.5109898818</v>
      </c>
      <c r="J715" s="202">
        <f>SUM(J631:J647)+SUM(J668:J713)</f>
        <v>278367.88297276956</v>
      </c>
      <c r="K715" s="202">
        <f>SUM(K668:K713)</f>
        <v>14424442.053609723</v>
      </c>
      <c r="L715" s="202">
        <f>SUM(L668:L713)</f>
        <v>2638289.2181378845</v>
      </c>
      <c r="M715" s="202">
        <f>SUM(M668:M713)</f>
        <v>38691126</v>
      </c>
      <c r="N715" s="211" t="s">
        <v>694</v>
      </c>
    </row>
    <row r="716" spans="1:14" s="202" customFormat="1" ht="12.6" customHeight="1">
      <c r="C716" s="214">
        <f>CE85</f>
        <v>136734287</v>
      </c>
      <c r="D716" s="202">
        <f>D615</f>
        <v>8476344</v>
      </c>
      <c r="E716" s="202">
        <f>E623</f>
        <v>12344087.465857361</v>
      </c>
      <c r="F716" s="202">
        <f>F624</f>
        <v>0</v>
      </c>
      <c r="G716" s="202">
        <f>G625</f>
        <v>1994845.5203562414</v>
      </c>
      <c r="H716" s="202">
        <f>H628</f>
        <v>1783945.3216149546</v>
      </c>
      <c r="I716" s="202">
        <f>I629</f>
        <v>1371223.5109898823</v>
      </c>
      <c r="J716" s="202">
        <f>J630</f>
        <v>278367.88297276956</v>
      </c>
      <c r="K716" s="202">
        <f>K644</f>
        <v>14424442.053609723</v>
      </c>
      <c r="L716" s="202">
        <f>L647</f>
        <v>2638289.218137884</v>
      </c>
      <c r="M716" s="202">
        <f>C648</f>
        <v>38691128</v>
      </c>
      <c r="N716" s="211" t="s">
        <v>695</v>
      </c>
    </row>
  </sheetData>
  <sheetProtection algorithmName="SHA-512" hashValue="EV03ticb2MHHeowQeVzoadaHaDZQn3mf6RNr4tRpUiRxMmEaBtvybH+iX+1yYG8/M7S+xDkpv0a/jQIknIYo4A==" saltValue="8ozTEaHXvyExZdGuQJp7H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16" workbookViewId="0">
      <selection activeCell="E22" sqref="E22"/>
    </sheetView>
  </sheetViews>
  <sheetFormatPr defaultColWidth="10.77734375" defaultRowHeight="1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>
      <c r="J1" s="94" t="s">
        <v>696</v>
      </c>
    </row>
    <row r="2" spans="2:10">
      <c r="B2" s="95"/>
      <c r="C2" s="96"/>
      <c r="D2" s="96"/>
      <c r="E2" s="96"/>
      <c r="F2" s="96"/>
      <c r="G2" s="96"/>
      <c r="H2" s="96"/>
      <c r="I2" s="96"/>
      <c r="J2" s="97"/>
    </row>
    <row r="3" spans="2:10">
      <c r="B3" s="98"/>
      <c r="F3" s="10" t="s">
        <v>697</v>
      </c>
      <c r="G3" s="10"/>
      <c r="J3" s="99"/>
    </row>
    <row r="4" spans="2:10">
      <c r="B4" s="98"/>
      <c r="F4" s="10" t="s">
        <v>698</v>
      </c>
      <c r="G4" s="10"/>
      <c r="J4" s="99"/>
    </row>
    <row r="5" spans="2:10">
      <c r="B5" s="98"/>
      <c r="J5" s="99"/>
    </row>
    <row r="6" spans="2:10">
      <c r="B6" s="100"/>
      <c r="C6" s="101"/>
      <c r="D6" s="101"/>
      <c r="E6" s="101"/>
      <c r="F6" s="101"/>
      <c r="G6" s="101"/>
      <c r="H6" s="101"/>
      <c r="I6" s="101"/>
      <c r="J6" s="102"/>
    </row>
    <row r="7" spans="2:10">
      <c r="B7" s="98"/>
      <c r="J7" s="99"/>
    </row>
    <row r="8" spans="2:10">
      <c r="B8" s="98"/>
      <c r="F8" s="10" t="s">
        <v>699</v>
      </c>
      <c r="G8" s="10"/>
      <c r="J8" s="99"/>
    </row>
    <row r="9" spans="2:10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>
      <c r="B10" s="98"/>
      <c r="F10" s="10" t="s">
        <v>701</v>
      </c>
      <c r="G10" s="10"/>
      <c r="J10" s="99"/>
    </row>
    <row r="11" spans="2:10">
      <c r="B11" s="98"/>
      <c r="F11" s="10"/>
      <c r="G11" s="10"/>
      <c r="J11" s="99"/>
    </row>
    <row r="12" spans="2:10">
      <c r="B12" s="98"/>
      <c r="F12" s="10" t="s">
        <v>702</v>
      </c>
      <c r="G12" s="10"/>
      <c r="J12" s="99"/>
    </row>
    <row r="13" spans="2:10">
      <c r="B13" s="98"/>
      <c r="F13" s="10" t="s">
        <v>703</v>
      </c>
      <c r="G13" s="10"/>
      <c r="J13" s="99"/>
    </row>
    <row r="14" spans="2:10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>
      <c r="B15" s="98"/>
      <c r="J15" s="99"/>
    </row>
    <row r="16" spans="2:10">
      <c r="B16" s="98"/>
      <c r="F16" s="11" t="s">
        <v>704</v>
      </c>
      <c r="J16" s="99"/>
    </row>
    <row r="17" spans="2:10">
      <c r="B17" s="95"/>
      <c r="C17" s="104" t="s">
        <v>705</v>
      </c>
      <c r="D17" s="104"/>
      <c r="E17" s="96" t="str">
        <f>+data!C98</f>
        <v>PHM Medical Center</v>
      </c>
      <c r="F17" s="103"/>
      <c r="G17" s="103"/>
      <c r="H17" s="96"/>
      <c r="I17" s="96"/>
      <c r="J17" s="97"/>
    </row>
    <row r="18" spans="2:10">
      <c r="B18" s="98"/>
      <c r="C18" s="53" t="s">
        <v>706</v>
      </c>
      <c r="D18" s="53"/>
      <c r="E18" s="11" t="str">
        <f>+"H-"&amp;data!C97</f>
        <v>H-046</v>
      </c>
      <c r="F18" s="10"/>
      <c r="G18" s="10"/>
      <c r="J18" s="99"/>
    </row>
    <row r="19" spans="2:10">
      <c r="B19" s="98"/>
      <c r="C19" s="53" t="s">
        <v>707</v>
      </c>
      <c r="D19" s="53"/>
      <c r="E19" s="11" t="str">
        <f>+data!C99</f>
        <v>723 Memorial St</v>
      </c>
      <c r="F19" s="10"/>
      <c r="G19" s="10"/>
      <c r="J19" s="99"/>
    </row>
    <row r="20" spans="2:10">
      <c r="B20" s="98"/>
      <c r="C20" s="53" t="s">
        <v>708</v>
      </c>
      <c r="D20" s="53"/>
      <c r="E20" s="11" t="str">
        <f>+data!C99</f>
        <v>723 Memorial St</v>
      </c>
      <c r="F20" s="10"/>
      <c r="G20" s="10"/>
      <c r="J20" s="99"/>
    </row>
    <row r="21" spans="2:10">
      <c r="B21" s="98"/>
      <c r="C21" s="53" t="s">
        <v>709</v>
      </c>
      <c r="D21" s="53"/>
      <c r="E21" s="11" t="str">
        <f>CONCATENATE(+data!C100,", ",+data!C101,", ",+data!C102)</f>
        <v>Prosser, WA, 99350</v>
      </c>
      <c r="F21" s="10"/>
      <c r="G21" s="10"/>
      <c r="J21" s="99"/>
    </row>
    <row r="22" spans="2:10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>
      <c r="B23" s="98"/>
      <c r="J23" s="99"/>
    </row>
    <row r="24" spans="2:10">
      <c r="B24" s="98"/>
      <c r="J24" s="99"/>
    </row>
    <row r="25" spans="2:10">
      <c r="B25" s="98"/>
      <c r="J25" s="99"/>
    </row>
    <row r="26" spans="2:10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>
      <c r="B29" s="98" t="s">
        <v>712</v>
      </c>
      <c r="J29" s="99"/>
    </row>
    <row r="30" spans="2:10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>
      <c r="B32" s="98"/>
      <c r="J32" s="99"/>
    </row>
    <row r="33" spans="2:10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>
      <c r="B38" s="98"/>
      <c r="J38" s="99"/>
    </row>
    <row r="39" spans="2:10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74/KqJ7mIDh78zeKpk0fLOfljsBJ07A13mETN4GleRTHZbO++sCxQKpIYOod/++BHVEUqrABAxO/lQK212zw0A==" saltValue="y4Oi9MpIXD7+VvesobPOf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42" zoomScale="85" zoomScaleNormal="85" workbookViewId="0">
      <selection activeCell="I62" sqref="I62"/>
    </sheetView>
  </sheetViews>
  <sheetFormatPr defaultColWidth="8.6640625" defaultRowHeight="1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>
      <c r="A2" s="54" t="s">
        <v>718</v>
      </c>
    </row>
    <row r="3" spans="1:13">
      <c r="A3" s="54"/>
    </row>
    <row r="4" spans="1:13">
      <c r="A4" s="149" t="s">
        <v>719</v>
      </c>
    </row>
    <row r="5" spans="1:13">
      <c r="A5" s="149" t="s">
        <v>720</v>
      </c>
    </row>
    <row r="6" spans="1:13">
      <c r="A6" s="149" t="s">
        <v>721</v>
      </c>
    </row>
    <row r="7" spans="1:13">
      <c r="A7" s="149"/>
    </row>
    <row r="8" spans="1:13">
      <c r="A8" s="2" t="s">
        <v>722</v>
      </c>
    </row>
    <row r="9" spans="1:13">
      <c r="A9" s="149" t="s">
        <v>26</v>
      </c>
    </row>
    <row r="12" spans="1:13">
      <c r="A12" s="1" t="str">
        <f>data!C97</f>
        <v>046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>
      <c r="A14" s="1" t="s">
        <v>727</v>
      </c>
      <c r="B14" s="228" t="s">
        <v>360</v>
      </c>
      <c r="C14" s="228" t="s">
        <v>360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5" si="3">IF(H15 = "", "", IF(ABS(H15) &gt; 25 %, "Please provide explanation for the fluctuation noted here", ""))</f>
        <v/>
      </c>
      <c r="M15" s="7"/>
    </row>
    <row r="16" spans="1:13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>
      <c r="A17" s="1" t="s">
        <v>735</v>
      </c>
      <c r="B17" s="228">
        <f>ROUND(N('Prior Year'!E85), 0)</f>
        <v>3294268</v>
      </c>
      <c r="C17" s="228">
        <f>data!E85</f>
        <v>3414818</v>
      </c>
      <c r="D17" s="228">
        <f>ROUND(N('Prior Year'!E59), 0)</f>
        <v>3488</v>
      </c>
      <c r="E17" s="1">
        <f>data!E59</f>
        <v>3688</v>
      </c>
      <c r="F17" s="205">
        <f t="shared" si="0"/>
        <v>944.4575688073395</v>
      </c>
      <c r="G17" s="205">
        <f t="shared" si="1"/>
        <v>925.92678958785245</v>
      </c>
      <c r="H17" s="6" t="str">
        <f t="shared" si="2"/>
        <v/>
      </c>
      <c r="I17" s="228" t="str">
        <f t="shared" si="3"/>
        <v/>
      </c>
      <c r="M17" s="7"/>
    </row>
    <row r="18" spans="1:13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>
      <c r="A22" s="1" t="s">
        <v>740</v>
      </c>
      <c r="B22" s="228">
        <f>ROUND(N('Prior Year'!J85), 0)</f>
        <v>808447</v>
      </c>
      <c r="C22" s="228">
        <f>data!J85</f>
        <v>833317</v>
      </c>
      <c r="D22" s="228">
        <f>ROUND(N('Prior Year'!J59), 0)</f>
        <v>856</v>
      </c>
      <c r="E22" s="1">
        <f>data!J59</f>
        <v>982</v>
      </c>
      <c r="F22" s="205">
        <f t="shared" si="0"/>
        <v>944.44742990654208</v>
      </c>
      <c r="G22" s="205">
        <f t="shared" si="1"/>
        <v>848.59164969450103</v>
      </c>
      <c r="H22" s="6" t="str">
        <f t="shared" si="2"/>
        <v/>
      </c>
      <c r="I22" s="228" t="str">
        <f t="shared" si="3"/>
        <v/>
      </c>
      <c r="M22" s="7"/>
    </row>
    <row r="23" spans="1:13">
      <c r="A23" s="1" t="s">
        <v>741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>
      <c r="A24" s="1" t="s">
        <v>742</v>
      </c>
      <c r="B24" s="228">
        <f>ROUND(N('Prior Year'!L85), 0)</f>
        <v>1046444</v>
      </c>
      <c r="C24" s="228">
        <f>data!L85</f>
        <v>812960</v>
      </c>
      <c r="D24" s="228">
        <f>ROUND(N('Prior Year'!L59), 0)</f>
        <v>1108</v>
      </c>
      <c r="E24" s="1">
        <f>data!L59</f>
        <v>958</v>
      </c>
      <c r="F24" s="205">
        <f t="shared" si="0"/>
        <v>944.44404332129966</v>
      </c>
      <c r="G24" s="205">
        <f t="shared" si="1"/>
        <v>848.60125260960331</v>
      </c>
      <c r="H24" s="6" t="str">
        <f t="shared" si="2"/>
        <v/>
      </c>
      <c r="I24" s="228" t="str">
        <f t="shared" si="3"/>
        <v/>
      </c>
      <c r="M24" s="7"/>
    </row>
    <row r="25" spans="1:13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>
      <c r="A26" s="1" t="s">
        <v>744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>
      <c r="A27" s="1" t="s">
        <v>745</v>
      </c>
      <c r="B27" s="228">
        <f>ROUND(N('Prior Year'!O85), 0)</f>
        <v>3999713</v>
      </c>
      <c r="C27" s="228">
        <f>data!O85</f>
        <v>4484569</v>
      </c>
      <c r="D27" s="228">
        <f>ROUND(N('Prior Year'!O59), 0)</f>
        <v>856</v>
      </c>
      <c r="E27" s="1">
        <f>data!O59</f>
        <v>982</v>
      </c>
      <c r="F27" s="205">
        <f t="shared" si="0"/>
        <v>4672.5619158878508</v>
      </c>
      <c r="G27" s="205">
        <f t="shared" si="1"/>
        <v>4566.7708757637474</v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>
      <c r="A28" s="1" t="s">
        <v>746</v>
      </c>
      <c r="B28" s="228">
        <f>ROUND(N('Prior Year'!P85), 0)</f>
        <v>12537218</v>
      </c>
      <c r="C28" s="228">
        <f>data!P85</f>
        <v>18445424</v>
      </c>
      <c r="D28" s="228">
        <f>ROUND(N('Prior Year'!P59), 0)</f>
        <v>249163</v>
      </c>
      <c r="E28" s="1">
        <f>data!P59</f>
        <v>307198</v>
      </c>
      <c r="F28" s="205">
        <f t="shared" si="0"/>
        <v>50.31733443569069</v>
      </c>
      <c r="G28" s="205">
        <f t="shared" si="1"/>
        <v>60.044088828703309</v>
      </c>
      <c r="H28" s="6" t="str">
        <f t="shared" si="2"/>
        <v/>
      </c>
      <c r="I28" s="228" t="str">
        <f t="shared" si="3"/>
        <v/>
      </c>
      <c r="M28" s="7"/>
    </row>
    <row r="29" spans="1:13">
      <c r="A29" s="1" t="s">
        <v>747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>
      <c r="A30" s="1" t="s">
        <v>748</v>
      </c>
      <c r="B30" s="228">
        <f>ROUND(N('Prior Year'!R85), 0)</f>
        <v>1529027</v>
      </c>
      <c r="C30" s="228">
        <f>data!R85</f>
        <v>3191678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>
      <c r="A31" s="1" t="s">
        <v>749</v>
      </c>
      <c r="B31" s="228">
        <f>ROUND(N('Prior Year'!S85), 0)</f>
        <v>550605</v>
      </c>
      <c r="C31" s="228">
        <f>data!S85</f>
        <v>502708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>
      <c r="A33" s="1" t="s">
        <v>752</v>
      </c>
      <c r="B33" s="228">
        <f>ROUND(N('Prior Year'!U85), 0)</f>
        <v>4969251</v>
      </c>
      <c r="C33" s="228">
        <f>data!U85</f>
        <v>5781865</v>
      </c>
      <c r="D33" s="228">
        <f>ROUND(N('Prior Year'!U59), 0)</f>
        <v>202930</v>
      </c>
      <c r="E33" s="1">
        <f>data!U59</f>
        <v>225370</v>
      </c>
      <c r="F33" s="205">
        <f t="shared" si="0"/>
        <v>24.487512935494998</v>
      </c>
      <c r="G33" s="205">
        <f t="shared" ref="G33:G69" si="4">IF(C33=0,"",IF(E33=0,"",C33/E33))</f>
        <v>25.654989572702668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>
      <c r="A34" s="1" t="s">
        <v>753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ht="30">
      <c r="A35" s="1" t="s">
        <v>754</v>
      </c>
      <c r="B35" s="228">
        <f>ROUND(N('Prior Year'!W85), 0)</f>
        <v>326918</v>
      </c>
      <c r="C35" s="228">
        <f>data!W85</f>
        <v>289104</v>
      </c>
      <c r="D35" s="228">
        <f>ROUND(N('Prior Year'!W59), 0)</f>
        <v>1336</v>
      </c>
      <c r="E35" s="1">
        <f>data!W59</f>
        <v>1602</v>
      </c>
      <c r="F35" s="205">
        <f t="shared" si="0"/>
        <v>244.69910179640718</v>
      </c>
      <c r="G35" s="205">
        <f t="shared" si="4"/>
        <v>180.46441947565543</v>
      </c>
      <c r="H35" s="6">
        <f t="shared" si="5"/>
        <v>-0.26250477361455882</v>
      </c>
      <c r="I35" s="377" t="s">
        <v>1373</v>
      </c>
      <c r="M35" s="7"/>
    </row>
    <row r="36" spans="1:13">
      <c r="A36" s="1" t="s">
        <v>755</v>
      </c>
      <c r="B36" s="228">
        <f>ROUND(N('Prior Year'!X85), 0)</f>
        <v>2126635</v>
      </c>
      <c r="C36" s="228">
        <f>data!X85</f>
        <v>2077018</v>
      </c>
      <c r="D36" s="228">
        <f>ROUND(N('Prior Year'!X59), 0)</f>
        <v>5879</v>
      </c>
      <c r="E36" s="1">
        <f>data!X59</f>
        <v>7326</v>
      </c>
      <c r="F36" s="205">
        <f t="shared" si="0"/>
        <v>361.73413845892156</v>
      </c>
      <c r="G36" s="205">
        <f t="shared" si="4"/>
        <v>283.51324051324053</v>
      </c>
      <c r="H36" s="6" t="str">
        <f t="shared" si="5"/>
        <v/>
      </c>
      <c r="I36" s="228" t="str">
        <f t="shared" si="3"/>
        <v/>
      </c>
      <c r="M36" s="7"/>
    </row>
    <row r="37" spans="1:13">
      <c r="A37" s="1" t="s">
        <v>756</v>
      </c>
      <c r="B37" s="228">
        <f>ROUND(N('Prior Year'!Y85), 0)</f>
        <v>2679906</v>
      </c>
      <c r="C37" s="228">
        <f>data!Y85</f>
        <v>3622301</v>
      </c>
      <c r="D37" s="228">
        <f>ROUND(N('Prior Year'!Y59), 0)</f>
        <v>31789</v>
      </c>
      <c r="E37" s="1">
        <f>data!Y59</f>
        <v>39960</v>
      </c>
      <c r="F37" s="205">
        <f t="shared" si="0"/>
        <v>84.302934977507945</v>
      </c>
      <c r="G37" s="205">
        <f t="shared" si="4"/>
        <v>90.648173173173177</v>
      </c>
      <c r="H37" s="6" t="str">
        <f t="shared" si="5"/>
        <v/>
      </c>
      <c r="I37" s="228" t="str">
        <f t="shared" si="3"/>
        <v/>
      </c>
      <c r="M37" s="7"/>
    </row>
    <row r="38" spans="1:13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>
      <c r="A40" s="1" t="s">
        <v>759</v>
      </c>
      <c r="B40" s="228">
        <f>ROUND(N('Prior Year'!AB85), 0)</f>
        <v>3150622</v>
      </c>
      <c r="C40" s="228">
        <f>data!AB85</f>
        <v>4055007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>
      <c r="A41" s="1" t="s">
        <v>760</v>
      </c>
      <c r="B41" s="228">
        <f>ROUND(N('Prior Year'!AC85), 0)</f>
        <v>1244522</v>
      </c>
      <c r="C41" s="228">
        <f>data!AC85</f>
        <v>1288822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>
      <c r="A43" s="1" t="s">
        <v>762</v>
      </c>
      <c r="B43" s="228">
        <f>ROUND(N('Prior Year'!AE85), 0)</f>
        <v>1770204</v>
      </c>
      <c r="C43" s="228">
        <f>data!AE85</f>
        <v>2367348</v>
      </c>
      <c r="D43" s="228">
        <f>ROUND(N('Prior Year'!AE59), 0)</f>
        <v>15857</v>
      </c>
      <c r="E43" s="1">
        <f>data!AE59</f>
        <v>17755</v>
      </c>
      <c r="F43" s="205">
        <f t="shared" si="0"/>
        <v>111.63549221164155</v>
      </c>
      <c r="G43" s="205">
        <f t="shared" si="4"/>
        <v>133.33415939172065</v>
      </c>
      <c r="H43" s="6" t="str">
        <f t="shared" si="6"/>
        <v/>
      </c>
      <c r="I43" s="228" t="str">
        <f t="shared" si="3"/>
        <v/>
      </c>
      <c r="M43" s="7"/>
    </row>
    <row r="44" spans="1:13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>
      <c r="A45" s="1" t="s">
        <v>764</v>
      </c>
      <c r="B45" s="228">
        <f>ROUND(N('Prior Year'!AG85), 0)</f>
        <v>7807437</v>
      </c>
      <c r="C45" s="228">
        <f>data!AG85</f>
        <v>8671720</v>
      </c>
      <c r="D45" s="228">
        <f>ROUND(N('Prior Year'!AG59), 0)</f>
        <v>19292</v>
      </c>
      <c r="E45" s="1">
        <f>data!AG59</f>
        <v>21579</v>
      </c>
      <c r="F45" s="205">
        <f t="shared" si="0"/>
        <v>404.69816504250468</v>
      </c>
      <c r="G45" s="205">
        <f t="shared" si="4"/>
        <v>401.85921497752446</v>
      </c>
      <c r="H45" s="6" t="str">
        <f t="shared" si="6"/>
        <v/>
      </c>
      <c r="I45" s="228" t="str">
        <f t="shared" si="3"/>
        <v/>
      </c>
      <c r="M45" s="7"/>
    </row>
    <row r="46" spans="1:13" ht="30">
      <c r="A46" s="1" t="s">
        <v>765</v>
      </c>
      <c r="B46" s="228">
        <f>ROUND(N('Prior Year'!AH85), 0)</f>
        <v>1731952</v>
      </c>
      <c r="C46" s="228">
        <f>data!AH85</f>
        <v>1931926</v>
      </c>
      <c r="D46" s="228">
        <f>ROUND(N('Prior Year'!AH59), 0)</f>
        <v>2017</v>
      </c>
      <c r="E46" s="1">
        <f>data!AH59</f>
        <v>1682</v>
      </c>
      <c r="F46" s="205">
        <f t="shared" si="0"/>
        <v>858.67724343083785</v>
      </c>
      <c r="G46" s="205">
        <f t="shared" si="4"/>
        <v>1148.5885850178358</v>
      </c>
      <c r="H46" s="6">
        <f t="shared" si="6"/>
        <v>0.33762550924100387</v>
      </c>
      <c r="I46" s="377" t="s">
        <v>1399</v>
      </c>
      <c r="M46" s="7"/>
    </row>
    <row r="47" spans="1:13">
      <c r="A47" s="1" t="s">
        <v>766</v>
      </c>
      <c r="B47" s="228">
        <f>ROUND(N('Prior Year'!AI85), 0)</f>
        <v>2019326</v>
      </c>
      <c r="C47" s="228">
        <f>data!AI85</f>
        <v>2974951</v>
      </c>
      <c r="D47" s="228">
        <f>ROUND(N('Prior Year'!AI59), 0)</f>
        <v>9479</v>
      </c>
      <c r="E47" s="1">
        <f>data!AI59</f>
        <v>14346</v>
      </c>
      <c r="F47" s="205">
        <f t="shared" si="0"/>
        <v>213.0315434117523</v>
      </c>
      <c r="G47" s="205">
        <f t="shared" si="4"/>
        <v>207.37146242855152</v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>
      <c r="A48" s="1" t="s">
        <v>767</v>
      </c>
      <c r="B48" s="228">
        <f>ROUND(N('Prior Year'!AJ85), 0)</f>
        <v>22864246</v>
      </c>
      <c r="C48" s="228">
        <f>data!AJ85</f>
        <v>30200686</v>
      </c>
      <c r="D48" s="228">
        <f>ROUND(N('Prior Year'!AJ59), 0)</f>
        <v>63822</v>
      </c>
      <c r="E48" s="1">
        <f>data!AJ59</f>
        <v>79609</v>
      </c>
      <c r="F48" s="205">
        <f t="shared" si="0"/>
        <v>358.25022719438437</v>
      </c>
      <c r="G48" s="205">
        <f t="shared" si="4"/>
        <v>379.36271024632896</v>
      </c>
      <c r="H48" s="6" t="str">
        <f t="shared" si="6"/>
        <v/>
      </c>
      <c r="I48" s="228" t="str">
        <f t="shared" si="7"/>
        <v/>
      </c>
      <c r="M48" s="7"/>
    </row>
    <row r="49" spans="1:13">
      <c r="A49" s="1" t="s">
        <v>768</v>
      </c>
      <c r="B49" s="228">
        <f>ROUND(N('Prior Year'!AK85), 0)</f>
        <v>397112</v>
      </c>
      <c r="C49" s="228">
        <f>data!AK85</f>
        <v>433536</v>
      </c>
      <c r="D49" s="228">
        <f>ROUND(N('Prior Year'!AK59), 0)</f>
        <v>2518</v>
      </c>
      <c r="E49" s="1">
        <f>data!AK59</f>
        <v>2310</v>
      </c>
      <c r="F49" s="205">
        <f t="shared" si="0"/>
        <v>157.70929308975377</v>
      </c>
      <c r="G49" s="205">
        <f t="shared" si="4"/>
        <v>187.67792207792209</v>
      </c>
      <c r="H49" s="6" t="str">
        <f t="shared" si="6"/>
        <v/>
      </c>
      <c r="I49" s="228" t="str">
        <f t="shared" si="7"/>
        <v/>
      </c>
      <c r="M49" s="7"/>
    </row>
    <row r="50" spans="1:13">
      <c r="A50" s="1" t="s">
        <v>769</v>
      </c>
      <c r="B50" s="228">
        <f>ROUND(N('Prior Year'!AL85), 0)</f>
        <v>329459</v>
      </c>
      <c r="C50" s="228">
        <f>data!AL85</f>
        <v>339418</v>
      </c>
      <c r="D50" s="228">
        <f>ROUND(N('Prior Year'!AL59), 0)</f>
        <v>3842</v>
      </c>
      <c r="E50" s="1">
        <f>data!AL59</f>
        <v>3658</v>
      </c>
      <c r="F50" s="205">
        <f t="shared" si="0"/>
        <v>85.751952108276939</v>
      </c>
      <c r="G50" s="205">
        <f t="shared" si="4"/>
        <v>92.787862219792231</v>
      </c>
      <c r="H50" s="6" t="str">
        <f t="shared" si="6"/>
        <v/>
      </c>
      <c r="I50" s="228" t="str">
        <f t="shared" si="7"/>
        <v/>
      </c>
      <c r="M50" s="7"/>
    </row>
    <row r="51" spans="1:13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>
      <c r="A53" s="1" t="s">
        <v>772</v>
      </c>
      <c r="B53" s="228">
        <f>ROUND(N('Prior Year'!AO85), 0)</f>
        <v>655476</v>
      </c>
      <c r="C53" s="228">
        <f>data!AO85</f>
        <v>562636</v>
      </c>
      <c r="D53" s="228">
        <f>ROUND(N('Prior Year'!AO59), 0)</f>
        <v>18987</v>
      </c>
      <c r="E53" s="1">
        <f>data!AO59</f>
        <v>15912</v>
      </c>
      <c r="F53" s="205">
        <f t="shared" si="0"/>
        <v>34.522357402433244</v>
      </c>
      <c r="G53" s="205">
        <f t="shared" si="4"/>
        <v>35.359225741578683</v>
      </c>
      <c r="H53" s="6" t="str">
        <f t="shared" si="6"/>
        <v/>
      </c>
      <c r="I53" s="228" t="str">
        <f t="shared" si="7"/>
        <v/>
      </c>
      <c r="M53" s="7"/>
    </row>
    <row r="54" spans="1:13" ht="30">
      <c r="A54" s="1" t="s">
        <v>773</v>
      </c>
      <c r="B54" s="228">
        <f>ROUND(N('Prior Year'!AP85), 0)</f>
        <v>1278937</v>
      </c>
      <c r="C54" s="228">
        <f>data!AP85</f>
        <v>1761347</v>
      </c>
      <c r="D54" s="228">
        <f>ROUND(N('Prior Year'!AP59), 0)</f>
        <v>5776</v>
      </c>
      <c r="E54" s="1">
        <f>data!AP59</f>
        <v>5895</v>
      </c>
      <c r="F54" s="205">
        <f t="shared" si="0"/>
        <v>221.42261080332409</v>
      </c>
      <c r="G54" s="205">
        <f t="shared" si="4"/>
        <v>298.786598812553</v>
      </c>
      <c r="H54" s="6">
        <f t="shared" si="6"/>
        <v>0.34939515765147622</v>
      </c>
      <c r="I54" s="377" t="s">
        <v>1400</v>
      </c>
      <c r="M54" s="7"/>
    </row>
    <row r="55" spans="1:13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>
      <c r="A60" s="1" t="s">
        <v>779</v>
      </c>
      <c r="B60" s="228">
        <f>ROUND(N('Prior Year'!AV85), 0)</f>
        <v>0</v>
      </c>
      <c r="C60" s="228">
        <f>data!AV85</f>
        <v>0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ht="30">
      <c r="A63" s="1" t="s">
        <v>782</v>
      </c>
      <c r="B63" s="228">
        <f>ROUND(N('Prior Year'!AY85), 0)</f>
        <v>1469430</v>
      </c>
      <c r="C63" s="228">
        <f>data!AY85</f>
        <v>1627033</v>
      </c>
      <c r="D63" s="228">
        <f>ROUND(N('Prior Year'!AY59), 0)</f>
        <v>19666</v>
      </c>
      <c r="E63" s="1">
        <f>data!AY59</f>
        <v>15926</v>
      </c>
      <c r="F63" s="205">
        <f>IF(B63=0,"",IF(D63=0,"",B63/D63))</f>
        <v>74.719312519068438</v>
      </c>
      <c r="G63" s="205">
        <f t="shared" si="4"/>
        <v>102.16206203692076</v>
      </c>
      <c r="H63" s="6">
        <f>IF(B63 = 0, "", IF(C63 = 0, "", IF(D63 = 0, "", IF(E63 = 0, "", IF(G63 / F63 - 1 &lt; -0.25, G63 / F63 - 1, IF(G63 / F63 - 1 &gt; 0.25, G63 / F63 - 1, ""))))))</f>
        <v>0.36727786421815511</v>
      </c>
      <c r="I63" s="377" t="s">
        <v>1371</v>
      </c>
      <c r="M63" s="7"/>
    </row>
    <row r="64" spans="1:13">
      <c r="A64" s="1" t="s">
        <v>783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>
      <c r="A65" s="1" t="s">
        <v>784</v>
      </c>
      <c r="B65" s="228">
        <f>ROUND(N('Prior Year'!BA85), 0)</f>
        <v>267896</v>
      </c>
      <c r="C65" s="228">
        <f>data!BA85</f>
        <v>161430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>
      <c r="A66" s="1" t="s">
        <v>785</v>
      </c>
      <c r="B66" s="228">
        <f>ROUND(N('Prior Year'!BB85), 0)</f>
        <v>682591</v>
      </c>
      <c r="C66" s="228">
        <f>data!BB85</f>
        <v>826796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>
      <c r="A68" s="1" t="s">
        <v>787</v>
      </c>
      <c r="B68" s="228">
        <f>ROUND(N('Prior Year'!BD85), 0)</f>
        <v>0</v>
      </c>
      <c r="C68" s="228">
        <f>data!BD85</f>
        <v>0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ht="30">
      <c r="A69" s="1" t="s">
        <v>788</v>
      </c>
      <c r="B69" s="228">
        <f>ROUND(N('Prior Year'!BE85), 0)</f>
        <v>1303423</v>
      </c>
      <c r="C69" s="228">
        <f>data!BE85</f>
        <v>2384470</v>
      </c>
      <c r="D69" s="228">
        <f>ROUND(N('Prior Year'!BE59), 0)</f>
        <v>103931</v>
      </c>
      <c r="E69" s="1">
        <f>data!BE59</f>
        <v>103931</v>
      </c>
      <c r="F69" s="205">
        <f>IF(B69=0,"",IF(D69=0,"",B69/D69))</f>
        <v>12.541234088000692</v>
      </c>
      <c r="G69" s="205">
        <f t="shared" si="4"/>
        <v>22.942817831060992</v>
      </c>
      <c r="H69" s="6">
        <f>IF(B69 = 0, "", IF(C69 = 0, "", IF(D69 = 0, "", IF(E69 = 0, "", IF(G69 / F69 - 1 &lt; -0.25, G69 / F69 - 1, IF(G69 / F69 - 1 &gt; 0.25, G69 / F69 - 1, ""))))))</f>
        <v>0.82939076569923964</v>
      </c>
      <c r="I69" s="377" t="s">
        <v>1372</v>
      </c>
      <c r="M69" s="7"/>
    </row>
    <row r="70" spans="1:13">
      <c r="A70" s="1" t="s">
        <v>789</v>
      </c>
      <c r="B70" s="228">
        <f>ROUND(N('Prior Year'!BF85), 0)</f>
        <v>902649</v>
      </c>
      <c r="C70" s="228">
        <f>data!BF85</f>
        <v>1131408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>
      <c r="A72" s="1" t="s">
        <v>791</v>
      </c>
      <c r="B72" s="228">
        <f>ROUND(N('Prior Year'!BH85), 0)</f>
        <v>3207130</v>
      </c>
      <c r="C72" s="228">
        <f>data!BH85</f>
        <v>3869484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>
      <c r="A74" s="1" t="s">
        <v>793</v>
      </c>
      <c r="B74" s="228">
        <f>ROUND(N('Prior Year'!BJ85), 0)</f>
        <v>1279788</v>
      </c>
      <c r="C74" s="228">
        <f>data!BJ85</f>
        <v>1994061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>
      <c r="A75" s="1" t="s">
        <v>794</v>
      </c>
      <c r="B75" s="228">
        <f>ROUND(N('Prior Year'!BK85), 0)</f>
        <v>4720245</v>
      </c>
      <c r="C75" s="228">
        <f>data!BK85</f>
        <v>6291446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>
      <c r="A76" s="1" t="s">
        <v>795</v>
      </c>
      <c r="B76" s="228">
        <f>ROUND(N('Prior Year'!BL85), 0)</f>
        <v>0</v>
      </c>
      <c r="C76" s="228">
        <f>data!BL85</f>
        <v>0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>
      <c r="A78" s="1" t="s">
        <v>797</v>
      </c>
      <c r="B78" s="228">
        <f>ROUND(N('Prior Year'!BN85), 0)</f>
        <v>4910455</v>
      </c>
      <c r="C78" s="228">
        <f>data!BN85</f>
        <v>5983992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>
      <c r="A79" s="1" t="s">
        <v>798</v>
      </c>
      <c r="B79" s="228">
        <f>ROUND(N('Prior Year'!BO85), 0)</f>
        <v>133606</v>
      </c>
      <c r="C79" s="228">
        <f>data!BO85</f>
        <v>185886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>
      <c r="A80" s="1" t="s">
        <v>799</v>
      </c>
      <c r="B80" s="228">
        <f>ROUND(N('Prior Year'!BP85), 0)</f>
        <v>2588450</v>
      </c>
      <c r="C80" s="228">
        <f>data!BP85</f>
        <v>2751799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>
      <c r="A82" s="1" t="s">
        <v>801</v>
      </c>
      <c r="B82" s="228">
        <f>ROUND(N('Prior Year'!BR85), 0)</f>
        <v>1087370</v>
      </c>
      <c r="C82" s="228">
        <f>data!BR85</f>
        <v>1414673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>
      <c r="A85" s="1" t="s">
        <v>804</v>
      </c>
      <c r="B85" s="228">
        <f>ROUND(N('Prior Year'!BU85), 0)</f>
        <v>7348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>
      <c r="A86" s="1" t="s">
        <v>805</v>
      </c>
      <c r="B86" s="228">
        <f>ROUND(N('Prior Year'!BV85), 0)</f>
        <v>1077336</v>
      </c>
      <c r="C86" s="228">
        <f>data!BV85</f>
        <v>1203465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>
      <c r="A87" s="1" t="s">
        <v>806</v>
      </c>
      <c r="B87" s="228">
        <f>ROUND(N('Prior Year'!BW85), 0)</f>
        <v>586242</v>
      </c>
      <c r="C87" s="228">
        <f>data!BW85</f>
        <v>478180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>
      <c r="A89" s="1" t="s">
        <v>808</v>
      </c>
      <c r="B89" s="228">
        <f>ROUND(N('Prior Year'!BY85), 0)</f>
        <v>1995678</v>
      </c>
      <c r="C89" s="228">
        <f>data!BY85</f>
        <v>2295131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>
      <c r="A93" s="1" t="s">
        <v>812</v>
      </c>
      <c r="B93" s="228">
        <f>ROUND(N('Prior Year'!CC85), 0)</f>
        <v>0</v>
      </c>
      <c r="C93" s="228">
        <f>data!CC85</f>
        <v>0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>
      <c r="A94" s="1" t="s">
        <v>813</v>
      </c>
      <c r="B94" s="228">
        <f>ROUND(N('Prior Year'!CD85), 0)</f>
        <v>-18620</v>
      </c>
      <c r="C94" s="228">
        <f>data!CD85</f>
        <v>6091874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mpOH2+K2yCeU4Vs5mN4OeW5lDfJawFkAphdhEbV5wdOQFmrnj58pNiXBzPWH4ySkdWeig7bEl2PJyjkrCMBNZQ==" saltValue="m9+kMxm6UdYJa6fJkqSwO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52"/>
  <sheetViews>
    <sheetView topLeftCell="A18" workbookViewId="0">
      <selection activeCell="D29" sqref="D29:D52"/>
    </sheetView>
  </sheetViews>
  <sheetFormatPr defaultRowHeight="15"/>
  <sheetData>
    <row r="1" spans="1:4" ht="15.75">
      <c r="A1" s="268" t="s">
        <v>814</v>
      </c>
      <c r="B1" s="267"/>
      <c r="C1" s="267"/>
      <c r="D1" s="267"/>
    </row>
    <row r="2" spans="1:4" ht="15.75">
      <c r="A2" s="267"/>
      <c r="B2" s="267"/>
      <c r="C2" s="267"/>
      <c r="D2" s="267"/>
    </row>
    <row r="3" spans="1:4" ht="15.75">
      <c r="A3" s="270" t="s">
        <v>815</v>
      </c>
      <c r="B3" s="267"/>
      <c r="C3" s="267"/>
      <c r="D3" s="267"/>
    </row>
    <row r="4" spans="1:4" ht="15.75">
      <c r="A4" s="267" t="s">
        <v>816</v>
      </c>
      <c r="B4" s="267"/>
      <c r="C4" s="267"/>
      <c r="D4" s="267"/>
    </row>
    <row r="5" spans="1:4" ht="15.75">
      <c r="A5" s="1" t="s">
        <v>817</v>
      </c>
      <c r="B5" s="267"/>
      <c r="C5" s="267"/>
      <c r="D5" s="267"/>
    </row>
    <row r="6" spans="1:4" ht="15.75">
      <c r="A6" s="267"/>
      <c r="B6" s="267"/>
      <c r="C6" s="267"/>
      <c r="D6" s="267"/>
    </row>
    <row r="7" spans="1:4" ht="15.75">
      <c r="A7" s="267" t="s">
        <v>818</v>
      </c>
      <c r="B7" s="267"/>
      <c r="C7" s="267"/>
      <c r="D7" s="267"/>
    </row>
    <row r="8" spans="1:4" ht="15.75">
      <c r="A8" s="309" t="s">
        <v>819</v>
      </c>
      <c r="B8" s="267"/>
      <c r="C8" s="267"/>
      <c r="D8" s="267"/>
    </row>
    <row r="9" spans="1:4" ht="15.75">
      <c r="A9" s="267"/>
      <c r="B9" s="267"/>
      <c r="C9" s="267"/>
      <c r="D9" s="267"/>
    </row>
    <row r="10" spans="1:4" ht="15.75">
      <c r="A10" s="267"/>
      <c r="B10" s="267"/>
      <c r="C10" s="267"/>
      <c r="D10" s="267"/>
    </row>
    <row r="11" spans="1:4" ht="15.75">
      <c r="A11" s="269" t="s">
        <v>820</v>
      </c>
      <c r="B11" s="267"/>
      <c r="C11" s="267"/>
      <c r="D11" s="267">
        <f>N(data!C380)</f>
        <v>592641</v>
      </c>
    </row>
    <row r="12" spans="1:4" ht="15.7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>
      <c r="A13" s="267"/>
      <c r="B13" s="267"/>
      <c r="C13" s="267"/>
      <c r="D13" s="267"/>
    </row>
    <row r="14" spans="1:4" ht="15.75">
      <c r="A14" s="269" t="s">
        <v>822</v>
      </c>
      <c r="B14" s="267"/>
      <c r="C14" s="267"/>
      <c r="D14" s="269" t="s">
        <v>823</v>
      </c>
    </row>
    <row r="15" spans="1:4" ht="15.75">
      <c r="A15" s="267" t="s">
        <v>824</v>
      </c>
      <c r="B15" s="267"/>
      <c r="C15" s="267"/>
      <c r="D15" s="267"/>
    </row>
    <row r="16" spans="1:4" ht="15.75">
      <c r="A16" s="267" t="s">
        <v>824</v>
      </c>
      <c r="B16" s="267"/>
      <c r="C16" s="267"/>
      <c r="D16" s="267"/>
    </row>
    <row r="17" spans="1:4" ht="15.75">
      <c r="A17" s="267" t="s">
        <v>824</v>
      </c>
      <c r="B17" s="267"/>
      <c r="C17" s="267"/>
      <c r="D17" s="267"/>
    </row>
    <row r="18" spans="1:4" ht="15.75">
      <c r="A18" s="267" t="s">
        <v>824</v>
      </c>
      <c r="B18" s="267"/>
      <c r="C18" s="267"/>
      <c r="D18" s="267"/>
    </row>
    <row r="19" spans="1:4" ht="15.75">
      <c r="A19" s="267" t="s">
        <v>824</v>
      </c>
      <c r="B19" s="267"/>
      <c r="C19" s="267"/>
      <c r="D19" s="267"/>
    </row>
    <row r="20" spans="1:4" ht="15.75">
      <c r="A20" s="267" t="s">
        <v>824</v>
      </c>
      <c r="B20" s="267"/>
      <c r="C20" s="267"/>
      <c r="D20" s="267"/>
    </row>
    <row r="21" spans="1:4" ht="15.75">
      <c r="A21" s="267" t="s">
        <v>824</v>
      </c>
      <c r="B21" s="267"/>
      <c r="C21" s="267"/>
      <c r="D21" s="267"/>
    </row>
    <row r="22" spans="1:4" ht="15.75">
      <c r="A22" s="267"/>
      <c r="B22" s="267"/>
      <c r="C22" s="267"/>
      <c r="D22" s="267"/>
    </row>
    <row r="23" spans="1:4" ht="15.75">
      <c r="A23" s="267"/>
      <c r="B23" s="267"/>
      <c r="C23" s="267"/>
      <c r="D23" s="267"/>
    </row>
    <row r="24" spans="1:4" ht="15.75">
      <c r="A24" s="267"/>
      <c r="B24" s="267"/>
      <c r="C24" s="267"/>
      <c r="D24" s="267"/>
    </row>
    <row r="25" spans="1:4" ht="15.75">
      <c r="A25" s="269" t="s">
        <v>825</v>
      </c>
      <c r="B25" s="267"/>
      <c r="C25" s="267"/>
      <c r="D25" s="267">
        <f>N(data!C414)</f>
        <v>1431393</v>
      </c>
    </row>
    <row r="26" spans="1:4" ht="15.7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>
      <c r="A27" s="267"/>
      <c r="B27" s="267"/>
      <c r="C27" s="267"/>
      <c r="D27" s="267"/>
    </row>
    <row r="28" spans="1:4" ht="15.75">
      <c r="A28" s="269" t="s">
        <v>822</v>
      </c>
      <c r="B28" s="267"/>
      <c r="C28" s="267"/>
      <c r="D28" s="269" t="s">
        <v>823</v>
      </c>
    </row>
    <row r="29" spans="1:4" ht="15.75">
      <c r="A29" s="379" t="s">
        <v>1374</v>
      </c>
      <c r="B29" s="267"/>
      <c r="C29" s="267"/>
      <c r="D29" s="378">
        <v>53156</v>
      </c>
    </row>
    <row r="30" spans="1:4" ht="15.75">
      <c r="A30" s="379" t="s">
        <v>1375</v>
      </c>
      <c r="B30" s="267"/>
      <c r="C30" s="267"/>
      <c r="D30" s="378">
        <v>44099</v>
      </c>
    </row>
    <row r="31" spans="1:4" ht="15.75">
      <c r="A31" s="379" t="s">
        <v>1376</v>
      </c>
      <c r="B31" s="267"/>
      <c r="C31" s="267"/>
      <c r="D31" s="378">
        <v>1232</v>
      </c>
    </row>
    <row r="32" spans="1:4" ht="15.75">
      <c r="A32" s="379" t="s">
        <v>1377</v>
      </c>
      <c r="B32" s="267"/>
      <c r="C32" s="267"/>
      <c r="D32" s="378">
        <v>195367</v>
      </c>
    </row>
    <row r="33" spans="1:4" ht="15.75">
      <c r="A33" s="379" t="s">
        <v>1378</v>
      </c>
      <c r="B33" s="267"/>
      <c r="C33" s="267"/>
      <c r="D33" s="378">
        <v>462078</v>
      </c>
    </row>
    <row r="34" spans="1:4" ht="15.75">
      <c r="A34" s="379" t="s">
        <v>1379</v>
      </c>
      <c r="B34" s="267"/>
      <c r="C34" s="267"/>
      <c r="D34" s="378">
        <v>884</v>
      </c>
    </row>
    <row r="35" spans="1:4" ht="15.75">
      <c r="A35" s="379" t="s">
        <v>1380</v>
      </c>
      <c r="B35" s="267"/>
      <c r="C35" s="267"/>
      <c r="D35" s="378">
        <v>659</v>
      </c>
    </row>
    <row r="36" spans="1:4" ht="15.75">
      <c r="A36" s="379" t="s">
        <v>1381</v>
      </c>
      <c r="D36" s="378">
        <v>58187</v>
      </c>
    </row>
    <row r="37" spans="1:4" ht="15.75">
      <c r="A37" s="379" t="s">
        <v>1382</v>
      </c>
      <c r="D37" s="378">
        <v>10672</v>
      </c>
    </row>
    <row r="38" spans="1:4" ht="15.75">
      <c r="A38" s="379" t="s">
        <v>1383</v>
      </c>
      <c r="D38" s="378">
        <v>6998</v>
      </c>
    </row>
    <row r="39" spans="1:4" ht="15.75">
      <c r="A39" s="379" t="s">
        <v>1384</v>
      </c>
      <c r="D39" s="378">
        <v>770</v>
      </c>
    </row>
    <row r="40" spans="1:4" ht="15.75">
      <c r="A40" s="379" t="s">
        <v>1385</v>
      </c>
      <c r="D40" s="378">
        <v>140246</v>
      </c>
    </row>
    <row r="41" spans="1:4" ht="15.75">
      <c r="A41" s="379" t="s">
        <v>1386</v>
      </c>
      <c r="D41" s="378">
        <v>92575</v>
      </c>
    </row>
    <row r="42" spans="1:4" ht="15.75">
      <c r="A42" s="379" t="s">
        <v>1387</v>
      </c>
      <c r="D42" s="378">
        <v>81119</v>
      </c>
    </row>
    <row r="43" spans="1:4" ht="15.75">
      <c r="A43" s="379" t="s">
        <v>1388</v>
      </c>
      <c r="D43" s="378">
        <v>2654</v>
      </c>
    </row>
    <row r="44" spans="1:4" ht="15.75">
      <c r="A44" s="379" t="s">
        <v>1389</v>
      </c>
      <c r="D44" s="378">
        <v>37810</v>
      </c>
    </row>
    <row r="45" spans="1:4" ht="15.75">
      <c r="A45" s="379" t="s">
        <v>1390</v>
      </c>
      <c r="D45" s="378">
        <v>7024</v>
      </c>
    </row>
    <row r="46" spans="1:4" ht="15.75">
      <c r="A46" s="379" t="s">
        <v>1391</v>
      </c>
      <c r="D46" s="378">
        <v>128332</v>
      </c>
    </row>
    <row r="47" spans="1:4" ht="15.75">
      <c r="A47" s="379" t="s">
        <v>1392</v>
      </c>
      <c r="D47" s="378">
        <v>321</v>
      </c>
    </row>
    <row r="48" spans="1:4" ht="15.75">
      <c r="A48" s="379" t="s">
        <v>1393</v>
      </c>
      <c r="D48" s="378">
        <v>8567</v>
      </c>
    </row>
    <row r="49" spans="1:4" ht="15.75">
      <c r="A49" s="379" t="s">
        <v>1394</v>
      </c>
      <c r="D49" s="378">
        <v>20093</v>
      </c>
    </row>
    <row r="50" spans="1:4" ht="15.75">
      <c r="A50" s="379" t="s">
        <v>1395</v>
      </c>
      <c r="D50" s="378">
        <v>62366</v>
      </c>
    </row>
    <row r="51" spans="1:4" ht="15.75">
      <c r="A51" s="379" t="s">
        <v>1396</v>
      </c>
      <c r="D51" s="378">
        <v>14341</v>
      </c>
    </row>
    <row r="52" spans="1:4" ht="15.75">
      <c r="A52" s="379" t="s">
        <v>1397</v>
      </c>
      <c r="D52" s="378">
        <v>1843</v>
      </c>
    </row>
  </sheetData>
  <sheetProtection algorithmName="SHA-512" hashValue="ruAPjr63jSI8I5mD3AnOdZ7HGY+8LkhokFQBeL3gb/xzcV2xn6kuL7fRyOPgw6yX6Erf/vFYYU7NbYhQLev8UQ==" saltValue="4Zh52C0V8fCa5Io7ueGga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14" workbookViewId="0">
      <selection activeCell="A19" sqref="A19"/>
    </sheetView>
  </sheetViews>
  <sheetFormatPr defaultColWidth="8.77734375" defaultRowHeight="18" customHeight="1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>
      <c r="G1" s="61" t="s">
        <v>826</v>
      </c>
    </row>
    <row r="2" spans="1:7" ht="20.100000000000001" customHeight="1">
      <c r="A2" s="62" t="s">
        <v>827</v>
      </c>
      <c r="B2" s="62"/>
      <c r="C2" s="62"/>
      <c r="D2" s="62"/>
      <c r="E2" s="62"/>
      <c r="F2" s="62"/>
    </row>
    <row r="3" spans="1:7" ht="20.100000000000001" customHeight="1">
      <c r="B3" s="62"/>
      <c r="C3" s="62"/>
      <c r="D3" s="62"/>
      <c r="E3" s="62"/>
      <c r="F3" s="62"/>
      <c r="G3" s="62"/>
    </row>
    <row r="4" spans="1:7" ht="20.100000000000001" customHeight="1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H-46</v>
      </c>
      <c r="G4" s="67"/>
    </row>
    <row r="5" spans="1:7" ht="20.100000000000001" customHeight="1">
      <c r="A5" s="63">
        <v>2</v>
      </c>
      <c r="B5" s="64" t="s">
        <v>301</v>
      </c>
      <c r="C5" s="67"/>
      <c r="D5" s="64" t="str">
        <f>"  "&amp;data!C98</f>
        <v xml:space="preserve">  PHM Medical Center</v>
      </c>
      <c r="E5" s="66"/>
      <c r="F5" s="66"/>
      <c r="G5" s="67"/>
    </row>
    <row r="6" spans="1:7" ht="20.100000000000001" customHeight="1">
      <c r="A6" s="63">
        <v>3</v>
      </c>
      <c r="B6" s="64" t="s">
        <v>310</v>
      </c>
      <c r="C6" s="67"/>
      <c r="D6" s="64" t="str">
        <f>"  "&amp;data!C103</f>
        <v xml:space="preserve">  Benton</v>
      </c>
      <c r="E6" s="66"/>
      <c r="F6" s="66"/>
      <c r="G6" s="67"/>
    </row>
    <row r="7" spans="1:7" ht="20.100000000000001" customHeight="1">
      <c r="A7" s="63">
        <v>4</v>
      </c>
      <c r="B7" s="64" t="s">
        <v>828</v>
      </c>
      <c r="C7" s="67"/>
      <c r="D7" s="64" t="str">
        <f>"  "&amp;data!C104</f>
        <v xml:space="preserve">  Craig Marks</v>
      </c>
      <c r="E7" s="66"/>
      <c r="F7" s="66"/>
      <c r="G7" s="67"/>
    </row>
    <row r="8" spans="1:7" ht="20.100000000000001" customHeight="1">
      <c r="A8" s="63">
        <v>5</v>
      </c>
      <c r="B8" s="64" t="s">
        <v>829</v>
      </c>
      <c r="C8" s="67"/>
      <c r="D8" s="64" t="str">
        <f>"  "&amp;data!C105</f>
        <v xml:space="preserve">  Timothy Reed</v>
      </c>
      <c r="E8" s="66"/>
      <c r="F8" s="66"/>
      <c r="G8" s="67"/>
    </row>
    <row r="9" spans="1:7" ht="20.100000000000001" customHeight="1">
      <c r="A9" s="63">
        <v>6</v>
      </c>
      <c r="B9" s="64" t="s">
        <v>830</v>
      </c>
      <c r="C9" s="67"/>
      <c r="D9" s="64" t="str">
        <f>"  "&amp;data!C106</f>
        <v xml:space="preserve">  Stephen Kenny</v>
      </c>
      <c r="E9" s="66"/>
      <c r="F9" s="66"/>
      <c r="G9" s="67"/>
    </row>
    <row r="10" spans="1:7" ht="20.100000000000001" customHeight="1">
      <c r="A10" s="63">
        <v>7</v>
      </c>
      <c r="B10" s="64" t="s">
        <v>831</v>
      </c>
      <c r="C10" s="67"/>
      <c r="D10" s="64" t="str">
        <f>"  "&amp;data!C107</f>
        <v xml:space="preserve">  509-786-2222</v>
      </c>
      <c r="E10" s="66"/>
      <c r="F10" s="66"/>
      <c r="G10" s="67"/>
    </row>
    <row r="11" spans="1:7" ht="20.100000000000001" customHeight="1">
      <c r="A11" s="63">
        <v>8</v>
      </c>
      <c r="B11" s="64" t="s">
        <v>832</v>
      </c>
      <c r="C11" s="67"/>
      <c r="D11" s="64" t="str">
        <f>"  "&amp;data!C108</f>
        <v xml:space="preserve">  509-786-6660</v>
      </c>
      <c r="E11" s="66"/>
      <c r="F11" s="66"/>
      <c r="G11" s="67"/>
    </row>
    <row r="12" spans="1:7" ht="20.100000000000001" customHeight="1">
      <c r="A12" s="68"/>
      <c r="B12" s="69"/>
      <c r="C12" s="69"/>
      <c r="D12" s="69"/>
      <c r="E12" s="69"/>
      <c r="F12" s="69"/>
      <c r="G12" s="70"/>
    </row>
    <row r="13" spans="1:7" ht="20.100000000000001" customHeight="1">
      <c r="A13" s="71"/>
      <c r="G13" s="72"/>
    </row>
    <row r="14" spans="1:7" ht="20.100000000000001" customHeight="1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>
      <c r="A20" s="68"/>
      <c r="B20" s="69"/>
      <c r="C20" s="69"/>
      <c r="D20" s="69"/>
      <c r="E20" s="69"/>
      <c r="F20" s="69"/>
      <c r="G20" s="70"/>
    </row>
    <row r="21" spans="1:7" ht="20.100000000000001" customHeight="1">
      <c r="A21" s="71"/>
      <c r="G21" s="82"/>
    </row>
    <row r="22" spans="1:7" ht="20.100000000000001" customHeight="1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>
      <c r="A23" s="63"/>
      <c r="B23" s="64" t="s">
        <v>838</v>
      </c>
      <c r="C23" s="64"/>
      <c r="D23" s="64"/>
      <c r="E23" s="64"/>
      <c r="F23" s="63">
        <f>data!C127</f>
        <v>1578</v>
      </c>
      <c r="G23" s="67">
        <f>data!D127</f>
        <v>3688</v>
      </c>
    </row>
    <row r="24" spans="1:7" ht="20.100000000000001" customHeight="1">
      <c r="A24" s="63"/>
      <c r="B24" s="64" t="s">
        <v>839</v>
      </c>
      <c r="C24" s="64"/>
      <c r="D24" s="64"/>
      <c r="E24" s="64"/>
      <c r="F24" s="63">
        <f>data!C128</f>
        <v>72</v>
      </c>
      <c r="G24" s="67">
        <f>data!D128</f>
        <v>958</v>
      </c>
    </row>
    <row r="25" spans="1:7" ht="20.100000000000001" customHeight="1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>
      <c r="A26" s="63">
        <v>11</v>
      </c>
      <c r="B26" s="64" t="s">
        <v>336</v>
      </c>
      <c r="C26" s="64"/>
      <c r="D26" s="64"/>
      <c r="E26" s="64"/>
      <c r="F26" s="63">
        <f>data!C130</f>
        <v>733</v>
      </c>
      <c r="G26" s="67">
        <f>data!D130</f>
        <v>982</v>
      </c>
    </row>
    <row r="27" spans="1:7" ht="20.100000000000001" customHeight="1">
      <c r="A27" s="68"/>
      <c r="B27" s="69"/>
      <c r="C27" s="69"/>
      <c r="D27" s="69"/>
      <c r="E27" s="69"/>
      <c r="F27" s="69"/>
      <c r="G27" s="70"/>
    </row>
    <row r="28" spans="1:7" ht="20.100000000000001" customHeight="1">
      <c r="A28" s="71"/>
      <c r="G28" s="82"/>
    </row>
    <row r="29" spans="1:7" ht="20.100000000000001" customHeight="1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6</v>
      </c>
    </row>
    <row r="32" spans="1:7" ht="20.100000000000001" customHeight="1">
      <c r="A32" s="63"/>
      <c r="B32" s="83" t="s">
        <v>843</v>
      </c>
      <c r="C32" s="67"/>
      <c r="D32" s="67">
        <f>data!C134</f>
        <v>19</v>
      </c>
      <c r="E32" s="64" t="s">
        <v>844</v>
      </c>
      <c r="F32" s="67"/>
      <c r="G32" s="67">
        <f>data!C141</f>
        <v>0</v>
      </c>
    </row>
    <row r="33" spans="1:7" ht="20.100000000000001" customHeight="1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25</v>
      </c>
    </row>
    <row r="35" spans="1:7" ht="20.100000000000001" customHeight="1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25</v>
      </c>
    </row>
    <row r="37" spans="1:7" ht="20.100000000000001" customHeight="1">
      <c r="A37" s="63"/>
      <c r="E37" s="64" t="s">
        <v>349</v>
      </c>
      <c r="F37" s="67"/>
      <c r="G37" s="67">
        <f>data!C145</f>
        <v>0</v>
      </c>
    </row>
    <row r="38" spans="1:7" ht="20.100000000000001" customHeight="1">
      <c r="A38" s="63"/>
      <c r="B38" s="64"/>
      <c r="C38" s="64"/>
      <c r="D38" s="64"/>
      <c r="E38" s="64"/>
      <c r="F38" s="64"/>
      <c r="G38" s="67"/>
    </row>
    <row r="39" spans="1:7" ht="20.100000000000001" customHeight="1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topLeftCell="A4" zoomScaleNormal="100" workbookViewId="0">
      <selection activeCell="B7" sqref="B7"/>
    </sheetView>
  </sheetViews>
  <sheetFormatPr defaultColWidth="8.77734375" defaultRowHeight="20.100000000000001" customHeight="1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>
      <c r="A1" s="120" t="s">
        <v>851</v>
      </c>
      <c r="G1" s="61" t="s">
        <v>852</v>
      </c>
    </row>
    <row r="2" spans="1:7" ht="20.100000000000001" customHeight="1">
      <c r="A2" s="1" t="str">
        <f>"Hospital: "&amp;data!C98</f>
        <v>Hospital: PHM Medical Center</v>
      </c>
      <c r="G2" s="4" t="s">
        <v>853</v>
      </c>
    </row>
    <row r="3" spans="1:7" ht="20.100000000000001" customHeight="1">
      <c r="G3" s="4" t="str">
        <f>"FYE: "&amp;data!C96</f>
        <v>FYE: 12/31/2024</v>
      </c>
    </row>
    <row r="4" spans="1:7" ht="20.100000000000001" customHeight="1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>
      <c r="A7" s="63" t="s">
        <v>353</v>
      </c>
      <c r="B7" s="127">
        <f>data!B154</f>
        <v>488</v>
      </c>
      <c r="C7" s="127">
        <f>data!B155</f>
        <v>1650</v>
      </c>
      <c r="D7" s="127">
        <f>data!B156</f>
        <v>0</v>
      </c>
      <c r="E7" s="127">
        <f>data!B157</f>
        <v>20155241.719999999</v>
      </c>
      <c r="F7" s="127">
        <f>data!B158</f>
        <v>113721250.55</v>
      </c>
      <c r="G7" s="127">
        <f>data!B157+data!B158</f>
        <v>133876492.27</v>
      </c>
    </row>
    <row r="8" spans="1:7" ht="20.100000000000001" customHeight="1">
      <c r="A8" s="63" t="s">
        <v>354</v>
      </c>
      <c r="B8" s="127">
        <f>data!C154</f>
        <v>619</v>
      </c>
      <c r="C8" s="127">
        <f>data!C155</f>
        <v>1858</v>
      </c>
      <c r="D8" s="127">
        <f>data!C156</f>
        <v>0</v>
      </c>
      <c r="E8" s="127">
        <f>data!C157</f>
        <v>19968168.149999999</v>
      </c>
      <c r="F8" s="127">
        <f>data!C158</f>
        <v>89339702</v>
      </c>
      <c r="G8" s="127">
        <f>data!C157+data!C158</f>
        <v>109307870.15000001</v>
      </c>
    </row>
    <row r="9" spans="1:7" ht="20.100000000000001" customHeight="1">
      <c r="A9" s="63" t="s">
        <v>858</v>
      </c>
      <c r="B9" s="127">
        <f>data!D154</f>
        <v>471</v>
      </c>
      <c r="C9" s="127">
        <f>data!D155</f>
        <v>1162</v>
      </c>
      <c r="D9" s="127">
        <f>data!D156</f>
        <v>0</v>
      </c>
      <c r="E9" s="127">
        <f>data!D157</f>
        <v>18585628</v>
      </c>
      <c r="F9" s="127">
        <f>data!D158</f>
        <v>138752248</v>
      </c>
      <c r="G9" s="127">
        <f>data!D157+data!D158</f>
        <v>157337876</v>
      </c>
    </row>
    <row r="10" spans="1:7" ht="20.100000000000001" customHeight="1">
      <c r="A10" s="78" t="s">
        <v>229</v>
      </c>
      <c r="B10" s="127">
        <f>data!E154</f>
        <v>1578</v>
      </c>
      <c r="C10" s="127">
        <f>data!E155</f>
        <v>4670</v>
      </c>
      <c r="D10" s="127">
        <f>data!E156</f>
        <v>0</v>
      </c>
      <c r="E10" s="127">
        <f>data!E157</f>
        <v>58709037.869999997</v>
      </c>
      <c r="F10" s="127">
        <f>data!E158</f>
        <v>341813200.55000001</v>
      </c>
      <c r="G10" s="127">
        <f>E10+F10</f>
        <v>400522238.42000002</v>
      </c>
    </row>
    <row r="11" spans="1:7" ht="20.100000000000001" customHeight="1">
      <c r="A11" s="128"/>
      <c r="B11" s="129"/>
      <c r="C11" s="129"/>
      <c r="D11" s="129"/>
      <c r="E11" s="129"/>
      <c r="F11" s="129"/>
      <c r="G11" s="130"/>
    </row>
    <row r="12" spans="1:7" ht="20.100000000000001" customHeight="1">
      <c r="A12" s="68"/>
      <c r="B12" s="69"/>
      <c r="C12" s="69"/>
      <c r="D12" s="69"/>
      <c r="E12" s="69"/>
      <c r="F12" s="69"/>
      <c r="G12" s="70"/>
    </row>
    <row r="13" spans="1:7" ht="20.100000000000001" customHeight="1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>
      <c r="A16" s="63" t="s">
        <v>353</v>
      </c>
      <c r="B16" s="127">
        <f>data!B160</f>
        <v>61</v>
      </c>
      <c r="C16" s="127">
        <f>data!B161</f>
        <v>807</v>
      </c>
      <c r="D16" s="127">
        <f>data!B162</f>
        <v>0</v>
      </c>
      <c r="E16" s="127">
        <f>data!B163</f>
        <v>1768682</v>
      </c>
      <c r="F16" s="127">
        <f>data!B164</f>
        <v>322237</v>
      </c>
      <c r="G16" s="127">
        <f>data!B163+data!B164</f>
        <v>2090919</v>
      </c>
    </row>
    <row r="17" spans="1:7" ht="20.100000000000001" customHeight="1">
      <c r="A17" s="63" t="s">
        <v>354</v>
      </c>
      <c r="B17" s="127">
        <f>data!C160</f>
        <v>10</v>
      </c>
      <c r="C17" s="127">
        <f>data!C161</f>
        <v>143</v>
      </c>
      <c r="D17" s="127">
        <f>data!C162</f>
        <v>0</v>
      </c>
      <c r="E17" s="127">
        <f>data!C163</f>
        <v>313410</v>
      </c>
      <c r="F17" s="127">
        <f>data!C164</f>
        <v>57100</v>
      </c>
      <c r="G17" s="127">
        <f>data!C163+data!C164</f>
        <v>370510</v>
      </c>
    </row>
    <row r="18" spans="1:7" ht="20.100000000000001" customHeight="1">
      <c r="A18" s="63" t="s">
        <v>858</v>
      </c>
      <c r="B18" s="127">
        <f>data!D160</f>
        <v>1</v>
      </c>
      <c r="C18" s="127">
        <f>data!D161</f>
        <v>8</v>
      </c>
      <c r="D18" s="127">
        <f>data!D162</f>
        <v>0</v>
      </c>
      <c r="E18" s="127">
        <f>data!D163</f>
        <v>17533</v>
      </c>
      <c r="F18" s="127">
        <f>data!D164</f>
        <v>3194</v>
      </c>
      <c r="G18" s="127">
        <f>data!D163+data!D164</f>
        <v>20727</v>
      </c>
    </row>
    <row r="19" spans="1:7" ht="20.100000000000001" customHeight="1">
      <c r="A19" s="78" t="s">
        <v>229</v>
      </c>
      <c r="B19" s="127">
        <f>data!E160</f>
        <v>72</v>
      </c>
      <c r="C19" s="127">
        <f>data!E161</f>
        <v>958</v>
      </c>
      <c r="D19" s="127">
        <f>data!E162</f>
        <v>0</v>
      </c>
      <c r="E19" s="127">
        <f>data!E163</f>
        <v>2099625</v>
      </c>
      <c r="F19" s="127">
        <f>data!E164</f>
        <v>382531</v>
      </c>
      <c r="G19" s="127">
        <f>data!E163+data!E164</f>
        <v>2482156</v>
      </c>
    </row>
    <row r="20" spans="1:7" ht="20.100000000000001" customHeight="1">
      <c r="A20" s="128"/>
      <c r="B20" s="129"/>
      <c r="C20" s="129"/>
      <c r="D20" s="129"/>
      <c r="E20" s="129"/>
      <c r="F20" s="129"/>
      <c r="G20" s="130"/>
    </row>
    <row r="21" spans="1:7" ht="20.100000000000001" customHeight="1">
      <c r="A21" s="68"/>
      <c r="B21" s="69"/>
      <c r="C21" s="69"/>
      <c r="D21" s="69"/>
      <c r="E21" s="69"/>
      <c r="F21" s="69"/>
      <c r="G21" s="70"/>
    </row>
    <row r="22" spans="1:7" ht="20.100000000000001" customHeight="1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>
      <c r="A29" s="128"/>
      <c r="B29" s="129"/>
      <c r="C29" s="129"/>
      <c r="D29" s="129"/>
      <c r="E29" s="129"/>
      <c r="F29" s="129"/>
      <c r="G29" s="130"/>
    </row>
    <row r="30" spans="1:7" ht="20.100000000000001" customHeight="1">
      <c r="A30" s="68"/>
      <c r="B30" s="81"/>
      <c r="C30" s="69"/>
      <c r="D30" s="69"/>
      <c r="E30" s="69"/>
      <c r="F30" s="69"/>
      <c r="G30" s="70"/>
    </row>
    <row r="31" spans="1:7" ht="20.100000000000001" customHeight="1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>
      <c r="A32" s="137"/>
      <c r="B32" s="138" t="s">
        <v>862</v>
      </c>
      <c r="C32" s="139">
        <f>data!B173</f>
        <v>55798713</v>
      </c>
      <c r="D32" s="66"/>
      <c r="E32" s="66"/>
      <c r="F32" s="66"/>
      <c r="G32" s="84"/>
    </row>
    <row r="33" spans="1:7" ht="20.100000000000001" customHeight="1">
      <c r="A33" s="137"/>
      <c r="B33" s="140" t="s">
        <v>863</v>
      </c>
      <c r="C33" s="135">
        <f>data!C173</f>
        <v>14331751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17" workbookViewId="0">
      <selection activeCell="C18" sqref="C18"/>
    </sheetView>
  </sheetViews>
  <sheetFormatPr defaultColWidth="8.77734375" defaultRowHeight="1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>
      <c r="A1" s="141" t="s">
        <v>362</v>
      </c>
      <c r="B1" s="62"/>
      <c r="C1" s="61" t="s">
        <v>864</v>
      </c>
    </row>
    <row r="2" spans="1:3" ht="20.100000000000001" customHeight="1">
      <c r="A2" s="86"/>
    </row>
    <row r="3" spans="1:3" ht="20.100000000000001" customHeight="1">
      <c r="A3" s="120" t="str">
        <f>"Hospital: "&amp;data!C98</f>
        <v>Hospital: PHM Medical Center</v>
      </c>
      <c r="B3" s="69"/>
      <c r="C3" s="142" t="str">
        <f>"FYE: "&amp;data!C96</f>
        <v>FYE: 12/31/2024</v>
      </c>
    </row>
    <row r="4" spans="1:3" ht="20.100000000000001" customHeight="1">
      <c r="A4" s="69"/>
    </row>
    <row r="5" spans="1:3" ht="20.100000000000001" customHeight="1">
      <c r="A5" s="63">
        <v>1</v>
      </c>
      <c r="B5" s="75" t="s">
        <v>363</v>
      </c>
      <c r="C5" s="123"/>
    </row>
    <row r="6" spans="1:3" ht="20.100000000000001" customHeight="1">
      <c r="A6" s="143">
        <v>2</v>
      </c>
      <c r="B6" s="64" t="s">
        <v>865</v>
      </c>
      <c r="C6" s="63">
        <f>data!C181</f>
        <v>3564442</v>
      </c>
    </row>
    <row r="7" spans="1:3" ht="20.100000000000001" customHeight="1">
      <c r="A7" s="144">
        <v>3</v>
      </c>
      <c r="B7" s="83" t="s">
        <v>365</v>
      </c>
      <c r="C7" s="63">
        <f>data!C182</f>
        <v>1336</v>
      </c>
    </row>
    <row r="8" spans="1:3" ht="20.100000000000001" customHeight="1">
      <c r="A8" s="144">
        <v>4</v>
      </c>
      <c r="B8" s="64" t="s">
        <v>366</v>
      </c>
      <c r="C8" s="63">
        <f>data!C183</f>
        <v>693737</v>
      </c>
    </row>
    <row r="9" spans="1:3" ht="20.100000000000001" customHeight="1">
      <c r="A9" s="144">
        <v>5</v>
      </c>
      <c r="B9" s="64" t="s">
        <v>367</v>
      </c>
      <c r="C9" s="63">
        <f>data!C184</f>
        <v>9820708</v>
      </c>
    </row>
    <row r="10" spans="1:3" ht="20.100000000000001" customHeight="1">
      <c r="A10" s="144">
        <v>6</v>
      </c>
      <c r="B10" s="64" t="s">
        <v>368</v>
      </c>
      <c r="C10" s="63">
        <f>data!C185</f>
        <v>-143838</v>
      </c>
    </row>
    <row r="11" spans="1:3" ht="20.100000000000001" customHeight="1">
      <c r="A11" s="144">
        <v>7</v>
      </c>
      <c r="B11" s="64" t="s">
        <v>369</v>
      </c>
      <c r="C11" s="63">
        <f>data!C186</f>
        <v>1711658</v>
      </c>
    </row>
    <row r="12" spans="1:3" ht="20.100000000000001" customHeight="1">
      <c r="A12" s="144">
        <v>8</v>
      </c>
      <c r="B12" s="64" t="s">
        <v>370</v>
      </c>
      <c r="C12" s="63">
        <f>data!C187</f>
        <v>0</v>
      </c>
    </row>
    <row r="13" spans="1:3" ht="20.100000000000001" customHeight="1">
      <c r="A13" s="144">
        <v>9</v>
      </c>
      <c r="B13" s="64" t="s">
        <v>370</v>
      </c>
      <c r="C13" s="63">
        <f>data!C188</f>
        <v>-496699</v>
      </c>
    </row>
    <row r="14" spans="1:3" ht="20.100000000000001" customHeight="1">
      <c r="A14" s="144">
        <v>10</v>
      </c>
      <c r="B14" s="64" t="s">
        <v>866</v>
      </c>
      <c r="C14" s="63">
        <f>data!D189</f>
        <v>15151344</v>
      </c>
    </row>
    <row r="15" spans="1:3" ht="20.100000000000001" customHeight="1">
      <c r="A15" s="68"/>
      <c r="B15" s="69"/>
      <c r="C15" s="70"/>
    </row>
    <row r="16" spans="1:3" ht="20.100000000000001" customHeight="1">
      <c r="A16" s="68"/>
      <c r="B16" s="69"/>
      <c r="C16" s="70"/>
    </row>
    <row r="17" spans="1:3" ht="20.100000000000001" customHeight="1">
      <c r="A17" s="145">
        <v>11</v>
      </c>
      <c r="B17" s="76" t="s">
        <v>371</v>
      </c>
      <c r="C17" s="77"/>
    </row>
    <row r="18" spans="1:3" ht="20.100000000000001" customHeight="1">
      <c r="A18" s="63">
        <v>12</v>
      </c>
      <c r="B18" s="64" t="s">
        <v>867</v>
      </c>
      <c r="C18" s="63">
        <f>data!C191</f>
        <v>60693</v>
      </c>
    </row>
    <row r="19" spans="1:3" ht="20.100000000000001" customHeight="1">
      <c r="A19" s="63">
        <v>13</v>
      </c>
      <c r="B19" s="64" t="s">
        <v>868</v>
      </c>
      <c r="C19" s="63">
        <f>data!C192</f>
        <v>674027</v>
      </c>
    </row>
    <row r="20" spans="1:3" ht="20.100000000000001" customHeight="1">
      <c r="A20" s="63">
        <v>14</v>
      </c>
      <c r="B20" s="64" t="s">
        <v>869</v>
      </c>
      <c r="C20" s="63">
        <f>data!D193</f>
        <v>734720</v>
      </c>
    </row>
    <row r="21" spans="1:3" ht="20.100000000000001" customHeight="1">
      <c r="A21" s="68"/>
      <c r="B21" s="69"/>
      <c r="C21" s="70"/>
    </row>
    <row r="22" spans="1:3" ht="20.100000000000001" customHeight="1">
      <c r="A22" s="68"/>
      <c r="C22" s="146"/>
    </row>
    <row r="23" spans="1:3" ht="20.100000000000001" customHeight="1">
      <c r="A23" s="124">
        <v>15</v>
      </c>
      <c r="B23" s="147" t="s">
        <v>374</v>
      </c>
      <c r="C23" s="123"/>
    </row>
    <row r="24" spans="1:3" ht="20.100000000000001" customHeight="1">
      <c r="A24" s="63">
        <v>16</v>
      </c>
      <c r="B24" s="75" t="s">
        <v>870</v>
      </c>
      <c r="C24" s="148"/>
    </row>
    <row r="25" spans="1:3" ht="20.100000000000001" customHeight="1">
      <c r="A25" s="63">
        <v>17</v>
      </c>
      <c r="B25" s="64" t="s">
        <v>871</v>
      </c>
      <c r="C25" s="63">
        <f>data!C195</f>
        <v>624720</v>
      </c>
    </row>
    <row r="26" spans="1:3" ht="20.100000000000001" customHeight="1">
      <c r="A26" s="63">
        <v>18</v>
      </c>
      <c r="B26" s="64" t="s">
        <v>376</v>
      </c>
      <c r="C26" s="63">
        <f>data!C196</f>
        <v>280478</v>
      </c>
    </row>
    <row r="27" spans="1:3" ht="20.100000000000001" customHeight="1">
      <c r="A27" s="63">
        <v>19</v>
      </c>
      <c r="B27" s="64" t="s">
        <v>872</v>
      </c>
      <c r="C27" s="63">
        <f>data!D197</f>
        <v>905198</v>
      </c>
    </row>
    <row r="28" spans="1:3" ht="20.100000000000001" customHeight="1">
      <c r="A28" s="68"/>
      <c r="B28" s="69"/>
      <c r="C28" s="70"/>
    </row>
    <row r="29" spans="1:3" ht="20.100000000000001" customHeight="1">
      <c r="A29" s="68"/>
      <c r="B29" s="69"/>
      <c r="C29" s="70"/>
    </row>
    <row r="30" spans="1:3" ht="20.100000000000001" customHeight="1">
      <c r="A30" s="124">
        <v>20</v>
      </c>
      <c r="B30" s="147" t="s">
        <v>873</v>
      </c>
      <c r="C30" s="133"/>
    </row>
    <row r="31" spans="1:3" ht="20.100000000000001" customHeight="1">
      <c r="A31" s="63">
        <v>21</v>
      </c>
      <c r="B31" s="64" t="s">
        <v>378</v>
      </c>
      <c r="C31" s="63">
        <f>data!C199</f>
        <v>1024650</v>
      </c>
    </row>
    <row r="32" spans="1:3" ht="20.100000000000001" customHeight="1">
      <c r="A32" s="63">
        <v>22</v>
      </c>
      <c r="B32" s="64" t="s">
        <v>874</v>
      </c>
      <c r="C32" s="63">
        <f>data!C200</f>
        <v>423443</v>
      </c>
    </row>
    <row r="33" spans="1:3" ht="20.100000000000001" customHeight="1">
      <c r="A33" s="63">
        <v>23</v>
      </c>
      <c r="B33" s="64" t="s">
        <v>158</v>
      </c>
      <c r="C33" s="63">
        <f>data!C201</f>
        <v>0</v>
      </c>
    </row>
    <row r="34" spans="1:3" ht="20.100000000000001" customHeight="1">
      <c r="A34" s="63">
        <v>24</v>
      </c>
      <c r="B34" s="64" t="s">
        <v>875</v>
      </c>
      <c r="C34" s="63">
        <f>data!D202</f>
        <v>1448093</v>
      </c>
    </row>
    <row r="35" spans="1:3" ht="20.100000000000001" customHeight="1">
      <c r="A35" s="68"/>
      <c r="B35" s="69"/>
      <c r="C35" s="70"/>
    </row>
    <row r="36" spans="1:3" ht="20.100000000000001" customHeight="1">
      <c r="A36" s="68"/>
      <c r="B36" s="69"/>
      <c r="C36" s="70"/>
    </row>
    <row r="37" spans="1:3" ht="20.100000000000001" customHeight="1">
      <c r="A37" s="124">
        <v>25</v>
      </c>
      <c r="B37" s="147" t="s">
        <v>380</v>
      </c>
      <c r="C37" s="123"/>
    </row>
    <row r="38" spans="1:3" ht="20.100000000000001" customHeight="1">
      <c r="A38" s="63">
        <v>26</v>
      </c>
      <c r="B38" s="64" t="s">
        <v>876</v>
      </c>
      <c r="C38" s="63">
        <f>data!C204</f>
        <v>0</v>
      </c>
    </row>
    <row r="39" spans="1:3" ht="20.100000000000001" customHeight="1">
      <c r="A39" s="63">
        <v>27</v>
      </c>
      <c r="B39" s="64" t="s">
        <v>382</v>
      </c>
      <c r="C39" s="63">
        <f>data!C205</f>
        <v>3753003</v>
      </c>
    </row>
    <row r="40" spans="1:3" ht="20.100000000000001" customHeight="1">
      <c r="A40" s="63">
        <v>28</v>
      </c>
      <c r="B40" s="64" t="s">
        <v>877</v>
      </c>
      <c r="C40" s="63">
        <f>data!D206</f>
        <v>3753003</v>
      </c>
    </row>
    <row r="41" spans="1:3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4" workbookViewId="0">
      <selection activeCell="J11" sqref="J11"/>
    </sheetView>
  </sheetViews>
  <sheetFormatPr defaultColWidth="8.77734375" defaultRowHeight="20.100000000000001" customHeight="1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>
      <c r="A3" s="120" t="str">
        <f>"Hospital: "&amp;data!C98</f>
        <v>Hospital: PHM Medical Center</v>
      </c>
      <c r="F3" s="142" t="str">
        <f>"FYE: "&amp;data!C96</f>
        <v>FYE: 12/31/2024</v>
      </c>
    </row>
    <row r="4" spans="1:6" ht="20.100000000000001" customHeight="1">
      <c r="A4" s="148" t="s">
        <v>384</v>
      </c>
      <c r="B4" s="74"/>
      <c r="C4" s="74"/>
      <c r="D4" s="75"/>
      <c r="E4" s="75"/>
      <c r="F4" s="74"/>
    </row>
    <row r="5" spans="1:6" ht="20.100000000000001" customHeight="1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>
      <c r="A7" s="63">
        <v>1</v>
      </c>
      <c r="B7" s="67" t="s">
        <v>389</v>
      </c>
      <c r="C7" s="67">
        <f>data!B211</f>
        <v>3121782</v>
      </c>
      <c r="D7" s="67">
        <f>data!C211</f>
        <v>0</v>
      </c>
      <c r="E7" s="67">
        <f>data!D211</f>
        <v>37487</v>
      </c>
      <c r="F7" s="67">
        <f>data!E211</f>
        <v>3084295</v>
      </c>
    </row>
    <row r="8" spans="1:6" ht="20.100000000000001" customHeight="1">
      <c r="A8" s="63">
        <v>2</v>
      </c>
      <c r="B8" s="67" t="s">
        <v>390</v>
      </c>
      <c r="C8" s="67">
        <f>data!B212</f>
        <v>632699</v>
      </c>
      <c r="D8" s="67">
        <f>data!C212</f>
        <v>0</v>
      </c>
      <c r="E8" s="67">
        <f>data!D212</f>
        <v>0</v>
      </c>
      <c r="F8" s="67">
        <f>data!E212</f>
        <v>632699</v>
      </c>
    </row>
    <row r="9" spans="1:6" ht="20.100000000000001" customHeight="1">
      <c r="A9" s="63">
        <v>3</v>
      </c>
      <c r="B9" s="67" t="s">
        <v>391</v>
      </c>
      <c r="C9" s="67">
        <f>data!B213</f>
        <v>35833853</v>
      </c>
      <c r="D9" s="67">
        <f>data!C213</f>
        <v>39968</v>
      </c>
      <c r="E9" s="67">
        <f>data!D213</f>
        <v>0</v>
      </c>
      <c r="F9" s="67">
        <f>data!E213</f>
        <v>35873821</v>
      </c>
    </row>
    <row r="10" spans="1:6" ht="20.100000000000001" customHeight="1">
      <c r="A10" s="63">
        <v>4</v>
      </c>
      <c r="B10" s="67" t="s">
        <v>883</v>
      </c>
      <c r="C10" s="67">
        <f>data!B214</f>
        <v>3268423</v>
      </c>
      <c r="D10" s="67">
        <f>data!C214</f>
        <v>0</v>
      </c>
      <c r="E10" s="67">
        <f>data!D214</f>
        <v>0</v>
      </c>
      <c r="F10" s="67">
        <f>data!E214</f>
        <v>3268423</v>
      </c>
    </row>
    <row r="11" spans="1:6" ht="20.100000000000001" customHeight="1">
      <c r="A11" s="63">
        <v>5</v>
      </c>
      <c r="B11" s="67" t="s">
        <v>884</v>
      </c>
      <c r="C11" s="67">
        <f>data!B215</f>
        <v>1443221</v>
      </c>
      <c r="D11" s="67">
        <f>data!C215</f>
        <v>0</v>
      </c>
      <c r="E11" s="67">
        <f>data!D215</f>
        <v>0</v>
      </c>
      <c r="F11" s="67">
        <f>data!E215</f>
        <v>1443221</v>
      </c>
    </row>
    <row r="12" spans="1:6" ht="20.100000000000001" customHeight="1">
      <c r="A12" s="63">
        <v>6</v>
      </c>
      <c r="B12" s="67" t="s">
        <v>885</v>
      </c>
      <c r="C12" s="67">
        <f>data!B216</f>
        <v>23999427</v>
      </c>
      <c r="D12" s="67">
        <f>data!C216</f>
        <v>3844952</v>
      </c>
      <c r="E12" s="67">
        <f>data!D216</f>
        <v>0</v>
      </c>
      <c r="F12" s="67">
        <f>data!E216</f>
        <v>27844379</v>
      </c>
    </row>
    <row r="13" spans="1:6" ht="20.100000000000001" customHeight="1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>
      <c r="A15" s="63">
        <v>9</v>
      </c>
      <c r="B15" s="67" t="s">
        <v>887</v>
      </c>
      <c r="C15" s="67">
        <f>data!B219</f>
        <v>51481507</v>
      </c>
      <c r="D15" s="67">
        <f>data!C219</f>
        <v>52297101</v>
      </c>
      <c r="E15" s="67" t="str">
        <f>data!D219</f>
        <v xml:space="preserve"> </v>
      </c>
      <c r="F15" s="67">
        <f>data!E219</f>
        <v>103778608</v>
      </c>
    </row>
    <row r="16" spans="1:6" ht="20.100000000000001" customHeight="1">
      <c r="A16" s="63">
        <v>10</v>
      </c>
      <c r="B16" s="67" t="s">
        <v>612</v>
      </c>
      <c r="C16" s="67">
        <f>data!B220</f>
        <v>119780912</v>
      </c>
      <c r="D16" s="67">
        <f>data!C220</f>
        <v>56182021</v>
      </c>
      <c r="E16" s="67">
        <f>data!D220</f>
        <v>37487</v>
      </c>
      <c r="F16" s="67">
        <f>data!E220</f>
        <v>175925446</v>
      </c>
    </row>
    <row r="17" spans="1:6" ht="20.100000000000001" customHeight="1">
      <c r="A17" s="68"/>
      <c r="B17" s="69"/>
      <c r="C17" s="69"/>
      <c r="D17" s="69"/>
      <c r="E17" s="69"/>
      <c r="F17" s="70"/>
    </row>
    <row r="18" spans="1:6" ht="20.100000000000001" customHeight="1">
      <c r="A18" s="71"/>
      <c r="F18" s="82"/>
    </row>
    <row r="19" spans="1:6" ht="20.100000000000001" customHeight="1">
      <c r="A19" s="71"/>
      <c r="F19" s="82"/>
    </row>
    <row r="20" spans="1:6" ht="20.100000000000001" customHeight="1">
      <c r="A20" s="148" t="s">
        <v>399</v>
      </c>
      <c r="B20" s="74"/>
      <c r="C20" s="74"/>
      <c r="D20" s="74"/>
      <c r="E20" s="74"/>
      <c r="F20" s="74"/>
    </row>
    <row r="21" spans="1:6" ht="20.100000000000001" customHeight="1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>
      <c r="A24" s="63">
        <v>12</v>
      </c>
      <c r="B24" s="67" t="s">
        <v>390</v>
      </c>
      <c r="C24" s="67">
        <f>data!B225</f>
        <v>577915</v>
      </c>
      <c r="D24" s="67">
        <f>data!C225</f>
        <v>10742</v>
      </c>
      <c r="E24" s="67">
        <f>data!D225</f>
        <v>0</v>
      </c>
      <c r="F24" s="67">
        <f>data!E225</f>
        <v>588657</v>
      </c>
    </row>
    <row r="25" spans="1:6" ht="20.100000000000001" customHeight="1">
      <c r="A25" s="63">
        <v>13</v>
      </c>
      <c r="B25" s="67" t="s">
        <v>391</v>
      </c>
      <c r="C25" s="67">
        <f>data!B226</f>
        <v>18144057</v>
      </c>
      <c r="D25" s="67">
        <f>data!C226</f>
        <v>1042429</v>
      </c>
      <c r="E25" s="67">
        <f>data!D226</f>
        <v>0</v>
      </c>
      <c r="F25" s="67">
        <f>data!E226</f>
        <v>19186486</v>
      </c>
    </row>
    <row r="26" spans="1:6" ht="20.100000000000001" customHeight="1">
      <c r="A26" s="63">
        <v>14</v>
      </c>
      <c r="B26" s="67" t="s">
        <v>883</v>
      </c>
      <c r="C26" s="67">
        <f>data!B227</f>
        <v>2253546</v>
      </c>
      <c r="D26" s="67">
        <f>data!C227</f>
        <v>186320</v>
      </c>
      <c r="E26" s="67">
        <f>data!D227</f>
        <v>0</v>
      </c>
      <c r="F26" s="67">
        <f>data!E227</f>
        <v>2439866</v>
      </c>
    </row>
    <row r="27" spans="1:6" ht="20.100000000000001" customHeight="1">
      <c r="A27" s="63">
        <v>15</v>
      </c>
      <c r="B27" s="67" t="s">
        <v>884</v>
      </c>
      <c r="C27" s="67">
        <f>data!B228</f>
        <v>801745</v>
      </c>
      <c r="D27" s="67">
        <f>data!C228</f>
        <v>0</v>
      </c>
      <c r="E27" s="67">
        <f>data!D228</f>
        <v>0</v>
      </c>
      <c r="F27" s="67">
        <f>data!E228</f>
        <v>801745</v>
      </c>
    </row>
    <row r="28" spans="1:6" ht="20.100000000000001" customHeight="1">
      <c r="A28" s="63">
        <v>16</v>
      </c>
      <c r="B28" s="67" t="s">
        <v>885</v>
      </c>
      <c r="C28" s="67">
        <f>data!B229</f>
        <v>17271528</v>
      </c>
      <c r="D28" s="67">
        <f>data!C229</f>
        <v>3155087</v>
      </c>
      <c r="E28" s="67">
        <f>data!D229</f>
        <v>0</v>
      </c>
      <c r="F28" s="67">
        <f>data!E229</f>
        <v>20426615</v>
      </c>
    </row>
    <row r="29" spans="1:6" ht="20.100000000000001" customHeight="1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>
      <c r="A32" s="63">
        <v>20</v>
      </c>
      <c r="B32" s="67" t="s">
        <v>612</v>
      </c>
      <c r="C32" s="67">
        <f>data!B233</f>
        <v>39048791</v>
      </c>
      <c r="D32" s="67">
        <f>data!C233</f>
        <v>4394578</v>
      </c>
      <c r="E32" s="67">
        <f>data!D233</f>
        <v>0</v>
      </c>
      <c r="F32" s="67">
        <f>data!E233</f>
        <v>43443369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4" workbookViewId="0">
      <selection activeCell="D28" sqref="D28"/>
    </sheetView>
  </sheetViews>
  <sheetFormatPr defaultColWidth="8.77734375" defaultRowHeight="20.100000000000001" customHeight="1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>
      <c r="A1" s="62" t="s">
        <v>889</v>
      </c>
      <c r="B1" s="62"/>
      <c r="C1" s="62"/>
      <c r="D1" s="61" t="s">
        <v>890</v>
      </c>
    </row>
    <row r="2" spans="1:4" ht="20.100000000000001" customHeight="1">
      <c r="A2" s="120" t="str">
        <f>"Hospital: "&amp;data!C98</f>
        <v>Hospital: PHM Medical Center</v>
      </c>
      <c r="B2" s="69"/>
      <c r="C2" s="69"/>
      <c r="D2" s="142" t="str">
        <f>"FYE: "&amp;data!C96</f>
        <v>FYE: 12/31/2024</v>
      </c>
    </row>
    <row r="3" spans="1:4" ht="20.100000000000001" customHeight="1">
      <c r="A3" s="124"/>
      <c r="B3" s="150"/>
      <c r="C3" s="150"/>
      <c r="D3" s="150"/>
    </row>
    <row r="4" spans="1:4" ht="20.100000000000001" customHeight="1">
      <c r="A4" s="144"/>
      <c r="B4" s="156" t="s">
        <v>891</v>
      </c>
      <c r="C4" s="156" t="s">
        <v>892</v>
      </c>
      <c r="D4" s="157"/>
    </row>
    <row r="5" spans="1:4" ht="20.100000000000001" customHeight="1">
      <c r="A5" s="124">
        <v>1</v>
      </c>
      <c r="B5" s="158"/>
      <c r="C5" s="80" t="s">
        <v>401</v>
      </c>
      <c r="D5" s="67">
        <f>data!D237</f>
        <v>11867739</v>
      </c>
    </row>
    <row r="6" spans="1:4" ht="20.100000000000001" customHeight="1">
      <c r="A6" s="63">
        <v>2</v>
      </c>
      <c r="B6" s="69"/>
      <c r="C6" s="142" t="s">
        <v>497</v>
      </c>
      <c r="D6" s="153"/>
    </row>
    <row r="7" spans="1:4" ht="20.100000000000001" customHeight="1">
      <c r="A7" s="63">
        <v>3</v>
      </c>
      <c r="B7" s="158">
        <v>5810</v>
      </c>
      <c r="C7" s="67" t="s">
        <v>353</v>
      </c>
      <c r="D7" s="67">
        <f>data!C239</f>
        <v>99268057</v>
      </c>
    </row>
    <row r="8" spans="1:4" ht="20.100000000000001" customHeight="1">
      <c r="A8" s="63">
        <v>4</v>
      </c>
      <c r="B8" s="158">
        <v>5820</v>
      </c>
      <c r="C8" s="67" t="s">
        <v>354</v>
      </c>
      <c r="D8" s="67">
        <f>data!C240</f>
        <v>75100556</v>
      </c>
    </row>
    <row r="9" spans="1:4" ht="20.100000000000001" customHeight="1">
      <c r="A9" s="63">
        <v>5</v>
      </c>
      <c r="B9" s="158">
        <v>5830</v>
      </c>
      <c r="C9" s="67" t="s">
        <v>366</v>
      </c>
      <c r="D9" s="67">
        <f>data!C241</f>
        <v>4376822</v>
      </c>
    </row>
    <row r="10" spans="1:4" ht="20.100000000000001" customHeight="1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>
      <c r="A12" s="63">
        <v>8</v>
      </c>
      <c r="B12" s="158">
        <v>5860</v>
      </c>
      <c r="C12" s="67" t="s">
        <v>158</v>
      </c>
      <c r="D12" s="67">
        <f>data!C244</f>
        <v>57972119</v>
      </c>
    </row>
    <row r="13" spans="1:4" ht="20.100000000000001" customHeight="1">
      <c r="A13" s="63">
        <v>9</v>
      </c>
      <c r="B13" s="67"/>
      <c r="C13" s="67" t="s">
        <v>894</v>
      </c>
      <c r="D13" s="67">
        <f>data!D245</f>
        <v>236717554</v>
      </c>
    </row>
    <row r="14" spans="1:4" ht="20.100000000000001" customHeight="1">
      <c r="A14" s="152">
        <v>10</v>
      </c>
      <c r="B14" s="79"/>
      <c r="C14" s="79"/>
      <c r="D14" s="79"/>
    </row>
    <row r="15" spans="1:4" ht="20.100000000000001" customHeight="1">
      <c r="A15" s="63">
        <v>11</v>
      </c>
      <c r="B15" s="159"/>
      <c r="C15" s="159" t="s">
        <v>410</v>
      </c>
      <c r="D15" s="153"/>
    </row>
    <row r="16" spans="1:4" ht="20.100000000000001" customHeight="1">
      <c r="A16" s="152">
        <v>12</v>
      </c>
      <c r="B16" s="79"/>
      <c r="C16" s="64" t="s">
        <v>895</v>
      </c>
      <c r="D16" s="63">
        <f>data!C247</f>
        <v>7454</v>
      </c>
    </row>
    <row r="17" spans="1:4" ht="20.100000000000001" customHeight="1">
      <c r="A17" s="63">
        <v>13</v>
      </c>
      <c r="B17" s="159"/>
      <c r="C17" s="69"/>
      <c r="D17" s="70"/>
    </row>
    <row r="18" spans="1:4" ht="20.100000000000001" customHeight="1">
      <c r="A18" s="63">
        <v>14</v>
      </c>
      <c r="B18" s="160">
        <v>5900</v>
      </c>
      <c r="C18" s="67" t="s">
        <v>412</v>
      </c>
      <c r="D18" s="67">
        <f>data!C249</f>
        <v>6550513.7300000004</v>
      </c>
    </row>
    <row r="19" spans="1:4" ht="20.100000000000001" customHeight="1">
      <c r="A19" s="161">
        <v>15</v>
      </c>
      <c r="B19" s="158">
        <v>5910</v>
      </c>
      <c r="C19" s="80" t="s">
        <v>896</v>
      </c>
      <c r="D19" s="67">
        <f>data!C250</f>
        <v>1193441.27</v>
      </c>
    </row>
    <row r="20" spans="1:4" ht="20.100000000000001" customHeight="1">
      <c r="A20" s="63">
        <v>16</v>
      </c>
      <c r="B20" s="67"/>
      <c r="C20" s="67"/>
      <c r="D20" s="79"/>
    </row>
    <row r="21" spans="1:4" ht="20.100000000000001" customHeight="1">
      <c r="A21" s="63">
        <v>17</v>
      </c>
      <c r="B21" s="79"/>
      <c r="C21" s="79"/>
      <c r="D21" s="79"/>
    </row>
    <row r="22" spans="1:4" ht="20.100000000000001" customHeight="1">
      <c r="A22" s="152">
        <v>18</v>
      </c>
      <c r="B22" s="79"/>
      <c r="C22" s="79" t="s">
        <v>897</v>
      </c>
      <c r="D22" s="67">
        <f>data!D252</f>
        <v>7743955</v>
      </c>
    </row>
    <row r="23" spans="1:4" ht="20.100000000000001" customHeight="1">
      <c r="A23" s="161">
        <v>19</v>
      </c>
      <c r="B23" s="159"/>
      <c r="C23" s="159"/>
      <c r="D23" s="153"/>
    </row>
    <row r="24" spans="1:4" ht="20.100000000000001" customHeight="1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>
      <c r="A25" s="161">
        <v>21</v>
      </c>
      <c r="B25" s="69"/>
      <c r="C25" s="69"/>
      <c r="D25" s="153"/>
    </row>
    <row r="26" spans="1:4" ht="20.100000000000001" customHeight="1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>
      <c r="A27" s="144">
        <v>23</v>
      </c>
      <c r="B27" s="163" t="s">
        <v>899</v>
      </c>
      <c r="C27" s="79"/>
      <c r="D27" s="67">
        <f>data!D258</f>
        <v>256329248</v>
      </c>
    </row>
    <row r="28" spans="1:4" ht="20.100000000000001" customHeight="1">
      <c r="A28" s="72">
        <v>24</v>
      </c>
      <c r="B28" s="138" t="s">
        <v>900</v>
      </c>
      <c r="C28" s="81"/>
      <c r="D28" s="157"/>
    </row>
    <row r="29" spans="1:4" ht="20.100000000000001" customHeight="1">
      <c r="A29" s="164"/>
      <c r="B29" s="165"/>
      <c r="C29" s="165"/>
      <c r="D29" s="79"/>
    </row>
    <row r="30" spans="1:4" ht="20.100000000000001" customHeight="1">
      <c r="A30" s="166"/>
      <c r="B30" s="64"/>
      <c r="C30" s="64"/>
      <c r="D30" s="79"/>
    </row>
    <row r="31" spans="1:4" ht="20.100000000000001" customHeight="1">
      <c r="A31" s="166"/>
      <c r="B31" s="64"/>
      <c r="C31" s="64"/>
      <c r="D31" s="79"/>
    </row>
    <row r="32" spans="1:4" ht="20.100000000000001" customHeight="1">
      <c r="A32" s="166"/>
      <c r="B32" s="64"/>
      <c r="C32" s="64"/>
      <c r="D32" s="79"/>
    </row>
    <row r="33" spans="1:4" ht="20.100000000000001" customHeight="1">
      <c r="A33" s="166"/>
      <c r="B33" s="64"/>
      <c r="C33" s="64"/>
      <c r="D33" s="67"/>
    </row>
    <row r="34" spans="1:4" ht="20.100000000000001" customHeight="1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62" zoomScaleNormal="100" workbookViewId="0">
      <selection activeCell="C177" sqref="C177"/>
    </sheetView>
  </sheetViews>
  <sheetFormatPr defaultColWidth="57.44140625" defaultRowHeight="1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>
      <c r="A1" s="168" t="s">
        <v>901</v>
      </c>
      <c r="B1" s="169"/>
      <c r="C1" s="169"/>
    </row>
    <row r="2" spans="1:3" ht="20.100000000000001" customHeight="1">
      <c r="A2" s="168"/>
      <c r="B2" s="169"/>
      <c r="C2" s="94" t="s">
        <v>902</v>
      </c>
    </row>
    <row r="3" spans="1:3" ht="20.100000000000001" customHeight="1">
      <c r="A3" s="120" t="str">
        <f>"Hospital: "&amp;data!C98</f>
        <v>Hospital: PHM Medical Center</v>
      </c>
      <c r="B3" s="170"/>
      <c r="C3" s="142" t="str">
        <f>"FYE: "&amp;data!C96</f>
        <v>FYE: 12/31/2024</v>
      </c>
    </row>
    <row r="4" spans="1:3" ht="20.100000000000001" customHeight="1">
      <c r="A4" s="171"/>
      <c r="B4" s="172" t="s">
        <v>903</v>
      </c>
      <c r="C4" s="173"/>
    </row>
    <row r="5" spans="1:3" ht="20.100000000000001" customHeight="1">
      <c r="A5" s="174">
        <v>1</v>
      </c>
      <c r="B5" s="175" t="s">
        <v>420</v>
      </c>
      <c r="C5" s="175"/>
    </row>
    <row r="6" spans="1:3" ht="20.100000000000001" customHeight="1">
      <c r="A6" s="174">
        <v>2</v>
      </c>
      <c r="B6" s="176" t="s">
        <v>421</v>
      </c>
      <c r="C6" s="176">
        <f>data!C266</f>
        <v>11034012</v>
      </c>
    </row>
    <row r="7" spans="1:3" ht="20.100000000000001" customHeight="1">
      <c r="A7" s="174">
        <v>3</v>
      </c>
      <c r="B7" s="176" t="s">
        <v>422</v>
      </c>
      <c r="C7" s="176">
        <f>data!C267</f>
        <v>0</v>
      </c>
    </row>
    <row r="8" spans="1:3" ht="20.100000000000001" customHeight="1">
      <c r="A8" s="174">
        <v>4</v>
      </c>
      <c r="B8" s="176" t="s">
        <v>423</v>
      </c>
      <c r="C8" s="176">
        <f>data!C268</f>
        <v>68889287</v>
      </c>
    </row>
    <row r="9" spans="1:3" ht="20.100000000000001" customHeight="1">
      <c r="A9" s="174">
        <v>5</v>
      </c>
      <c r="B9" s="176" t="s">
        <v>904</v>
      </c>
      <c r="C9" s="176">
        <f>data!C269</f>
        <v>42463000</v>
      </c>
    </row>
    <row r="10" spans="1:3" ht="20.100000000000001" customHeight="1">
      <c r="A10" s="174">
        <v>6</v>
      </c>
      <c r="B10" s="176" t="s">
        <v>905</v>
      </c>
      <c r="C10" s="176">
        <f>data!C270</f>
        <v>0</v>
      </c>
    </row>
    <row r="11" spans="1:3" ht="20.100000000000001" customHeight="1">
      <c r="A11" s="174">
        <v>7</v>
      </c>
      <c r="B11" s="176" t="s">
        <v>906</v>
      </c>
      <c r="C11" s="176">
        <f>data!C271</f>
        <v>1068305</v>
      </c>
    </row>
    <row r="12" spans="1:3" ht="20.100000000000001" customHeight="1">
      <c r="A12" s="174">
        <v>8</v>
      </c>
      <c r="B12" s="176" t="s">
        <v>427</v>
      </c>
      <c r="C12" s="176">
        <f>data!C272</f>
        <v>0</v>
      </c>
    </row>
    <row r="13" spans="1:3" ht="20.100000000000001" customHeight="1">
      <c r="A13" s="174">
        <v>9</v>
      </c>
      <c r="B13" s="176" t="s">
        <v>428</v>
      </c>
      <c r="C13" s="176">
        <f>data!C273</f>
        <v>836529</v>
      </c>
    </row>
    <row r="14" spans="1:3" ht="20.100000000000001" customHeight="1">
      <c r="A14" s="174">
        <v>10</v>
      </c>
      <c r="B14" s="176" t="s">
        <v>429</v>
      </c>
      <c r="C14" s="176">
        <f>data!C274</f>
        <v>968468</v>
      </c>
    </row>
    <row r="15" spans="1:3" ht="20.100000000000001" customHeight="1">
      <c r="A15" s="174">
        <v>11</v>
      </c>
      <c r="B15" s="176" t="s">
        <v>907</v>
      </c>
      <c r="C15" s="176">
        <f>data!C275</f>
        <v>0</v>
      </c>
    </row>
    <row r="16" spans="1:3" ht="20.100000000000001" customHeight="1">
      <c r="A16" s="174">
        <v>12</v>
      </c>
      <c r="B16" s="176" t="s">
        <v>908</v>
      </c>
      <c r="C16" s="176">
        <f>data!D276</f>
        <v>40333601</v>
      </c>
    </row>
    <row r="17" spans="1:3" ht="20.100000000000001" customHeight="1">
      <c r="A17" s="174">
        <v>13</v>
      </c>
      <c r="B17" s="176"/>
      <c r="C17" s="176"/>
    </row>
    <row r="18" spans="1:3" ht="20.100000000000001" customHeight="1">
      <c r="A18" s="174">
        <v>14</v>
      </c>
      <c r="B18" s="177" t="s">
        <v>909</v>
      </c>
      <c r="C18" s="175"/>
    </row>
    <row r="19" spans="1:3" ht="20.100000000000001" customHeight="1">
      <c r="A19" s="174">
        <v>15</v>
      </c>
      <c r="B19" s="176" t="s">
        <v>421</v>
      </c>
      <c r="C19" s="176">
        <f>data!C278</f>
        <v>7608587</v>
      </c>
    </row>
    <row r="20" spans="1:3" ht="20.100000000000001" customHeight="1">
      <c r="A20" s="174">
        <v>16</v>
      </c>
      <c r="B20" s="176" t="s">
        <v>422</v>
      </c>
      <c r="C20" s="176">
        <f>data!C279</f>
        <v>4231250</v>
      </c>
    </row>
    <row r="21" spans="1:3" ht="20.100000000000001" customHeight="1">
      <c r="A21" s="174">
        <v>17</v>
      </c>
      <c r="B21" s="176" t="s">
        <v>433</v>
      </c>
      <c r="C21" s="176">
        <f>data!C280</f>
        <v>0</v>
      </c>
    </row>
    <row r="22" spans="1:3" ht="20.100000000000001" customHeight="1">
      <c r="A22" s="174">
        <v>18</v>
      </c>
      <c r="B22" s="176" t="s">
        <v>910</v>
      </c>
      <c r="C22" s="176">
        <f>data!D281</f>
        <v>11839837</v>
      </c>
    </row>
    <row r="23" spans="1:3" ht="20.100000000000001" customHeight="1">
      <c r="A23" s="174">
        <v>19</v>
      </c>
      <c r="B23" s="178"/>
      <c r="C23" s="176"/>
    </row>
    <row r="24" spans="1:3" ht="20.100000000000001" customHeight="1">
      <c r="A24" s="174">
        <v>20</v>
      </c>
      <c r="B24" s="177" t="s">
        <v>911</v>
      </c>
      <c r="C24" s="175"/>
    </row>
    <row r="25" spans="1:3" ht="20.100000000000001" customHeight="1">
      <c r="A25" s="174">
        <v>21</v>
      </c>
      <c r="B25" s="176" t="s">
        <v>389</v>
      </c>
      <c r="C25" s="176">
        <f>data!C283</f>
        <v>3084295</v>
      </c>
    </row>
    <row r="26" spans="1:3" ht="20.100000000000001" customHeight="1">
      <c r="A26" s="174">
        <v>22</v>
      </c>
      <c r="B26" s="176" t="s">
        <v>390</v>
      </c>
      <c r="C26" s="176">
        <f>data!C284</f>
        <v>632699</v>
      </c>
    </row>
    <row r="27" spans="1:3" ht="20.100000000000001" customHeight="1">
      <c r="A27" s="174">
        <v>23</v>
      </c>
      <c r="B27" s="176" t="s">
        <v>391</v>
      </c>
      <c r="C27" s="176">
        <f>data!C285</f>
        <v>35873821</v>
      </c>
    </row>
    <row r="28" spans="1:3" ht="20.100000000000001" customHeight="1">
      <c r="A28" s="174">
        <v>24</v>
      </c>
      <c r="B28" s="176" t="s">
        <v>912</v>
      </c>
      <c r="C28" s="176">
        <f>data!C286</f>
        <v>3268423</v>
      </c>
    </row>
    <row r="29" spans="1:3" ht="20.100000000000001" customHeight="1">
      <c r="A29" s="174">
        <v>25</v>
      </c>
      <c r="B29" s="176" t="s">
        <v>394</v>
      </c>
      <c r="C29" s="176">
        <f>data!C287</f>
        <v>1443221</v>
      </c>
    </row>
    <row r="30" spans="1:3" ht="20.100000000000001" customHeight="1">
      <c r="A30" s="174">
        <v>26</v>
      </c>
      <c r="B30" s="176" t="s">
        <v>438</v>
      </c>
      <c r="C30" s="176">
        <f>data!C288</f>
        <v>27844379</v>
      </c>
    </row>
    <row r="31" spans="1:3" ht="20.100000000000001" customHeight="1">
      <c r="A31" s="174">
        <v>27</v>
      </c>
      <c r="B31" s="176" t="s">
        <v>397</v>
      </c>
      <c r="C31" s="176">
        <f>data!C289</f>
        <v>0</v>
      </c>
    </row>
    <row r="32" spans="1:3" ht="20.100000000000001" customHeight="1">
      <c r="A32" s="174">
        <v>28</v>
      </c>
      <c r="B32" s="176" t="s">
        <v>398</v>
      </c>
      <c r="C32" s="176">
        <f>data!C290</f>
        <v>103778608</v>
      </c>
    </row>
    <row r="33" spans="1:3" ht="20.100000000000001" customHeight="1">
      <c r="A33" s="174">
        <v>29</v>
      </c>
      <c r="B33" s="176" t="s">
        <v>612</v>
      </c>
      <c r="C33" s="176">
        <f>data!C291</f>
        <v>0</v>
      </c>
    </row>
    <row r="34" spans="1:3" ht="20.100000000000001" customHeight="1">
      <c r="A34" s="174">
        <v>30</v>
      </c>
      <c r="B34" s="176" t="s">
        <v>913</v>
      </c>
      <c r="C34" s="176">
        <f>data!C292</f>
        <v>43443369</v>
      </c>
    </row>
    <row r="35" spans="1:3" ht="20.100000000000001" customHeight="1">
      <c r="A35" s="174">
        <v>31</v>
      </c>
      <c r="B35" s="176" t="s">
        <v>914</v>
      </c>
      <c r="C35" s="176">
        <f>data!D293</f>
        <v>132482077</v>
      </c>
    </row>
    <row r="36" spans="1:3" ht="20.100000000000001" customHeight="1">
      <c r="A36" s="174">
        <v>32</v>
      </c>
      <c r="B36" s="178"/>
      <c r="C36" s="176"/>
    </row>
    <row r="37" spans="1:3" ht="20.100000000000001" customHeight="1">
      <c r="A37" s="174">
        <v>33</v>
      </c>
      <c r="B37" s="177" t="s">
        <v>915</v>
      </c>
      <c r="C37" s="175"/>
    </row>
    <row r="38" spans="1:3" ht="20.100000000000001" customHeight="1">
      <c r="A38" s="174">
        <v>34</v>
      </c>
      <c r="B38" s="176" t="s">
        <v>916</v>
      </c>
      <c r="C38" s="176">
        <f>data!C295</f>
        <v>0</v>
      </c>
    </row>
    <row r="39" spans="1:3" ht="20.100000000000001" customHeight="1">
      <c r="A39" s="174">
        <v>35</v>
      </c>
      <c r="B39" s="176" t="s">
        <v>917</v>
      </c>
      <c r="C39" s="176">
        <f>data!C296</f>
        <v>0</v>
      </c>
    </row>
    <row r="40" spans="1:3" ht="20.100000000000001" customHeight="1">
      <c r="A40" s="174">
        <v>36</v>
      </c>
      <c r="B40" s="176" t="s">
        <v>445</v>
      </c>
      <c r="C40" s="176">
        <f>data!C297</f>
        <v>13238176</v>
      </c>
    </row>
    <row r="41" spans="1:3" ht="20.100000000000001" customHeight="1">
      <c r="A41" s="174">
        <v>37</v>
      </c>
      <c r="B41" s="176" t="s">
        <v>433</v>
      </c>
      <c r="C41" s="176">
        <f>data!C298</f>
        <v>1440609</v>
      </c>
    </row>
    <row r="42" spans="1:3" ht="20.100000000000001" customHeight="1">
      <c r="A42" s="174">
        <v>38</v>
      </c>
      <c r="B42" s="176" t="s">
        <v>918</v>
      </c>
      <c r="C42" s="176">
        <f>data!D299</f>
        <v>14678785</v>
      </c>
    </row>
    <row r="43" spans="1:3" ht="20.100000000000001" customHeight="1">
      <c r="A43" s="174">
        <v>39</v>
      </c>
      <c r="B43" s="178"/>
      <c r="C43" s="176"/>
    </row>
    <row r="44" spans="1:3" ht="20.100000000000001" customHeight="1">
      <c r="A44" s="174">
        <v>40</v>
      </c>
      <c r="B44" s="177" t="s">
        <v>919</v>
      </c>
      <c r="C44" s="175"/>
    </row>
    <row r="45" spans="1:3" ht="20.100000000000001" customHeight="1">
      <c r="A45" s="174">
        <v>41</v>
      </c>
      <c r="B45" s="176" t="s">
        <v>448</v>
      </c>
      <c r="C45" s="176">
        <f>data!C302</f>
        <v>0</v>
      </c>
    </row>
    <row r="46" spans="1:3" ht="20.100000000000001" customHeight="1">
      <c r="A46" s="174">
        <v>42</v>
      </c>
      <c r="B46" s="176" t="s">
        <v>449</v>
      </c>
      <c r="C46" s="176">
        <f>data!C303</f>
        <v>0</v>
      </c>
    </row>
    <row r="47" spans="1:3" ht="20.100000000000001" customHeight="1">
      <c r="A47" s="174">
        <v>43</v>
      </c>
      <c r="B47" s="176" t="s">
        <v>920</v>
      </c>
      <c r="C47" s="176">
        <f>data!C304</f>
        <v>0</v>
      </c>
    </row>
    <row r="48" spans="1:3" ht="20.100000000000001" customHeight="1">
      <c r="A48" s="174">
        <v>44</v>
      </c>
      <c r="B48" s="176" t="s">
        <v>451</v>
      </c>
      <c r="C48" s="176">
        <f>data!C305</f>
        <v>0</v>
      </c>
    </row>
    <row r="49" spans="1:3" ht="20.100000000000001" customHeight="1">
      <c r="A49" s="174">
        <v>45</v>
      </c>
      <c r="B49" s="176" t="s">
        <v>921</v>
      </c>
      <c r="C49" s="176">
        <f>data!D306</f>
        <v>0</v>
      </c>
    </row>
    <row r="50" spans="1:3" ht="20.100000000000001" customHeight="1">
      <c r="A50" s="179">
        <v>46</v>
      </c>
      <c r="B50" s="180" t="s">
        <v>922</v>
      </c>
      <c r="C50" s="176">
        <f>data!D308</f>
        <v>199334300</v>
      </c>
    </row>
    <row r="51" spans="1:3" ht="20.100000000000001" customHeight="1"/>
    <row r="52" spans="1:3" ht="20.100000000000001" customHeight="1"/>
    <row r="53" spans="1:3" ht="20.100000000000001" customHeight="1">
      <c r="A53" s="168" t="s">
        <v>923</v>
      </c>
      <c r="B53" s="169"/>
      <c r="C53" s="169"/>
    </row>
    <row r="54" spans="1:3" ht="20.100000000000001" customHeight="1">
      <c r="A54" s="168"/>
      <c r="B54" s="169"/>
      <c r="C54" s="94" t="s">
        <v>924</v>
      </c>
    </row>
    <row r="55" spans="1:3" ht="20.100000000000001" customHeight="1">
      <c r="A55" s="120" t="str">
        <f>"Hospital: "&amp;data!C98</f>
        <v>Hospital: PHM Medical Center</v>
      </c>
      <c r="B55" s="170"/>
      <c r="C55" s="142" t="str">
        <f>"FYE: "&amp;data!C96</f>
        <v>FYE: 12/31/2024</v>
      </c>
    </row>
    <row r="56" spans="1:3" ht="20.100000000000001" customHeight="1">
      <c r="A56" s="181"/>
      <c r="B56" s="182" t="s">
        <v>925</v>
      </c>
      <c r="C56" s="173"/>
    </row>
    <row r="57" spans="1:3" ht="20.100000000000001" customHeight="1">
      <c r="A57" s="183">
        <v>1</v>
      </c>
      <c r="B57" s="168" t="s">
        <v>455</v>
      </c>
      <c r="C57" s="184"/>
    </row>
    <row r="58" spans="1:3" ht="20.100000000000001" customHeight="1">
      <c r="A58" s="174">
        <v>2</v>
      </c>
      <c r="B58" s="176" t="s">
        <v>456</v>
      </c>
      <c r="C58" s="176">
        <f>data!C314</f>
        <v>0</v>
      </c>
    </row>
    <row r="59" spans="1:3" ht="20.100000000000001" customHeight="1">
      <c r="A59" s="174">
        <v>3</v>
      </c>
      <c r="B59" s="176" t="s">
        <v>926</v>
      </c>
      <c r="C59" s="176">
        <f>data!C315</f>
        <v>4159607</v>
      </c>
    </row>
    <row r="60" spans="1:3" ht="20.100000000000001" customHeight="1">
      <c r="A60" s="174">
        <v>4</v>
      </c>
      <c r="B60" s="176" t="s">
        <v>927</v>
      </c>
      <c r="C60" s="176">
        <f>data!C316</f>
        <v>4172201</v>
      </c>
    </row>
    <row r="61" spans="1:3" ht="20.100000000000001" customHeight="1">
      <c r="A61" s="174">
        <v>5</v>
      </c>
      <c r="B61" s="176" t="s">
        <v>459</v>
      </c>
      <c r="C61" s="176">
        <f>data!C317</f>
        <v>3019403</v>
      </c>
    </row>
    <row r="62" spans="1:3" ht="20.100000000000001" customHeight="1">
      <c r="A62" s="174">
        <v>6</v>
      </c>
      <c r="B62" s="176" t="s">
        <v>928</v>
      </c>
      <c r="C62" s="176" t="str">
        <f>data!C318</f>
        <v xml:space="preserve"> </v>
      </c>
    </row>
    <row r="63" spans="1:3" ht="20.100000000000001" customHeight="1">
      <c r="A63" s="174">
        <v>7</v>
      </c>
      <c r="B63" s="176" t="s">
        <v>929</v>
      </c>
      <c r="C63" s="176">
        <f>data!C319</f>
        <v>1414323</v>
      </c>
    </row>
    <row r="64" spans="1:3" ht="20.100000000000001" customHeight="1">
      <c r="A64" s="174">
        <v>8</v>
      </c>
      <c r="B64" s="176" t="s">
        <v>462</v>
      </c>
      <c r="C64" s="176">
        <f>data!C320</f>
        <v>0</v>
      </c>
    </row>
    <row r="65" spans="1:3" ht="20.100000000000001" customHeight="1">
      <c r="A65" s="174">
        <v>9</v>
      </c>
      <c r="B65" s="176" t="s">
        <v>463</v>
      </c>
      <c r="C65" s="176">
        <f>data!C321</f>
        <v>0</v>
      </c>
    </row>
    <row r="66" spans="1:3" ht="20.100000000000001" customHeight="1">
      <c r="A66" s="174">
        <v>10</v>
      </c>
      <c r="B66" s="176" t="s">
        <v>464</v>
      </c>
      <c r="C66" s="176">
        <f>data!C322</f>
        <v>305000</v>
      </c>
    </row>
    <row r="67" spans="1:3" ht="20.100000000000001" customHeight="1">
      <c r="A67" s="174">
        <v>11</v>
      </c>
      <c r="B67" s="176" t="s">
        <v>930</v>
      </c>
      <c r="C67" s="176">
        <f>data!C323</f>
        <v>2465574</v>
      </c>
    </row>
    <row r="68" spans="1:3" ht="20.100000000000001" customHeight="1">
      <c r="A68" s="174">
        <v>12</v>
      </c>
      <c r="B68" s="176" t="s">
        <v>931</v>
      </c>
      <c r="C68" s="176">
        <f>data!D324</f>
        <v>15536108</v>
      </c>
    </row>
    <row r="69" spans="1:3" ht="20.100000000000001" customHeight="1">
      <c r="A69" s="174">
        <v>13</v>
      </c>
      <c r="B69" s="178"/>
      <c r="C69" s="176"/>
    </row>
    <row r="70" spans="1:3" ht="20.100000000000001" customHeight="1">
      <c r="A70" s="174">
        <v>14</v>
      </c>
      <c r="B70" s="177" t="s">
        <v>932</v>
      </c>
      <c r="C70" s="175"/>
    </row>
    <row r="71" spans="1:3" ht="20.100000000000001" customHeight="1">
      <c r="A71" s="174">
        <v>15</v>
      </c>
      <c r="B71" s="176" t="s">
        <v>468</v>
      </c>
      <c r="C71" s="176">
        <f>data!C326</f>
        <v>0</v>
      </c>
    </row>
    <row r="72" spans="1:3" ht="20.100000000000001" customHeight="1">
      <c r="A72" s="174">
        <v>16</v>
      </c>
      <c r="B72" s="176" t="s">
        <v>933</v>
      </c>
      <c r="C72" s="176">
        <f>data!C327</f>
        <v>0</v>
      </c>
    </row>
    <row r="73" spans="1:3" ht="20.100000000000001" customHeight="1">
      <c r="A73" s="174">
        <v>17</v>
      </c>
      <c r="B73" s="176" t="s">
        <v>470</v>
      </c>
      <c r="C73" s="176">
        <f>data!C328</f>
        <v>186438</v>
      </c>
    </row>
    <row r="74" spans="1:3" ht="20.100000000000001" customHeight="1">
      <c r="A74" s="174">
        <v>18</v>
      </c>
      <c r="B74" s="176" t="s">
        <v>934</v>
      </c>
      <c r="C74" s="176">
        <f>data!D329</f>
        <v>186438</v>
      </c>
    </row>
    <row r="75" spans="1:3" ht="20.100000000000001" customHeight="1">
      <c r="A75" s="174">
        <v>19</v>
      </c>
      <c r="B75" s="178"/>
      <c r="C75" s="176"/>
    </row>
    <row r="76" spans="1:3" ht="20.100000000000001" customHeight="1">
      <c r="A76" s="174">
        <v>20</v>
      </c>
      <c r="B76" s="177" t="s">
        <v>472</v>
      </c>
      <c r="C76" s="175"/>
    </row>
    <row r="77" spans="1:3" ht="20.100000000000001" customHeight="1">
      <c r="A77" s="174">
        <v>21</v>
      </c>
      <c r="B77" s="176" t="s">
        <v>473</v>
      </c>
      <c r="C77" s="176">
        <f>data!C331</f>
        <v>0</v>
      </c>
    </row>
    <row r="78" spans="1:3" ht="20.100000000000001" customHeight="1">
      <c r="A78" s="174">
        <v>22</v>
      </c>
      <c r="B78" s="176" t="s">
        <v>935</v>
      </c>
      <c r="C78" s="176">
        <f>data!C332</f>
        <v>7283827</v>
      </c>
    </row>
    <row r="79" spans="1:3" ht="20.100000000000001" customHeight="1">
      <c r="A79" s="174">
        <v>23</v>
      </c>
      <c r="B79" s="176" t="s">
        <v>475</v>
      </c>
      <c r="C79" s="176">
        <f>data!C333</f>
        <v>78235001</v>
      </c>
    </row>
    <row r="80" spans="1:3" ht="20.100000000000001" customHeight="1">
      <c r="A80" s="174">
        <v>24</v>
      </c>
      <c r="B80" s="176" t="s">
        <v>936</v>
      </c>
      <c r="C80" s="176">
        <f>data!C334</f>
        <v>12182444</v>
      </c>
    </row>
    <row r="81" spans="1:3" ht="20.100000000000001" customHeight="1">
      <c r="A81" s="174">
        <v>25</v>
      </c>
      <c r="B81" s="176" t="s">
        <v>477</v>
      </c>
      <c r="C81" s="176" t="str">
        <f>data!C335</f>
        <v xml:space="preserve"> </v>
      </c>
    </row>
    <row r="82" spans="1:3" ht="20.100000000000001" customHeight="1">
      <c r="A82" s="174">
        <v>26</v>
      </c>
      <c r="B82" s="176" t="s">
        <v>937</v>
      </c>
      <c r="C82" s="176">
        <f>data!C336</f>
        <v>0</v>
      </c>
    </row>
    <row r="83" spans="1:3" ht="20.100000000000001" customHeight="1">
      <c r="A83" s="174">
        <v>27</v>
      </c>
      <c r="B83" s="176" t="s">
        <v>479</v>
      </c>
      <c r="C83" s="176">
        <f>data!C337</f>
        <v>0</v>
      </c>
    </row>
    <row r="84" spans="1:3" ht="20.100000000000001" customHeight="1">
      <c r="A84" s="174">
        <v>28</v>
      </c>
      <c r="B84" s="176" t="s">
        <v>480</v>
      </c>
      <c r="C84" s="176" t="str">
        <f>data!C338</f>
        <v xml:space="preserve"> </v>
      </c>
    </row>
    <row r="85" spans="1:3" ht="20.100000000000001" customHeight="1">
      <c r="A85" s="174">
        <v>29</v>
      </c>
      <c r="B85" s="176" t="s">
        <v>612</v>
      </c>
      <c r="C85" s="176">
        <f>data!D339</f>
        <v>97701272</v>
      </c>
    </row>
    <row r="86" spans="1:3" ht="20.100000000000001" customHeight="1">
      <c r="A86" s="174">
        <v>30</v>
      </c>
      <c r="B86" s="176" t="s">
        <v>938</v>
      </c>
      <c r="C86" s="176">
        <f>data!D340</f>
        <v>2465574</v>
      </c>
    </row>
    <row r="87" spans="1:3" ht="20.100000000000001" customHeight="1">
      <c r="A87" s="174">
        <v>31</v>
      </c>
      <c r="B87" s="176" t="s">
        <v>939</v>
      </c>
      <c r="C87" s="176">
        <f>data!D341</f>
        <v>95235698</v>
      </c>
    </row>
    <row r="88" spans="1:3" ht="20.100000000000001" customHeight="1">
      <c r="A88" s="174">
        <v>32</v>
      </c>
      <c r="B88" s="178"/>
      <c r="C88" s="176"/>
    </row>
    <row r="89" spans="1:3" ht="20.100000000000001" customHeight="1">
      <c r="A89" s="174">
        <v>33</v>
      </c>
      <c r="B89" s="185" t="s">
        <v>940</v>
      </c>
      <c r="C89" s="176">
        <f>data!C343</f>
        <v>88376056</v>
      </c>
    </row>
    <row r="90" spans="1:3" ht="20.100000000000001" customHeight="1">
      <c r="A90" s="174">
        <v>34</v>
      </c>
      <c r="B90" s="176"/>
      <c r="C90" s="176"/>
    </row>
    <row r="91" spans="1:3" ht="20.100000000000001" customHeight="1">
      <c r="A91" s="174">
        <v>35</v>
      </c>
      <c r="B91" s="177" t="s">
        <v>941</v>
      </c>
      <c r="C91" s="175"/>
    </row>
    <row r="92" spans="1:3" ht="20.100000000000001" customHeight="1">
      <c r="A92" s="174">
        <v>36</v>
      </c>
      <c r="B92" s="176" t="s">
        <v>484</v>
      </c>
      <c r="C92" s="176">
        <f>data!C345</f>
        <v>0</v>
      </c>
    </row>
    <row r="93" spans="1:3" ht="20.100000000000001" customHeight="1">
      <c r="A93" s="174">
        <v>37</v>
      </c>
      <c r="B93" s="178"/>
      <c r="C93" s="176"/>
    </row>
    <row r="94" spans="1:3" ht="20.100000000000001" customHeight="1">
      <c r="A94" s="174">
        <v>38</v>
      </c>
      <c r="B94" s="176" t="s">
        <v>485</v>
      </c>
      <c r="C94" s="176">
        <f>data!C346</f>
        <v>0</v>
      </c>
    </row>
    <row r="95" spans="1:3" ht="20.100000000000001" customHeight="1">
      <c r="A95" s="174">
        <v>39</v>
      </c>
      <c r="B95" s="178"/>
      <c r="C95" s="176"/>
    </row>
    <row r="96" spans="1:3" ht="20.100000000000001" customHeight="1">
      <c r="A96" s="174">
        <v>40</v>
      </c>
      <c r="B96" s="176" t="s">
        <v>942</v>
      </c>
      <c r="C96" s="176">
        <f>data!C347</f>
        <v>0</v>
      </c>
    </row>
    <row r="97" spans="1:3" ht="20.100000000000001" customHeight="1">
      <c r="A97" s="174">
        <v>41</v>
      </c>
      <c r="B97" s="178"/>
      <c r="C97" s="176"/>
    </row>
    <row r="98" spans="1:3" ht="20.100000000000001" customHeight="1">
      <c r="A98" s="174">
        <v>42</v>
      </c>
      <c r="B98" s="176" t="s">
        <v>943</v>
      </c>
      <c r="C98" s="176">
        <f>data!C348</f>
        <v>0</v>
      </c>
    </row>
    <row r="99" spans="1:3" ht="20.100000000000001" customHeight="1">
      <c r="A99" s="174">
        <v>43</v>
      </c>
      <c r="B99" s="176" t="s">
        <v>944</v>
      </c>
      <c r="C99" s="176"/>
    </row>
    <row r="100" spans="1:3" ht="20.100000000000001" customHeight="1">
      <c r="A100" s="174">
        <v>44</v>
      </c>
      <c r="B100" s="178"/>
      <c r="C100" s="176"/>
    </row>
    <row r="101" spans="1:3" ht="20.100000000000001" customHeight="1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>
      <c r="A102" s="174">
        <v>46</v>
      </c>
      <c r="B102" s="176" t="s">
        <v>946</v>
      </c>
      <c r="C102" s="176">
        <f>data!C343+data!C345+data!C346+data!C347+data!C348-data!C349</f>
        <v>88376056</v>
      </c>
    </row>
    <row r="103" spans="1:3" ht="20.100000000000001" customHeight="1">
      <c r="A103" s="174">
        <v>47</v>
      </c>
      <c r="B103" s="176" t="s">
        <v>947</v>
      </c>
      <c r="C103" s="176">
        <f>data!D352</f>
        <v>199334300</v>
      </c>
    </row>
    <row r="104" spans="1:3" ht="20.100000000000001" customHeight="1"/>
    <row r="105" spans="1:3" ht="20.100000000000001" customHeight="1"/>
    <row r="106" spans="1:3" ht="20.100000000000001" customHeight="1">
      <c r="A106" s="168" t="s">
        <v>948</v>
      </c>
      <c r="B106" s="169"/>
      <c r="C106" s="169"/>
    </row>
    <row r="107" spans="1:3" ht="20.100000000000001" customHeight="1">
      <c r="A107" s="170"/>
      <c r="C107" s="94" t="s">
        <v>949</v>
      </c>
    </row>
    <row r="108" spans="1:3" ht="20.100000000000001" customHeight="1">
      <c r="A108" s="120" t="str">
        <f>"Hospital: "&amp;data!C98</f>
        <v>Hospital: PHM Medical Center</v>
      </c>
      <c r="B108" s="170"/>
      <c r="C108" s="142" t="str">
        <f>"FYE: "&amp;data!C96</f>
        <v>FYE: 12/31/2024</v>
      </c>
    </row>
    <row r="109" spans="1:3" ht="20.100000000000001" customHeight="1">
      <c r="A109" s="171"/>
      <c r="B109" s="186"/>
      <c r="C109" s="187"/>
    </row>
    <row r="110" spans="1:3" ht="20.100000000000001" customHeight="1">
      <c r="A110" s="174">
        <v>1</v>
      </c>
      <c r="B110" s="177" t="s">
        <v>950</v>
      </c>
      <c r="C110" s="175"/>
    </row>
    <row r="111" spans="1:3" ht="20.100000000000001" customHeight="1">
      <c r="A111" s="174">
        <v>2</v>
      </c>
      <c r="B111" s="176" t="s">
        <v>493</v>
      </c>
      <c r="C111" s="176">
        <f>data!C358</f>
        <v>60808340</v>
      </c>
    </row>
    <row r="112" spans="1:3" ht="20.100000000000001" customHeight="1">
      <c r="A112" s="174">
        <v>3</v>
      </c>
      <c r="B112" s="176" t="s">
        <v>494</v>
      </c>
      <c r="C112" s="176">
        <f>data!C359</f>
        <v>342196054</v>
      </c>
    </row>
    <row r="113" spans="1:3" ht="20.100000000000001" customHeight="1">
      <c r="A113" s="174">
        <v>4</v>
      </c>
      <c r="B113" s="176" t="s">
        <v>951</v>
      </c>
      <c r="C113" s="176">
        <f>data!D360</f>
        <v>403004394</v>
      </c>
    </row>
    <row r="114" spans="1:3" ht="20.100000000000001" customHeight="1">
      <c r="A114" s="174">
        <v>5</v>
      </c>
      <c r="B114" s="178"/>
      <c r="C114" s="176"/>
    </row>
    <row r="115" spans="1:3" ht="20.100000000000001" customHeight="1">
      <c r="A115" s="174">
        <v>6</v>
      </c>
      <c r="B115" s="177" t="s">
        <v>952</v>
      </c>
      <c r="C115" s="175"/>
    </row>
    <row r="116" spans="1:3" ht="20.100000000000001" customHeight="1">
      <c r="A116" s="174">
        <v>7</v>
      </c>
      <c r="B116" s="188" t="s">
        <v>953</v>
      </c>
      <c r="C116" s="189">
        <f>data!C362</f>
        <v>11867739</v>
      </c>
    </row>
    <row r="117" spans="1:3" ht="20.100000000000001" customHeight="1">
      <c r="A117" s="174">
        <v>8</v>
      </c>
      <c r="B117" s="176" t="s">
        <v>497</v>
      </c>
      <c r="C117" s="189">
        <f>data!C363</f>
        <v>236717554</v>
      </c>
    </row>
    <row r="118" spans="1:3" ht="20.100000000000001" customHeight="1">
      <c r="A118" s="174">
        <v>9</v>
      </c>
      <c r="B118" s="176" t="s">
        <v>954</v>
      </c>
      <c r="C118" s="189">
        <f>data!C364</f>
        <v>7743955</v>
      </c>
    </row>
    <row r="119" spans="1:3" ht="20.100000000000001" customHeight="1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>
      <c r="A120" s="174">
        <v>11</v>
      </c>
      <c r="B120" s="176" t="s">
        <v>899</v>
      </c>
      <c r="C120" s="189">
        <f>data!D366</f>
        <v>256329248</v>
      </c>
    </row>
    <row r="121" spans="1:3" ht="20.100000000000001" customHeight="1">
      <c r="A121" s="174">
        <v>12</v>
      </c>
      <c r="B121" s="176" t="s">
        <v>956</v>
      </c>
      <c r="C121" s="189">
        <f>data!D367</f>
        <v>146675146</v>
      </c>
    </row>
    <row r="122" spans="1:3" ht="20.100000000000001" customHeight="1">
      <c r="A122" s="174">
        <v>13</v>
      </c>
      <c r="B122" s="178"/>
      <c r="C122" s="176"/>
    </row>
    <row r="123" spans="1:3" ht="20.100000000000001" customHeight="1">
      <c r="A123" s="174">
        <v>14</v>
      </c>
      <c r="B123" s="177" t="s">
        <v>501</v>
      </c>
      <c r="C123" s="175"/>
    </row>
    <row r="124" spans="1:3" ht="20.100000000000001" customHeight="1">
      <c r="A124" s="174">
        <v>15</v>
      </c>
      <c r="B124" s="190" t="s">
        <v>502</v>
      </c>
      <c r="C124" s="191"/>
    </row>
    <row r="125" spans="1:3" ht="20.100000000000001" customHeight="1">
      <c r="A125" s="195" t="s">
        <v>957</v>
      </c>
      <c r="B125" s="192" t="s">
        <v>503</v>
      </c>
      <c r="C125" s="191">
        <f>data!C370</f>
        <v>0</v>
      </c>
    </row>
    <row r="126" spans="1:3" ht="20.100000000000001" customHeight="1">
      <c r="A126" s="195" t="s">
        <v>958</v>
      </c>
      <c r="B126" s="192" t="s">
        <v>504</v>
      </c>
      <c r="C126" s="191">
        <f>data!C371</f>
        <v>20162</v>
      </c>
    </row>
    <row r="127" spans="1:3" ht="20.100000000000001" customHeight="1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>
      <c r="A129" s="195" t="s">
        <v>961</v>
      </c>
      <c r="B129" s="192" t="s">
        <v>507</v>
      </c>
      <c r="C129" s="191">
        <f>data!C374</f>
        <v>0</v>
      </c>
    </row>
    <row r="130" spans="1:3" ht="20.100000000000001" customHeight="1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>
      <c r="A131" s="195" t="s">
        <v>963</v>
      </c>
      <c r="B131" s="192" t="s">
        <v>509</v>
      </c>
      <c r="C131" s="191">
        <f>data!C376</f>
        <v>0</v>
      </c>
    </row>
    <row r="132" spans="1:3" ht="20.100000000000001" customHeight="1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>
      <c r="A133" s="195" t="s">
        <v>965</v>
      </c>
      <c r="B133" s="192" t="s">
        <v>511</v>
      </c>
      <c r="C133" s="191">
        <f>data!C378</f>
        <v>0</v>
      </c>
    </row>
    <row r="134" spans="1:3" ht="20.100000000000001" customHeight="1">
      <c r="A134" s="195" t="s">
        <v>966</v>
      </c>
      <c r="B134" s="192" t="s">
        <v>512</v>
      </c>
      <c r="C134" s="191">
        <f>data!C379</f>
        <v>0</v>
      </c>
    </row>
    <row r="135" spans="1:3" ht="20.100000000000001" customHeight="1">
      <c r="A135" s="195" t="s">
        <v>967</v>
      </c>
      <c r="B135" s="192" t="s">
        <v>513</v>
      </c>
      <c r="C135" s="191">
        <f>data!C380</f>
        <v>592641</v>
      </c>
    </row>
    <row r="136" spans="1:3" ht="20.100000000000001" customHeight="1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>
      <c r="A137" s="174">
        <v>17</v>
      </c>
      <c r="B137" s="176" t="s">
        <v>968</v>
      </c>
      <c r="C137" s="189">
        <f>data!D383</f>
        <v>612803</v>
      </c>
    </row>
    <row r="138" spans="1:3" ht="20.100000000000001" customHeight="1">
      <c r="A138" s="174">
        <v>18</v>
      </c>
      <c r="B138" s="176" t="s">
        <v>969</v>
      </c>
      <c r="C138" s="189">
        <f>data!D384</f>
        <v>147287949</v>
      </c>
    </row>
    <row r="139" spans="1:3" ht="20.100000000000001" customHeight="1">
      <c r="A139" s="174">
        <v>19</v>
      </c>
      <c r="B139" s="178"/>
      <c r="C139" s="176"/>
    </row>
    <row r="140" spans="1:3" ht="20.100000000000001" customHeight="1">
      <c r="A140" s="174">
        <v>20</v>
      </c>
      <c r="B140" s="177" t="s">
        <v>970</v>
      </c>
      <c r="C140" s="175"/>
    </row>
    <row r="141" spans="1:3" ht="20.100000000000001" customHeight="1">
      <c r="A141" s="174">
        <v>21</v>
      </c>
      <c r="B141" s="176" t="s">
        <v>519</v>
      </c>
      <c r="C141" s="189">
        <f>data!C389</f>
        <v>57647396</v>
      </c>
    </row>
    <row r="142" spans="1:3" ht="20.100000000000001" customHeight="1">
      <c r="A142" s="174">
        <v>22</v>
      </c>
      <c r="B142" s="176" t="s">
        <v>10</v>
      </c>
      <c r="C142" s="189">
        <f>data!C390</f>
        <v>15151344</v>
      </c>
    </row>
    <row r="143" spans="1:3" ht="20.100000000000001" customHeight="1">
      <c r="A143" s="174">
        <v>23</v>
      </c>
      <c r="B143" s="176" t="s">
        <v>263</v>
      </c>
      <c r="C143" s="189">
        <f>data!C391</f>
        <v>15002398</v>
      </c>
    </row>
    <row r="144" spans="1:3" ht="20.100000000000001" customHeight="1">
      <c r="A144" s="174">
        <v>24</v>
      </c>
      <c r="B144" s="176" t="s">
        <v>264</v>
      </c>
      <c r="C144" s="189">
        <f>data!C392</f>
        <v>22053610</v>
      </c>
    </row>
    <row r="145" spans="1:3" ht="20.100000000000001" customHeight="1">
      <c r="A145" s="174">
        <v>25</v>
      </c>
      <c r="B145" s="176" t="s">
        <v>971</v>
      </c>
      <c r="C145" s="189">
        <f>data!C393</f>
        <v>808938</v>
      </c>
    </row>
    <row r="146" spans="1:3" ht="20.100000000000001" customHeight="1">
      <c r="A146" s="174">
        <v>26</v>
      </c>
      <c r="B146" s="176" t="s">
        <v>972</v>
      </c>
      <c r="C146" s="189">
        <f>data!C394</f>
        <v>10903538</v>
      </c>
    </row>
    <row r="147" spans="1:3" ht="20.100000000000001" customHeight="1">
      <c r="A147" s="174">
        <v>27</v>
      </c>
      <c r="B147" s="176" t="s">
        <v>15</v>
      </c>
      <c r="C147" s="189">
        <f>data!C395</f>
        <v>4394578</v>
      </c>
    </row>
    <row r="148" spans="1:3" ht="20.100000000000001" customHeight="1">
      <c r="A148" s="174">
        <v>28</v>
      </c>
      <c r="B148" s="176" t="s">
        <v>973</v>
      </c>
      <c r="C148" s="189">
        <f>data!C396</f>
        <v>734720</v>
      </c>
    </row>
    <row r="149" spans="1:3" ht="20.100000000000001" customHeight="1">
      <c r="A149" s="174">
        <v>29</v>
      </c>
      <c r="B149" s="176" t="s">
        <v>524</v>
      </c>
      <c r="C149" s="189">
        <f>data!C397</f>
        <v>905198</v>
      </c>
    </row>
    <row r="150" spans="1:3" ht="20.100000000000001" customHeight="1">
      <c r="A150" s="174">
        <v>30</v>
      </c>
      <c r="B150" s="176" t="s">
        <v>974</v>
      </c>
      <c r="C150" s="189">
        <f>data!C398</f>
        <v>1448093</v>
      </c>
    </row>
    <row r="151" spans="1:3" ht="20.100000000000001" customHeight="1">
      <c r="A151" s="174">
        <v>31</v>
      </c>
      <c r="B151" s="176" t="s">
        <v>526</v>
      </c>
      <c r="C151" s="189">
        <f>data!C399</f>
        <v>3753003</v>
      </c>
    </row>
    <row r="152" spans="1:3" ht="20.100000000000001" customHeight="1">
      <c r="A152" s="174">
        <v>32</v>
      </c>
      <c r="B152" s="176" t="s">
        <v>268</v>
      </c>
      <c r="C152" s="189"/>
    </row>
    <row r="153" spans="1:3" ht="20.100000000000001" customHeight="1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>
      <c r="A155" s="195" t="s">
        <v>977</v>
      </c>
      <c r="B155" s="193" t="s">
        <v>978</v>
      </c>
      <c r="C155" s="189">
        <f>data!C403</f>
        <v>190547</v>
      </c>
    </row>
    <row r="156" spans="1:3" ht="20.100000000000001" customHeight="1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>
      <c r="A160" s="195" t="s">
        <v>983</v>
      </c>
      <c r="B160" s="193" t="s">
        <v>276</v>
      </c>
      <c r="C160" s="189">
        <f>data!C408</f>
        <v>1645255</v>
      </c>
    </row>
    <row r="161" spans="1:3" ht="20.100000000000001" customHeight="1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>
      <c r="A162" s="195" t="s">
        <v>985</v>
      </c>
      <c r="B162" s="193" t="s">
        <v>278</v>
      </c>
      <c r="C162" s="189">
        <f>data!C410</f>
        <v>374764</v>
      </c>
    </row>
    <row r="163" spans="1:3" ht="20.100000000000001" customHeight="1">
      <c r="A163" s="195" t="s">
        <v>986</v>
      </c>
      <c r="B163" s="193" t="s">
        <v>279</v>
      </c>
      <c r="C163" s="189">
        <f>data!C411</f>
        <v>454577</v>
      </c>
    </row>
    <row r="164" spans="1:3" ht="20.100000000000001" customHeight="1">
      <c r="A164" s="195" t="s">
        <v>987</v>
      </c>
      <c r="B164" s="193" t="s">
        <v>280</v>
      </c>
      <c r="C164" s="189">
        <f>data!C412</f>
        <v>179733</v>
      </c>
    </row>
    <row r="165" spans="1:3" ht="20.100000000000001" customHeight="1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>
      <c r="A166" s="195" t="s">
        <v>989</v>
      </c>
      <c r="B166" s="193" t="s">
        <v>990</v>
      </c>
      <c r="C166" s="189">
        <f>data!C414</f>
        <v>1431393</v>
      </c>
    </row>
    <row r="167" spans="1:3" ht="20.100000000000001" customHeight="1">
      <c r="A167" s="174">
        <v>34</v>
      </c>
      <c r="B167" s="176" t="s">
        <v>991</v>
      </c>
      <c r="C167" s="189">
        <f>data!D416</f>
        <v>137079085</v>
      </c>
    </row>
    <row r="168" spans="1:3" ht="20.100000000000001" customHeight="1">
      <c r="A168" s="174">
        <v>35</v>
      </c>
      <c r="B168" s="176" t="s">
        <v>992</v>
      </c>
      <c r="C168" s="189">
        <f>data!D417</f>
        <v>10208864</v>
      </c>
    </row>
    <row r="169" spans="1:3" ht="20.100000000000001" customHeight="1">
      <c r="A169" s="174">
        <v>36</v>
      </c>
      <c r="B169" s="178"/>
      <c r="C169" s="176"/>
    </row>
    <row r="170" spans="1:3" ht="20.100000000000001" customHeight="1">
      <c r="A170" s="174">
        <v>37</v>
      </c>
      <c r="B170" s="176" t="s">
        <v>993</v>
      </c>
      <c r="C170" s="189">
        <f>data!D420</f>
        <v>2731636</v>
      </c>
    </row>
    <row r="171" spans="1:3" ht="20.100000000000001" customHeight="1">
      <c r="A171" s="174">
        <v>38</v>
      </c>
      <c r="B171" s="178"/>
      <c r="C171" s="176"/>
    </row>
    <row r="172" spans="1:3" ht="20.100000000000001" customHeight="1">
      <c r="A172" s="174">
        <v>39</v>
      </c>
      <c r="B172" s="176" t="s">
        <v>994</v>
      </c>
      <c r="C172" s="176">
        <f>data!D421</f>
        <v>12940500</v>
      </c>
    </row>
    <row r="173" spans="1:3" ht="20.100000000000001" customHeight="1">
      <c r="A173" s="174">
        <v>40</v>
      </c>
      <c r="B173" s="178"/>
      <c r="C173" s="176"/>
    </row>
    <row r="174" spans="1:3" ht="20.100000000000001" customHeight="1">
      <c r="A174" s="174">
        <v>41</v>
      </c>
      <c r="B174" s="176" t="s">
        <v>995</v>
      </c>
      <c r="C174" s="189">
        <f>data!C422</f>
        <v>61113</v>
      </c>
    </row>
    <row r="175" spans="1:3" ht="20.100000000000001" customHeight="1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>
      <c r="A176" s="174">
        <v>43</v>
      </c>
      <c r="B176" s="178"/>
      <c r="C176" s="176"/>
    </row>
    <row r="177" spans="1:3" ht="20.100000000000001" customHeight="1">
      <c r="A177" s="174">
        <v>44</v>
      </c>
      <c r="B177" s="176" t="s">
        <v>997</v>
      </c>
      <c r="C177" s="189">
        <f>data!D424</f>
        <v>13001613</v>
      </c>
    </row>
    <row r="178" spans="1:3" ht="20.100000000000001" customHeight="1">
      <c r="A178" s="179">
        <v>45</v>
      </c>
      <c r="B178" s="178" t="s">
        <v>998</v>
      </c>
      <c r="C178" s="176"/>
    </row>
    <row r="179" spans="1:3" ht="20.100000000000001" customHeight="1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48" zoomScale="65" workbookViewId="0">
      <selection activeCell="O45" sqref="O45"/>
    </sheetView>
  </sheetViews>
  <sheetFormatPr defaultColWidth="8.88671875" defaultRowHeight="20.100000000000001" customHeight="1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>
      <c r="A2" s="234"/>
      <c r="I2" s="235" t="s">
        <v>1000</v>
      </c>
    </row>
    <row r="3" spans="1:9" ht="20.100000000000001" customHeight="1">
      <c r="A3" s="234"/>
      <c r="I3" s="234"/>
    </row>
    <row r="4" spans="1:9" ht="20.100000000000001" customHeight="1">
      <c r="A4" s="236" t="str">
        <f>"Hospital: "&amp;data!C98</f>
        <v>Hospital: PHM Medical Center</v>
      </c>
      <c r="G4" s="237"/>
      <c r="H4" s="236" t="str">
        <f>"FYE: "&amp;data!C96</f>
        <v>FYE: 12/31/2024</v>
      </c>
    </row>
    <row r="5" spans="1:9" ht="20.100000000000001" customHeight="1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3688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15.5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1619101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425545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866224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158659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53506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249938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8282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33563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3414818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>
      <c r="A23" s="230">
        <v>18</v>
      </c>
      <c r="B23" s="238" t="s">
        <v>1009</v>
      </c>
      <c r="C23" s="246">
        <f>+data!M668</f>
        <v>0</v>
      </c>
      <c r="D23" s="246">
        <f>+data!M669</f>
        <v>0</v>
      </c>
      <c r="E23" s="246">
        <f>+data!M670</f>
        <v>3393009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10838175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1974613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12812788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5911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11353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1090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30866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14.99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>
      <c r="A34" s="234"/>
      <c r="I34" s="235" t="s">
        <v>1018</v>
      </c>
    </row>
    <row r="35" spans="1:9" ht="20.100000000000001" customHeight="1">
      <c r="A35" s="234"/>
      <c r="I35" s="234"/>
    </row>
    <row r="36" spans="1:9" ht="20.100000000000001" customHeight="1">
      <c r="A36" s="236" t="str">
        <f>"Hospital: "&amp;data!C98</f>
        <v>Hospital: PHM Medical Center</v>
      </c>
      <c r="G36" s="237"/>
      <c r="H36" s="236" t="str">
        <f>"FYE: "&amp;data!C96</f>
        <v>FYE: 12/31/2024</v>
      </c>
    </row>
    <row r="37" spans="1:9" ht="20.100000000000001" customHeight="1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>
      <c r="A41" s="230">
        <v>4</v>
      </c>
      <c r="B41" s="238" t="s">
        <v>260</v>
      </c>
      <c r="C41" s="238">
        <f>data!J59</f>
        <v>982</v>
      </c>
      <c r="D41" s="238">
        <f>data!K59</f>
        <v>0</v>
      </c>
      <c r="E41" s="238">
        <f>data!L59</f>
        <v>958</v>
      </c>
      <c r="F41" s="238">
        <f>data!M59</f>
        <v>0</v>
      </c>
      <c r="G41" s="238">
        <f>data!N59</f>
        <v>0</v>
      </c>
      <c r="H41" s="238">
        <f>data!O59</f>
        <v>982</v>
      </c>
      <c r="I41" s="238">
        <f>data!P59</f>
        <v>307198</v>
      </c>
    </row>
    <row r="42" spans="1:9" ht="20.100000000000001" customHeight="1">
      <c r="A42" s="230">
        <v>5</v>
      </c>
      <c r="B42" s="238" t="s">
        <v>261</v>
      </c>
      <c r="C42" s="245">
        <f>data!J60</f>
        <v>4</v>
      </c>
      <c r="D42" s="245">
        <f>data!K60</f>
        <v>0</v>
      </c>
      <c r="E42" s="245">
        <f>data!L60</f>
        <v>3.69</v>
      </c>
      <c r="F42" s="245">
        <f>data!M60</f>
        <v>0</v>
      </c>
      <c r="G42" s="245">
        <f>data!N60</f>
        <v>0</v>
      </c>
      <c r="H42" s="245">
        <f>data!O60</f>
        <v>18.21</v>
      </c>
      <c r="I42" s="245">
        <f>data!P60</f>
        <v>56.34</v>
      </c>
    </row>
    <row r="43" spans="1:9" ht="20.100000000000001" customHeight="1">
      <c r="A43" s="230">
        <v>6</v>
      </c>
      <c r="B43" s="238" t="s">
        <v>262</v>
      </c>
      <c r="C43" s="238">
        <f>data!J61</f>
        <v>395119</v>
      </c>
      <c r="D43" s="238">
        <f>data!K61</f>
        <v>0</v>
      </c>
      <c r="E43" s="238">
        <f>data!L61</f>
        <v>385462</v>
      </c>
      <c r="F43" s="238">
        <f>data!M61</f>
        <v>0</v>
      </c>
      <c r="G43" s="238">
        <f>data!N61</f>
        <v>0</v>
      </c>
      <c r="H43" s="238">
        <f>data!O61</f>
        <v>2301740</v>
      </c>
      <c r="I43" s="238">
        <f>data!P61</f>
        <v>4741882</v>
      </c>
    </row>
    <row r="44" spans="1:9" ht="20.100000000000001" customHeight="1">
      <c r="A44" s="230">
        <v>7</v>
      </c>
      <c r="B44" s="238" t="s">
        <v>10</v>
      </c>
      <c r="C44" s="238">
        <f>data!J62</f>
        <v>103848</v>
      </c>
      <c r="D44" s="238">
        <f>data!K62</f>
        <v>0</v>
      </c>
      <c r="E44" s="238">
        <f>data!L62</f>
        <v>101310</v>
      </c>
      <c r="F44" s="238">
        <f>data!M62</f>
        <v>0</v>
      </c>
      <c r="G44" s="238">
        <f>data!N62</f>
        <v>0</v>
      </c>
      <c r="H44" s="238">
        <f>data!O62</f>
        <v>604961</v>
      </c>
      <c r="I44" s="238">
        <f>data!P62</f>
        <v>1246299</v>
      </c>
    </row>
    <row r="45" spans="1:9" ht="20.100000000000001" customHeight="1">
      <c r="A45" s="230">
        <v>8</v>
      </c>
      <c r="B45" s="238" t="s">
        <v>263</v>
      </c>
      <c r="C45" s="238">
        <f>data!J63</f>
        <v>211390</v>
      </c>
      <c r="D45" s="238">
        <f>data!K63</f>
        <v>0</v>
      </c>
      <c r="E45" s="238">
        <f>data!L63</f>
        <v>206223</v>
      </c>
      <c r="F45" s="238">
        <f>data!M63</f>
        <v>0</v>
      </c>
      <c r="G45" s="238">
        <f>data!N63</f>
        <v>0</v>
      </c>
      <c r="H45" s="238">
        <f>data!O63</f>
        <v>1056303</v>
      </c>
      <c r="I45" s="238">
        <f>data!P63</f>
        <v>1101561</v>
      </c>
    </row>
    <row r="46" spans="1:9" ht="20.100000000000001" customHeight="1">
      <c r="A46" s="230">
        <v>9</v>
      </c>
      <c r="B46" s="238" t="s">
        <v>264</v>
      </c>
      <c r="C46" s="238">
        <f>data!J64</f>
        <v>38718</v>
      </c>
      <c r="D46" s="238">
        <f>data!K64</f>
        <v>0</v>
      </c>
      <c r="E46" s="238">
        <f>data!L64</f>
        <v>37772</v>
      </c>
      <c r="F46" s="238">
        <f>data!M64</f>
        <v>0</v>
      </c>
      <c r="G46" s="238">
        <f>data!N64</f>
        <v>0</v>
      </c>
      <c r="H46" s="238">
        <f>data!O64</f>
        <v>345954</v>
      </c>
      <c r="I46" s="238">
        <f>data!P64</f>
        <v>9078784</v>
      </c>
    </row>
    <row r="47" spans="1:9" ht="20.100000000000001" customHeight="1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1169</v>
      </c>
    </row>
    <row r="48" spans="1:9" ht="20.100000000000001" customHeight="1">
      <c r="A48" s="230">
        <v>11</v>
      </c>
      <c r="B48" s="238" t="s">
        <v>522</v>
      </c>
      <c r="C48" s="238">
        <f>data!J66</f>
        <v>13057</v>
      </c>
      <c r="D48" s="238">
        <f>data!K66</f>
        <v>0</v>
      </c>
      <c r="E48" s="238">
        <f>data!L66</f>
        <v>12738</v>
      </c>
      <c r="F48" s="238">
        <f>data!M66</f>
        <v>0</v>
      </c>
      <c r="G48" s="238">
        <f>data!N66</f>
        <v>0</v>
      </c>
      <c r="H48" s="238">
        <f>data!O66</f>
        <v>19672</v>
      </c>
      <c r="I48" s="238">
        <f>data!P66</f>
        <v>689431</v>
      </c>
    </row>
    <row r="49" spans="1:11" ht="20.100000000000001" customHeight="1">
      <c r="A49" s="230">
        <v>12</v>
      </c>
      <c r="B49" s="238" t="s">
        <v>15</v>
      </c>
      <c r="C49" s="238">
        <f>data!J67</f>
        <v>60973</v>
      </c>
      <c r="D49" s="238">
        <f>data!K67</f>
        <v>0</v>
      </c>
      <c r="E49" s="238">
        <f>data!L67</f>
        <v>59493</v>
      </c>
      <c r="F49" s="238">
        <f>data!M67</f>
        <v>0</v>
      </c>
      <c r="G49" s="238">
        <f>data!N67</f>
        <v>0</v>
      </c>
      <c r="H49" s="238">
        <f>data!O67</f>
        <v>108965</v>
      </c>
      <c r="I49" s="238">
        <f>data!P67</f>
        <v>314590</v>
      </c>
    </row>
    <row r="50" spans="1:11" ht="20.100000000000001" customHeight="1">
      <c r="A50" s="230">
        <v>13</v>
      </c>
      <c r="B50" s="238" t="s">
        <v>1006</v>
      </c>
      <c r="C50" s="238">
        <f>data!J68</f>
        <v>2021</v>
      </c>
      <c r="D50" s="238">
        <f>data!K68</f>
        <v>0</v>
      </c>
      <c r="E50" s="238">
        <f>data!L68</f>
        <v>1972</v>
      </c>
      <c r="F50" s="238">
        <f>data!M68</f>
        <v>0</v>
      </c>
      <c r="G50" s="238">
        <f>data!N68</f>
        <v>0</v>
      </c>
      <c r="H50" s="238">
        <f>data!O68</f>
        <v>4798</v>
      </c>
      <c r="I50" s="238">
        <f>data!P68</f>
        <v>471788</v>
      </c>
    </row>
    <row r="51" spans="1:11" ht="20.100000000000001" customHeight="1">
      <c r="A51" s="230">
        <v>14</v>
      </c>
      <c r="B51" s="238" t="s">
        <v>1007</v>
      </c>
      <c r="C51" s="238">
        <f>data!J69</f>
        <v>8191</v>
      </c>
      <c r="D51" s="238">
        <f>data!K69</f>
        <v>0</v>
      </c>
      <c r="E51" s="238">
        <f>data!L69</f>
        <v>7990</v>
      </c>
      <c r="F51" s="238">
        <f>data!M69</f>
        <v>0</v>
      </c>
      <c r="G51" s="238">
        <f>data!N69</f>
        <v>0</v>
      </c>
      <c r="H51" s="238">
        <f>data!O69</f>
        <v>42176</v>
      </c>
      <c r="I51" s="238">
        <f>data!P69</f>
        <v>799920</v>
      </c>
    </row>
    <row r="52" spans="1:11" ht="20.100000000000001" customHeight="1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>
      <c r="A53" s="230">
        <v>16</v>
      </c>
      <c r="B53" s="246" t="s">
        <v>1008</v>
      </c>
      <c r="C53" s="238">
        <f>data!J85</f>
        <v>833317</v>
      </c>
      <c r="D53" s="238">
        <f>data!K85</f>
        <v>0</v>
      </c>
      <c r="E53" s="238">
        <f>data!L85</f>
        <v>812960</v>
      </c>
      <c r="F53" s="238">
        <f>data!M85</f>
        <v>0</v>
      </c>
      <c r="G53" s="238">
        <f>data!N85</f>
        <v>0</v>
      </c>
      <c r="H53" s="238">
        <f>data!O85</f>
        <v>4484569</v>
      </c>
      <c r="I53" s="238">
        <f>data!P85</f>
        <v>18445424</v>
      </c>
    </row>
    <row r="54" spans="1:11" ht="20.100000000000001" customHeight="1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>
      <c r="A55" s="230">
        <v>18</v>
      </c>
      <c r="B55" s="238" t="s">
        <v>1009</v>
      </c>
      <c r="C55" s="246">
        <f>+data!M675</f>
        <v>490750</v>
      </c>
      <c r="D55" s="246">
        <f>+data!M676</f>
        <v>0</v>
      </c>
      <c r="E55" s="246">
        <f>+data!M677</f>
        <v>807760</v>
      </c>
      <c r="F55" s="246">
        <f>+data!M692</f>
        <v>0</v>
      </c>
      <c r="G55" s="246">
        <f>+data!M679</f>
        <v>0</v>
      </c>
      <c r="H55" s="246">
        <f>+data!M680</f>
        <v>1378214</v>
      </c>
      <c r="I55" s="246">
        <f>+data!M681</f>
        <v>6635846</v>
      </c>
    </row>
    <row r="56" spans="1:11" ht="20.100000000000001" customHeight="1">
      <c r="A56" s="230">
        <v>19</v>
      </c>
      <c r="B56" s="246" t="s">
        <v>1010</v>
      </c>
      <c r="C56" s="238">
        <f>data!J87</f>
        <v>2644903</v>
      </c>
      <c r="D56" s="238">
        <f>data!K87</f>
        <v>0</v>
      </c>
      <c r="E56" s="238">
        <f>data!L87</f>
        <v>2580261</v>
      </c>
      <c r="F56" s="238">
        <f>data!M87</f>
        <v>0</v>
      </c>
      <c r="G56" s="238">
        <f>data!N87</f>
        <v>0</v>
      </c>
      <c r="H56" s="238">
        <f>data!O87</f>
        <v>4594765</v>
      </c>
      <c r="I56" s="238">
        <f>data!P87</f>
        <v>9666309</v>
      </c>
    </row>
    <row r="57" spans="1:11" ht="20.100000000000001" customHeight="1">
      <c r="A57" s="230">
        <v>20</v>
      </c>
      <c r="B57" s="246" t="s">
        <v>1011</v>
      </c>
      <c r="C57" s="238">
        <f>data!J88</f>
        <v>481876</v>
      </c>
      <c r="D57" s="238">
        <f>data!K88</f>
        <v>0</v>
      </c>
      <c r="E57" s="238">
        <f>data!L88</f>
        <v>470099</v>
      </c>
      <c r="F57" s="238">
        <f>data!M88</f>
        <v>0</v>
      </c>
      <c r="G57" s="238">
        <f>data!N88</f>
        <v>0</v>
      </c>
      <c r="H57" s="238">
        <f>data!O88</f>
        <v>360484</v>
      </c>
      <c r="I57" s="238">
        <f>data!P88</f>
        <v>72463092</v>
      </c>
    </row>
    <row r="58" spans="1:11" ht="20.100000000000001" customHeight="1">
      <c r="A58" s="230">
        <v>21</v>
      </c>
      <c r="B58" s="246" t="s">
        <v>1012</v>
      </c>
      <c r="C58" s="238">
        <f>data!J89</f>
        <v>3126779</v>
      </c>
      <c r="D58" s="238">
        <f>data!K89</f>
        <v>0</v>
      </c>
      <c r="E58" s="238">
        <f>data!L89</f>
        <v>3050360</v>
      </c>
      <c r="F58" s="238">
        <f>data!M89</f>
        <v>0</v>
      </c>
      <c r="G58" s="238">
        <f>data!N89</f>
        <v>0</v>
      </c>
      <c r="H58" s="238">
        <f>data!O89</f>
        <v>4955249</v>
      </c>
      <c r="I58" s="238">
        <f>data!P89</f>
        <v>82129401</v>
      </c>
    </row>
    <row r="59" spans="1:11" ht="20.100000000000001" customHeight="1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>
      <c r="A60" s="230">
        <v>22</v>
      </c>
      <c r="B60" s="238" t="s">
        <v>1014</v>
      </c>
      <c r="C60" s="238">
        <f>data!J90</f>
        <v>1442</v>
      </c>
      <c r="D60" s="238">
        <f>data!K90</f>
        <v>0</v>
      </c>
      <c r="E60" s="238">
        <f>data!L90</f>
        <v>1407</v>
      </c>
      <c r="F60" s="238">
        <f>data!M90</f>
        <v>0</v>
      </c>
      <c r="G60" s="238">
        <f>data!N90</f>
        <v>0</v>
      </c>
      <c r="H60" s="238">
        <f>data!O90</f>
        <v>2577</v>
      </c>
      <c r="I60" s="238">
        <f>data!P90</f>
        <v>7440</v>
      </c>
      <c r="K60" s="249"/>
    </row>
    <row r="61" spans="1:11" ht="20.100000000000001" customHeight="1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2703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>
      <c r="A62" s="230">
        <v>24</v>
      </c>
      <c r="B62" s="238" t="s">
        <v>1016</v>
      </c>
      <c r="C62" s="238">
        <f>data!J92</f>
        <v>266</v>
      </c>
      <c r="D62" s="238">
        <f>data!K92</f>
        <v>0</v>
      </c>
      <c r="E62" s="238">
        <f>data!L92</f>
        <v>259</v>
      </c>
      <c r="F62" s="238">
        <f>data!M92</f>
        <v>0</v>
      </c>
      <c r="G62" s="238">
        <f>data!N92</f>
        <v>0</v>
      </c>
      <c r="H62" s="238">
        <f>data!O92</f>
        <v>475.23</v>
      </c>
      <c r="I62" s="238">
        <f>data!P92</f>
        <v>1372.02</v>
      </c>
    </row>
    <row r="63" spans="1:11" ht="20.100000000000001" customHeight="1">
      <c r="A63" s="230">
        <v>25</v>
      </c>
      <c r="B63" s="238" t="s">
        <v>1017</v>
      </c>
      <c r="C63" s="238">
        <f>data!J93</f>
        <v>7533</v>
      </c>
      <c r="D63" s="238">
        <f>data!K93</f>
        <v>0</v>
      </c>
      <c r="E63" s="238">
        <f>data!L93</f>
        <v>7348</v>
      </c>
      <c r="F63" s="238">
        <f>data!M93</f>
        <v>0</v>
      </c>
      <c r="G63" s="238">
        <f>data!N93</f>
        <v>0</v>
      </c>
      <c r="H63" s="238">
        <f>data!O93</f>
        <v>17326</v>
      </c>
      <c r="I63" s="238">
        <f>data!P93</f>
        <v>54299</v>
      </c>
    </row>
    <row r="64" spans="1:11" ht="20.100000000000001" customHeight="1">
      <c r="A64" s="230">
        <v>26</v>
      </c>
      <c r="B64" s="238" t="s">
        <v>293</v>
      </c>
      <c r="C64" s="245">
        <f>data!J94</f>
        <v>4</v>
      </c>
      <c r="D64" s="245">
        <f>data!K94</f>
        <v>0</v>
      </c>
      <c r="E64" s="245">
        <f>data!L94</f>
        <v>3.57</v>
      </c>
      <c r="F64" s="245">
        <f>data!M94</f>
        <v>0</v>
      </c>
      <c r="G64" s="245">
        <f>data!N94</f>
        <v>0</v>
      </c>
      <c r="H64" s="245">
        <f>data!O94</f>
        <v>13.8</v>
      </c>
      <c r="I64" s="245">
        <f>data!P94</f>
        <v>26.75</v>
      </c>
    </row>
    <row r="65" spans="1:9" ht="20.100000000000001" customHeight="1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>
      <c r="D66" s="234"/>
      <c r="I66" s="235" t="s">
        <v>1021</v>
      </c>
    </row>
    <row r="67" spans="1:9" ht="20.100000000000001" customHeight="1">
      <c r="A67" s="234"/>
    </row>
    <row r="68" spans="1:9" ht="20.100000000000001" customHeight="1">
      <c r="A68" s="236" t="str">
        <f>"Hospital: "&amp;data!C98</f>
        <v>Hospital: PHM Medical Center</v>
      </c>
      <c r="G68" s="237"/>
      <c r="H68" s="236" t="str">
        <f>"FYE: "&amp;data!C96</f>
        <v>FYE: 12/31/2024</v>
      </c>
    </row>
    <row r="69" spans="1:9" ht="20.100000000000001" customHeight="1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225370</v>
      </c>
      <c r="H73" s="238">
        <f>data!V59</f>
        <v>0</v>
      </c>
      <c r="I73" s="238">
        <f>data!W59</f>
        <v>1602</v>
      </c>
    </row>
    <row r="74" spans="1:9" ht="20.100000000000001" customHeight="1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6.23</v>
      </c>
      <c r="F74" s="245">
        <f>data!T60</f>
        <v>0</v>
      </c>
      <c r="G74" s="245">
        <f>data!U60</f>
        <v>27.81</v>
      </c>
      <c r="H74" s="245">
        <f>data!V60</f>
        <v>0</v>
      </c>
      <c r="I74" s="245">
        <f>data!W60</f>
        <v>1.24</v>
      </c>
    </row>
    <row r="75" spans="1:9" ht="20.100000000000001" customHeight="1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381955</v>
      </c>
      <c r="F75" s="238">
        <f>data!T61</f>
        <v>0</v>
      </c>
      <c r="G75" s="238">
        <f>data!U61</f>
        <v>2283445</v>
      </c>
      <c r="H75" s="238">
        <f>data!V61</f>
        <v>0</v>
      </c>
      <c r="I75" s="238">
        <f>data!W61</f>
        <v>142450</v>
      </c>
    </row>
    <row r="76" spans="1:9" ht="20.100000000000001" customHeight="1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100388</v>
      </c>
      <c r="F76" s="238">
        <f>data!T62</f>
        <v>0</v>
      </c>
      <c r="G76" s="238">
        <f>data!U62</f>
        <v>600153</v>
      </c>
      <c r="H76" s="238">
        <f>data!V62</f>
        <v>0</v>
      </c>
      <c r="I76" s="238">
        <f>data!W62</f>
        <v>37440</v>
      </c>
    </row>
    <row r="77" spans="1:9" ht="20.100000000000001" customHeight="1">
      <c r="A77" s="230">
        <v>8</v>
      </c>
      <c r="B77" s="238" t="s">
        <v>263</v>
      </c>
      <c r="C77" s="238">
        <f>data!Q63</f>
        <v>0</v>
      </c>
      <c r="D77" s="238">
        <f>data!R63</f>
        <v>2981355</v>
      </c>
      <c r="E77" s="238">
        <f>data!S63</f>
        <v>0</v>
      </c>
      <c r="F77" s="238">
        <f>data!T63</f>
        <v>0</v>
      </c>
      <c r="G77" s="238">
        <f>data!U63</f>
        <v>1500</v>
      </c>
      <c r="H77" s="238">
        <f>data!V63</f>
        <v>0</v>
      </c>
      <c r="I77" s="238">
        <f>data!W63</f>
        <v>7236</v>
      </c>
    </row>
    <row r="78" spans="1:9" ht="20.100000000000001" customHeight="1">
      <c r="A78" s="230">
        <v>9</v>
      </c>
      <c r="B78" s="238" t="s">
        <v>264</v>
      </c>
      <c r="C78" s="238">
        <f>data!Q64</f>
        <v>0</v>
      </c>
      <c r="D78" s="238">
        <f>data!R64</f>
        <v>155974</v>
      </c>
      <c r="E78" s="238">
        <f>data!S64</f>
        <v>-372625</v>
      </c>
      <c r="F78" s="238">
        <f>data!T64</f>
        <v>0</v>
      </c>
      <c r="G78" s="238">
        <f>data!U64</f>
        <v>1779783</v>
      </c>
      <c r="H78" s="238">
        <f>data!V64</f>
        <v>0</v>
      </c>
      <c r="I78" s="238">
        <f>data!W64</f>
        <v>27348</v>
      </c>
    </row>
    <row r="79" spans="1:9" ht="20.100000000000001" customHeight="1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5994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>
      <c r="A80" s="230">
        <v>11</v>
      </c>
      <c r="B80" s="238" t="s">
        <v>522</v>
      </c>
      <c r="C80" s="238">
        <f>data!Q66</f>
        <v>0</v>
      </c>
      <c r="D80" s="238">
        <f>data!R66</f>
        <v>6271</v>
      </c>
      <c r="E80" s="238">
        <f>data!S66</f>
        <v>5028</v>
      </c>
      <c r="F80" s="238">
        <f>data!T66</f>
        <v>0</v>
      </c>
      <c r="G80" s="238">
        <f>data!U66</f>
        <v>956776</v>
      </c>
      <c r="H80" s="238">
        <f>data!V66</f>
        <v>0</v>
      </c>
      <c r="I80" s="238">
        <f>data!W66</f>
        <v>45116</v>
      </c>
    </row>
    <row r="81" spans="1:9" ht="20.100000000000001" customHeight="1">
      <c r="A81" s="230">
        <v>12</v>
      </c>
      <c r="B81" s="238" t="s">
        <v>15</v>
      </c>
      <c r="C81" s="238">
        <f>data!Q67</f>
        <v>0</v>
      </c>
      <c r="D81" s="238">
        <f>data!R67</f>
        <v>6808</v>
      </c>
      <c r="E81" s="238">
        <f>data!S67</f>
        <v>60888</v>
      </c>
      <c r="F81" s="238">
        <f>data!T67</f>
        <v>0</v>
      </c>
      <c r="G81" s="238">
        <f>data!U67</f>
        <v>68373</v>
      </c>
      <c r="H81" s="238">
        <f>data!V67</f>
        <v>0</v>
      </c>
      <c r="I81" s="238">
        <f>data!W67</f>
        <v>15391</v>
      </c>
    </row>
    <row r="82" spans="1:9" ht="20.100000000000001" customHeight="1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4290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1132</v>
      </c>
    </row>
    <row r="83" spans="1:9" ht="20.100000000000001" customHeight="1">
      <c r="A83" s="230">
        <v>14</v>
      </c>
      <c r="B83" s="238" t="s">
        <v>1007</v>
      </c>
      <c r="C83" s="238">
        <f>data!Q69</f>
        <v>0</v>
      </c>
      <c r="D83" s="238">
        <f>data!R69</f>
        <v>41270</v>
      </c>
      <c r="E83" s="238">
        <f>data!S69</f>
        <v>316790</v>
      </c>
      <c r="F83" s="238">
        <f>data!T69</f>
        <v>0</v>
      </c>
      <c r="G83" s="238">
        <f>data!U69</f>
        <v>91835</v>
      </c>
      <c r="H83" s="238">
        <f>data!V69</f>
        <v>0</v>
      </c>
      <c r="I83" s="238">
        <f>data!W69</f>
        <v>12991</v>
      </c>
    </row>
    <row r="84" spans="1:9" ht="20.100000000000001" customHeight="1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>
      <c r="A85" s="230">
        <v>16</v>
      </c>
      <c r="B85" s="246" t="s">
        <v>1008</v>
      </c>
      <c r="C85" s="238">
        <f>data!Q85</f>
        <v>0</v>
      </c>
      <c r="D85" s="238">
        <f>data!R85</f>
        <v>3191678</v>
      </c>
      <c r="E85" s="238">
        <f>data!S85</f>
        <v>502708</v>
      </c>
      <c r="F85" s="238">
        <f>data!T85</f>
        <v>0</v>
      </c>
      <c r="G85" s="238">
        <f>data!U85</f>
        <v>5781865</v>
      </c>
      <c r="H85" s="238">
        <f>data!V85</f>
        <v>0</v>
      </c>
      <c r="I85" s="238">
        <f>data!W85</f>
        <v>289104</v>
      </c>
    </row>
    <row r="86" spans="1:9" ht="20.100000000000001" customHeight="1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>
      <c r="A87" s="230">
        <v>18</v>
      </c>
      <c r="B87" s="238" t="s">
        <v>1009</v>
      </c>
      <c r="C87" s="246">
        <f>+data!M682</f>
        <v>0</v>
      </c>
      <c r="D87" s="246">
        <f>+data!M683</f>
        <v>1200102</v>
      </c>
      <c r="E87" s="246">
        <f>+data!M684</f>
        <v>934268</v>
      </c>
      <c r="F87" s="246">
        <f>+data!M685</f>
        <v>0</v>
      </c>
      <c r="G87" s="246">
        <f>+data!M686</f>
        <v>2124609</v>
      </c>
      <c r="H87" s="246">
        <f>+data!M687</f>
        <v>0</v>
      </c>
      <c r="I87" s="246">
        <f>+data!M688</f>
        <v>240053</v>
      </c>
    </row>
    <row r="88" spans="1:9" ht="20.100000000000001" customHeight="1">
      <c r="A88" s="230">
        <v>19</v>
      </c>
      <c r="B88" s="246" t="s">
        <v>1010</v>
      </c>
      <c r="C88" s="238">
        <f>data!Q87</f>
        <v>0</v>
      </c>
      <c r="D88" s="238">
        <f>data!R87</f>
        <v>5999731</v>
      </c>
      <c r="E88" s="238">
        <f>data!S87</f>
        <v>2420603</v>
      </c>
      <c r="F88" s="238">
        <f>data!T87</f>
        <v>0</v>
      </c>
      <c r="G88" s="238">
        <f>data!U87</f>
        <v>5100591</v>
      </c>
      <c r="H88" s="238">
        <f>data!V87</f>
        <v>0</v>
      </c>
      <c r="I88" s="238">
        <f>data!W87</f>
        <v>248477</v>
      </c>
    </row>
    <row r="89" spans="1:9" ht="20.100000000000001" customHeight="1">
      <c r="A89" s="230">
        <v>20</v>
      </c>
      <c r="B89" s="246" t="s">
        <v>1011</v>
      </c>
      <c r="C89" s="238">
        <f>data!Q88</f>
        <v>0</v>
      </c>
      <c r="D89" s="238">
        <f>data!R88</f>
        <v>18169240</v>
      </c>
      <c r="E89" s="238">
        <f>data!S88</f>
        <v>16950894</v>
      </c>
      <c r="F89" s="238">
        <f>data!T88</f>
        <v>0</v>
      </c>
      <c r="G89" s="238">
        <f>data!U88</f>
        <v>29666148</v>
      </c>
      <c r="H89" s="238">
        <f>data!V88</f>
        <v>0</v>
      </c>
      <c r="I89" s="238">
        <f>data!W88</f>
        <v>4309752</v>
      </c>
    </row>
    <row r="90" spans="1:9" ht="20.100000000000001" customHeight="1">
      <c r="A90" s="230">
        <v>21</v>
      </c>
      <c r="B90" s="246" t="s">
        <v>1012</v>
      </c>
      <c r="C90" s="238">
        <f>data!Q89</f>
        <v>0</v>
      </c>
      <c r="D90" s="238">
        <f>data!R89</f>
        <v>24168971</v>
      </c>
      <c r="E90" s="238">
        <f>data!S89</f>
        <v>19371497</v>
      </c>
      <c r="F90" s="238">
        <f>data!T89</f>
        <v>0</v>
      </c>
      <c r="G90" s="238">
        <f>data!U89</f>
        <v>34766739</v>
      </c>
      <c r="H90" s="238">
        <f>data!V89</f>
        <v>0</v>
      </c>
      <c r="I90" s="238">
        <f>data!W89</f>
        <v>4558229</v>
      </c>
    </row>
    <row r="91" spans="1:9" ht="20.100000000000001" customHeight="1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>
      <c r="A92" s="230">
        <v>22</v>
      </c>
      <c r="B92" s="238" t="s">
        <v>1014</v>
      </c>
      <c r="C92" s="238">
        <f>data!Q90</f>
        <v>0</v>
      </c>
      <c r="D92" s="238">
        <f>data!R90</f>
        <v>161</v>
      </c>
      <c r="E92" s="238">
        <f>data!S90</f>
        <v>1440</v>
      </c>
      <c r="F92" s="238">
        <f>data!T90</f>
        <v>0</v>
      </c>
      <c r="G92" s="238">
        <f>data!U90</f>
        <v>1617</v>
      </c>
      <c r="H92" s="238">
        <f>data!V90</f>
        <v>0</v>
      </c>
      <c r="I92" s="238">
        <f>data!W90</f>
        <v>364</v>
      </c>
    </row>
    <row r="93" spans="1:9" ht="20.100000000000001" customHeight="1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>
      <c r="A94" s="230">
        <v>24</v>
      </c>
      <c r="B94" s="238" t="s">
        <v>1016</v>
      </c>
      <c r="C94" s="238">
        <f>data!Q92</f>
        <v>0</v>
      </c>
      <c r="D94" s="238">
        <f>data!R92</f>
        <v>29.69</v>
      </c>
      <c r="E94" s="238">
        <f>data!S92</f>
        <v>265.55</v>
      </c>
      <c r="F94" s="238">
        <f>data!T92</f>
        <v>0</v>
      </c>
      <c r="G94" s="238">
        <f>data!U92</f>
        <v>298.19</v>
      </c>
      <c r="H94" s="238">
        <f>data!V92</f>
        <v>0</v>
      </c>
      <c r="I94" s="238">
        <f>data!W92</f>
        <v>68</v>
      </c>
    </row>
    <row r="95" spans="1:9" ht="20.100000000000001" customHeight="1">
      <c r="A95" s="230">
        <v>25</v>
      </c>
      <c r="B95" s="238" t="s">
        <v>1017</v>
      </c>
      <c r="C95" s="238">
        <f>data!Q93</f>
        <v>0</v>
      </c>
      <c r="D95" s="238">
        <f>data!R93</f>
        <v>7</v>
      </c>
      <c r="E95" s="238">
        <f>data!S93</f>
        <v>0</v>
      </c>
      <c r="F95" s="238">
        <f>data!T93</f>
        <v>0</v>
      </c>
      <c r="G95" s="238">
        <f>data!U93</f>
        <v>316</v>
      </c>
      <c r="H95" s="238">
        <f>data!V93</f>
        <v>0</v>
      </c>
      <c r="I95" s="238">
        <f>data!W93</f>
        <v>894</v>
      </c>
    </row>
    <row r="96" spans="1:9" ht="20.100000000000001" customHeight="1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>
      <c r="D98" s="234"/>
      <c r="I98" s="235" t="s">
        <v>1026</v>
      </c>
    </row>
    <row r="99" spans="1:9" ht="20.100000000000001" customHeight="1">
      <c r="A99" s="234"/>
    </row>
    <row r="100" spans="1:9" ht="20.100000000000001" customHeight="1">
      <c r="A100" s="236" t="str">
        <f>"Hospital: "&amp;data!C98</f>
        <v>Hospital: PHM Medical Center</v>
      </c>
      <c r="G100" s="237"/>
      <c r="H100" s="236" t="str">
        <f>"FYE: "&amp;data!C96</f>
        <v>FYE: 12/31/2024</v>
      </c>
    </row>
    <row r="101" spans="1:9" ht="20.100000000000001" customHeight="1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>
      <c r="A105" s="230">
        <v>4</v>
      </c>
      <c r="B105" s="238" t="s">
        <v>260</v>
      </c>
      <c r="C105" s="238">
        <f>data!X59</f>
        <v>7326</v>
      </c>
      <c r="D105" s="238">
        <f>data!Y59</f>
        <v>39960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>
      <c r="A106" s="230">
        <v>5</v>
      </c>
      <c r="B106" s="238" t="s">
        <v>261</v>
      </c>
      <c r="C106" s="245">
        <f>data!X60</f>
        <v>8.6300000000000008</v>
      </c>
      <c r="D106" s="245">
        <f>data!Y60</f>
        <v>9.17</v>
      </c>
      <c r="E106" s="245">
        <f>data!Z60</f>
        <v>0</v>
      </c>
      <c r="F106" s="245">
        <f>data!AA60</f>
        <v>0</v>
      </c>
      <c r="G106" s="245">
        <f>data!AB60</f>
        <v>4.76</v>
      </c>
      <c r="H106" s="245">
        <f>data!AC60</f>
        <v>10.52</v>
      </c>
      <c r="I106" s="245">
        <f>data!AD60</f>
        <v>0</v>
      </c>
    </row>
    <row r="107" spans="1:9" ht="20.100000000000001" customHeight="1">
      <c r="A107" s="230">
        <v>6</v>
      </c>
      <c r="B107" s="238" t="s">
        <v>262</v>
      </c>
      <c r="C107" s="238">
        <f>data!X61</f>
        <v>987839</v>
      </c>
      <c r="D107" s="238">
        <f>data!Y61</f>
        <v>1050078</v>
      </c>
      <c r="E107" s="238">
        <f>data!Z61</f>
        <v>0</v>
      </c>
      <c r="F107" s="238">
        <f>data!AA61</f>
        <v>0</v>
      </c>
      <c r="G107" s="238">
        <f>data!AB61</f>
        <v>545609</v>
      </c>
      <c r="H107" s="238">
        <f>data!AC61</f>
        <v>801896</v>
      </c>
      <c r="I107" s="238">
        <f>data!AD61</f>
        <v>0</v>
      </c>
    </row>
    <row r="108" spans="1:9" ht="20.100000000000001" customHeight="1">
      <c r="A108" s="230">
        <v>7</v>
      </c>
      <c r="B108" s="238" t="s">
        <v>10</v>
      </c>
      <c r="C108" s="238">
        <f>data!X62</f>
        <v>259632</v>
      </c>
      <c r="D108" s="238">
        <f>data!Y62</f>
        <v>275990</v>
      </c>
      <c r="E108" s="238">
        <f>data!Z62</f>
        <v>0</v>
      </c>
      <c r="F108" s="238">
        <f>data!AA62</f>
        <v>0</v>
      </c>
      <c r="G108" s="238">
        <f>data!AB62</f>
        <v>143401</v>
      </c>
      <c r="H108" s="238">
        <f>data!AC62</f>
        <v>210761</v>
      </c>
      <c r="I108" s="238">
        <f>data!AD62</f>
        <v>0</v>
      </c>
    </row>
    <row r="109" spans="1:9" ht="20.100000000000001" customHeight="1">
      <c r="A109" s="230">
        <v>8</v>
      </c>
      <c r="B109" s="238" t="s">
        <v>263</v>
      </c>
      <c r="C109" s="238">
        <f>data!X63</f>
        <v>50183</v>
      </c>
      <c r="D109" s="238">
        <f>data!Y63</f>
        <v>1544303</v>
      </c>
      <c r="E109" s="238">
        <f>data!Z63</f>
        <v>0</v>
      </c>
      <c r="F109" s="238">
        <f>data!AA63</f>
        <v>0</v>
      </c>
      <c r="G109" s="238">
        <f>data!AB63</f>
        <v>4279</v>
      </c>
      <c r="H109" s="238">
        <f>data!AC63</f>
        <v>67480</v>
      </c>
      <c r="I109" s="238">
        <f>data!AD63</f>
        <v>0</v>
      </c>
    </row>
    <row r="110" spans="1:9" ht="20.100000000000001" customHeight="1">
      <c r="A110" s="230">
        <v>9</v>
      </c>
      <c r="B110" s="238" t="s">
        <v>264</v>
      </c>
      <c r="C110" s="238">
        <f>data!X64</f>
        <v>261636</v>
      </c>
      <c r="D110" s="238">
        <f>data!Y64</f>
        <v>201597</v>
      </c>
      <c r="E110" s="238">
        <f>data!Z64</f>
        <v>0</v>
      </c>
      <c r="F110" s="238">
        <f>data!AA64</f>
        <v>0</v>
      </c>
      <c r="G110" s="238">
        <f>data!AB64</f>
        <v>3106836</v>
      </c>
      <c r="H110" s="238">
        <f>data!AC64</f>
        <v>130988</v>
      </c>
      <c r="I110" s="238">
        <f>data!AD64</f>
        <v>0</v>
      </c>
    </row>
    <row r="111" spans="1:9" ht="20.100000000000001" customHeight="1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>
      <c r="A112" s="230">
        <v>11</v>
      </c>
      <c r="B112" s="238" t="s">
        <v>522</v>
      </c>
      <c r="C112" s="238">
        <f>data!X66</f>
        <v>312868</v>
      </c>
      <c r="D112" s="238">
        <f>data!Y66</f>
        <v>332580</v>
      </c>
      <c r="E112" s="238">
        <f>data!Z66</f>
        <v>0</v>
      </c>
      <c r="F112" s="238">
        <f>data!AA66</f>
        <v>0</v>
      </c>
      <c r="G112" s="238">
        <f>data!AB66</f>
        <v>237092</v>
      </c>
      <c r="H112" s="238">
        <f>data!AC66</f>
        <v>17427</v>
      </c>
      <c r="I112" s="238">
        <f>data!AD66</f>
        <v>0</v>
      </c>
    </row>
    <row r="113" spans="1:9" ht="20.100000000000001" customHeight="1">
      <c r="A113" s="230">
        <v>12</v>
      </c>
      <c r="B113" s="238" t="s">
        <v>15</v>
      </c>
      <c r="C113" s="238">
        <f>data!X67</f>
        <v>106935</v>
      </c>
      <c r="D113" s="238">
        <f>data!Y67</f>
        <v>113658</v>
      </c>
      <c r="E113" s="238">
        <f>data!Z67</f>
        <v>0</v>
      </c>
      <c r="F113" s="238">
        <f>data!AA67</f>
        <v>0</v>
      </c>
      <c r="G113" s="238">
        <f>data!AB67</f>
        <v>16787</v>
      </c>
      <c r="H113" s="238">
        <f>data!AC67</f>
        <v>32516</v>
      </c>
      <c r="I113" s="238">
        <f>data!AD67</f>
        <v>0</v>
      </c>
    </row>
    <row r="114" spans="1:9" ht="20.100000000000001" customHeight="1">
      <c r="A114" s="230">
        <v>13</v>
      </c>
      <c r="B114" s="238" t="s">
        <v>1006</v>
      </c>
      <c r="C114" s="238">
        <f>data!X68</f>
        <v>7846</v>
      </c>
      <c r="D114" s="238">
        <f>data!Y68</f>
        <v>8340</v>
      </c>
      <c r="E114" s="238">
        <f>data!Z68</f>
        <v>0</v>
      </c>
      <c r="F114" s="238">
        <f>data!AA68</f>
        <v>0</v>
      </c>
      <c r="G114" s="238">
        <f>data!AB68</f>
        <v>3630</v>
      </c>
      <c r="H114" s="238">
        <f>data!AC68</f>
        <v>13853</v>
      </c>
      <c r="I114" s="238">
        <f>data!AD68</f>
        <v>0</v>
      </c>
    </row>
    <row r="115" spans="1:9" ht="20.100000000000001" customHeight="1">
      <c r="A115" s="230">
        <v>14</v>
      </c>
      <c r="B115" s="238" t="s">
        <v>1007</v>
      </c>
      <c r="C115" s="238">
        <f>data!X69</f>
        <v>90079</v>
      </c>
      <c r="D115" s="238">
        <f>data!Y69</f>
        <v>95755</v>
      </c>
      <c r="E115" s="238">
        <f>data!Z69</f>
        <v>0</v>
      </c>
      <c r="F115" s="238">
        <f>data!AA69</f>
        <v>0</v>
      </c>
      <c r="G115" s="238">
        <f>data!AB69</f>
        <v>10793</v>
      </c>
      <c r="H115" s="238">
        <f>data!AC69</f>
        <v>13901</v>
      </c>
      <c r="I115" s="238">
        <f>data!AD69</f>
        <v>0</v>
      </c>
    </row>
    <row r="116" spans="1:9" ht="20.100000000000001" customHeight="1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-13420</v>
      </c>
      <c r="H116" s="238">
        <f>-data!AC84</f>
        <v>0</v>
      </c>
      <c r="I116" s="238">
        <f>-data!AD84</f>
        <v>0</v>
      </c>
    </row>
    <row r="117" spans="1:9" ht="20.100000000000001" customHeight="1">
      <c r="A117" s="230">
        <v>16</v>
      </c>
      <c r="B117" s="246" t="s">
        <v>1008</v>
      </c>
      <c r="C117" s="238">
        <f>data!X85</f>
        <v>2077018</v>
      </c>
      <c r="D117" s="238">
        <f>data!Y85</f>
        <v>3622301</v>
      </c>
      <c r="E117" s="238">
        <f>data!Z85</f>
        <v>0</v>
      </c>
      <c r="F117" s="238">
        <f>data!AA85</f>
        <v>0</v>
      </c>
      <c r="G117" s="238">
        <f>data!AB85</f>
        <v>4055007</v>
      </c>
      <c r="H117" s="238">
        <f>data!AC85</f>
        <v>1288822</v>
      </c>
      <c r="I117" s="238">
        <f>data!AD85</f>
        <v>0</v>
      </c>
    </row>
    <row r="118" spans="1:9" ht="20.100000000000001" customHeight="1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>
      <c r="A119" s="230">
        <v>18</v>
      </c>
      <c r="B119" s="238" t="s">
        <v>1009</v>
      </c>
      <c r="C119" s="246">
        <f>+data!M689</f>
        <v>1671886</v>
      </c>
      <c r="D119" s="246">
        <f>+data!M690</f>
        <v>1917599</v>
      </c>
      <c r="E119" s="246">
        <f>+data!M691</f>
        <v>0</v>
      </c>
      <c r="F119" s="246">
        <f>+data!M692</f>
        <v>0</v>
      </c>
      <c r="G119" s="246">
        <f>+data!M693</f>
        <v>932781</v>
      </c>
      <c r="H119" s="246">
        <f>+data!M694</f>
        <v>496677</v>
      </c>
      <c r="I119" s="246">
        <f>+data!M695</f>
        <v>0</v>
      </c>
    </row>
    <row r="120" spans="1:9" ht="20.100000000000001" customHeight="1">
      <c r="A120" s="230">
        <v>19</v>
      </c>
      <c r="B120" s="246" t="s">
        <v>1010</v>
      </c>
      <c r="C120" s="238">
        <f>data!X87</f>
        <v>1723099</v>
      </c>
      <c r="D120" s="238">
        <f>data!Y87</f>
        <v>1831662</v>
      </c>
      <c r="E120" s="238">
        <f>data!Z87</f>
        <v>0</v>
      </c>
      <c r="F120" s="238">
        <f>data!AA87</f>
        <v>0</v>
      </c>
      <c r="G120" s="238">
        <f>data!AB87</f>
        <v>3633481</v>
      </c>
      <c r="H120" s="238">
        <f>data!AC87</f>
        <v>2001397</v>
      </c>
      <c r="I120" s="238">
        <f>data!AD87</f>
        <v>0</v>
      </c>
    </row>
    <row r="121" spans="1:9" ht="20.100000000000001" customHeight="1">
      <c r="A121" s="230">
        <v>20</v>
      </c>
      <c r="B121" s="246" t="s">
        <v>1011</v>
      </c>
      <c r="C121" s="238">
        <f>data!X88</f>
        <v>29886569</v>
      </c>
      <c r="D121" s="238">
        <f>data!Y88</f>
        <v>31769557</v>
      </c>
      <c r="E121" s="238">
        <f>data!Z88</f>
        <v>0</v>
      </c>
      <c r="F121" s="238">
        <f>data!AA88</f>
        <v>0</v>
      </c>
      <c r="G121" s="238">
        <f>data!AB88</f>
        <v>9339627</v>
      </c>
      <c r="H121" s="238">
        <f>data!AC88</f>
        <v>3165526</v>
      </c>
      <c r="I121" s="238">
        <f>data!AD88</f>
        <v>0</v>
      </c>
    </row>
    <row r="122" spans="1:9" ht="20.100000000000001" customHeight="1">
      <c r="A122" s="230">
        <v>21</v>
      </c>
      <c r="B122" s="246" t="s">
        <v>1012</v>
      </c>
      <c r="C122" s="238">
        <f>data!X89</f>
        <v>31609668</v>
      </c>
      <c r="D122" s="238">
        <f>data!Y89</f>
        <v>33601219</v>
      </c>
      <c r="E122" s="238">
        <f>data!Z89</f>
        <v>0</v>
      </c>
      <c r="F122" s="238">
        <f>data!AA89</f>
        <v>0</v>
      </c>
      <c r="G122" s="238">
        <f>data!AB89</f>
        <v>12973108</v>
      </c>
      <c r="H122" s="238">
        <f>data!AC89</f>
        <v>5166923</v>
      </c>
      <c r="I122" s="238">
        <f>data!AD89</f>
        <v>0</v>
      </c>
    </row>
    <row r="123" spans="1:9" ht="20.100000000000001" customHeight="1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>
      <c r="A124" s="230">
        <v>22</v>
      </c>
      <c r="B124" s="238" t="s">
        <v>1014</v>
      </c>
      <c r="C124" s="238">
        <f>data!X90</f>
        <v>2529</v>
      </c>
      <c r="D124" s="238">
        <f>data!Y90</f>
        <v>2688</v>
      </c>
      <c r="E124" s="238">
        <f>data!Z90</f>
        <v>0</v>
      </c>
      <c r="F124" s="238">
        <f>data!AA90</f>
        <v>0</v>
      </c>
      <c r="G124" s="238">
        <f>data!AB90</f>
        <v>397</v>
      </c>
      <c r="H124" s="238">
        <f>data!AC90</f>
        <v>769</v>
      </c>
      <c r="I124" s="238">
        <f>data!AD90</f>
        <v>0</v>
      </c>
    </row>
    <row r="125" spans="1:9" ht="20.100000000000001" customHeight="1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>
      <c r="A126" s="230">
        <v>24</v>
      </c>
      <c r="B126" s="238" t="s">
        <v>1016</v>
      </c>
      <c r="C126" s="238">
        <f>data!X92</f>
        <v>466</v>
      </c>
      <c r="D126" s="238">
        <f>data!Y92</f>
        <v>496</v>
      </c>
      <c r="E126" s="238">
        <f>data!Z92</f>
        <v>0</v>
      </c>
      <c r="F126" s="238">
        <f>data!AA92</f>
        <v>0</v>
      </c>
      <c r="G126" s="238">
        <f>data!AB92</f>
        <v>73.209999999999994</v>
      </c>
      <c r="H126" s="238">
        <f>data!AC92</f>
        <v>141.81</v>
      </c>
      <c r="I126" s="238">
        <f>data!AD92</f>
        <v>0</v>
      </c>
    </row>
    <row r="127" spans="1:9" ht="20.100000000000001" customHeight="1">
      <c r="A127" s="230">
        <v>25</v>
      </c>
      <c r="B127" s="238" t="s">
        <v>1017</v>
      </c>
      <c r="C127" s="238">
        <f>data!X93</f>
        <v>6193</v>
      </c>
      <c r="D127" s="238">
        <f>data!Y93</f>
        <v>6583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676</v>
      </c>
      <c r="I127" s="238">
        <f>data!AD93</f>
        <v>0</v>
      </c>
    </row>
    <row r="128" spans="1:9" ht="20.100000000000001" customHeight="1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1.9</v>
      </c>
      <c r="I128" s="245">
        <f>data!AD94</f>
        <v>0</v>
      </c>
    </row>
    <row r="129" spans="1:14" ht="20.100000000000001" customHeight="1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>
      <c r="D130" s="234"/>
      <c r="I130" s="235" t="s">
        <v>1030</v>
      </c>
    </row>
    <row r="131" spans="1:14" ht="20.100000000000001" customHeight="1">
      <c r="A131" s="234"/>
    </row>
    <row r="132" spans="1:14" ht="20.100000000000001" customHeight="1">
      <c r="A132" s="236" t="str">
        <f>"Hospital: "&amp;data!C98</f>
        <v>Hospital: PHM Medical Center</v>
      </c>
      <c r="G132" s="237"/>
      <c r="H132" s="236" t="str">
        <f>"FYE: "&amp;data!C96</f>
        <v>FYE: 12/31/2024</v>
      </c>
    </row>
    <row r="133" spans="1:14" ht="20.100000000000001" customHeight="1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>
      <c r="A137" s="230">
        <v>4</v>
      </c>
      <c r="B137" s="238" t="s">
        <v>260</v>
      </c>
      <c r="C137" s="238">
        <f>data!AE59</f>
        <v>17755</v>
      </c>
      <c r="D137" s="238">
        <f>data!AF59</f>
        <v>0</v>
      </c>
      <c r="E137" s="238">
        <f>data!AG59</f>
        <v>21579</v>
      </c>
      <c r="F137" s="238">
        <f>data!AH59</f>
        <v>1682</v>
      </c>
      <c r="G137" s="238">
        <f>data!AI59</f>
        <v>14346</v>
      </c>
      <c r="H137" s="238">
        <f>data!AJ59</f>
        <v>79609</v>
      </c>
      <c r="I137" s="238">
        <f>data!AK59</f>
        <v>2310</v>
      </c>
      <c r="K137" s="249"/>
      <c r="L137" s="251"/>
      <c r="M137" s="251"/>
      <c r="N137" s="251"/>
    </row>
    <row r="138" spans="1:14" ht="20.100000000000001" customHeight="1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29.71</v>
      </c>
      <c r="F138" s="245">
        <f>data!AH60</f>
        <v>18.760000000000002</v>
      </c>
      <c r="G138" s="245">
        <f>data!AI60</f>
        <v>5.44</v>
      </c>
      <c r="H138" s="245">
        <f>data!AJ60</f>
        <v>104.53</v>
      </c>
      <c r="I138" s="245">
        <f>data!AK60</f>
        <v>0</v>
      </c>
    </row>
    <row r="139" spans="1:14" ht="20.100000000000001" customHeight="1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5515581</v>
      </c>
      <c r="F139" s="238">
        <f>data!AH61</f>
        <v>1288670</v>
      </c>
      <c r="G139" s="238">
        <f>data!AI61</f>
        <v>557279</v>
      </c>
      <c r="H139" s="238">
        <f>data!AJ61</f>
        <v>20111103</v>
      </c>
      <c r="I139" s="238">
        <f>data!AK61</f>
        <v>0</v>
      </c>
    </row>
    <row r="140" spans="1:14" ht="20.100000000000001" customHeight="1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1449649</v>
      </c>
      <c r="F140" s="238">
        <f>data!AH62</f>
        <v>338698</v>
      </c>
      <c r="G140" s="238">
        <f>data!AI62</f>
        <v>146468</v>
      </c>
      <c r="H140" s="238">
        <f>data!AJ62</f>
        <v>5285759</v>
      </c>
      <c r="I140" s="238">
        <f>data!AK62</f>
        <v>0</v>
      </c>
    </row>
    <row r="141" spans="1:14" ht="20.100000000000001" customHeight="1">
      <c r="A141" s="230">
        <v>8</v>
      </c>
      <c r="B141" s="238" t="s">
        <v>263</v>
      </c>
      <c r="C141" s="238">
        <f>data!AE63</f>
        <v>2140123</v>
      </c>
      <c r="D141" s="238">
        <f>data!AF63</f>
        <v>0</v>
      </c>
      <c r="E141" s="238">
        <f>data!AG63</f>
        <v>1009762</v>
      </c>
      <c r="F141" s="238">
        <f>data!AH63</f>
        <v>9600</v>
      </c>
      <c r="G141" s="238">
        <f>data!AI63</f>
        <v>1093</v>
      </c>
      <c r="H141" s="238">
        <f>data!AJ63</f>
        <v>1435408</v>
      </c>
      <c r="I141" s="238">
        <f>data!AK63</f>
        <v>406379</v>
      </c>
    </row>
    <row r="142" spans="1:14" ht="20.100000000000001" customHeight="1">
      <c r="A142" s="230">
        <v>9</v>
      </c>
      <c r="B142" s="238" t="s">
        <v>264</v>
      </c>
      <c r="C142" s="238">
        <f>data!AE64</f>
        <v>23341</v>
      </c>
      <c r="D142" s="238">
        <f>data!AF64</f>
        <v>0</v>
      </c>
      <c r="E142" s="238">
        <f>data!AG64</f>
        <v>343311</v>
      </c>
      <c r="F142" s="238">
        <f>data!AH64</f>
        <v>24760</v>
      </c>
      <c r="G142" s="238">
        <f>data!AI64</f>
        <v>1711892</v>
      </c>
      <c r="H142" s="238">
        <f>data!AJ64</f>
        <v>1077585</v>
      </c>
      <c r="I142" s="238">
        <f>data!AK64</f>
        <v>1779</v>
      </c>
    </row>
    <row r="143" spans="1:14" ht="20.100000000000001" customHeight="1">
      <c r="A143" s="230">
        <v>10</v>
      </c>
      <c r="B143" s="238" t="s">
        <v>521</v>
      </c>
      <c r="C143" s="238">
        <f>data!AE65</f>
        <v>12794</v>
      </c>
      <c r="D143" s="238">
        <f>data!AF65</f>
        <v>0</v>
      </c>
      <c r="E143" s="238">
        <f>data!AG65</f>
        <v>2222</v>
      </c>
      <c r="F143" s="238">
        <f>data!AH65</f>
        <v>81811</v>
      </c>
      <c r="G143" s="238">
        <f>data!AI65</f>
        <v>152</v>
      </c>
      <c r="H143" s="238">
        <f>data!AJ65</f>
        <v>68190</v>
      </c>
      <c r="I143" s="238">
        <f>data!AK65</f>
        <v>159</v>
      </c>
    </row>
    <row r="144" spans="1:14" ht="20.100000000000001" customHeight="1">
      <c r="A144" s="230">
        <v>11</v>
      </c>
      <c r="B144" s="238" t="s">
        <v>522</v>
      </c>
      <c r="C144" s="238">
        <f>data!AE66</f>
        <v>34234</v>
      </c>
      <c r="D144" s="238">
        <f>data!AF66</f>
        <v>0</v>
      </c>
      <c r="E144" s="238">
        <f>data!AG66</f>
        <v>88548</v>
      </c>
      <c r="F144" s="238">
        <f>data!AH66</f>
        <v>95367</v>
      </c>
      <c r="G144" s="238">
        <f>data!AI66</f>
        <v>452229</v>
      </c>
      <c r="H144" s="238">
        <f>data!AJ66</f>
        <v>408026</v>
      </c>
      <c r="I144" s="238">
        <f>data!AK66</f>
        <v>2943</v>
      </c>
    </row>
    <row r="145" spans="1:9" ht="20.100000000000001" customHeight="1">
      <c r="A145" s="230">
        <v>12</v>
      </c>
      <c r="B145" s="238" t="s">
        <v>15</v>
      </c>
      <c r="C145" s="238">
        <f>data!AE67</f>
        <v>125625</v>
      </c>
      <c r="D145" s="238">
        <f>data!AF67</f>
        <v>0</v>
      </c>
      <c r="E145" s="238">
        <f>data!AG67</f>
        <v>140382</v>
      </c>
      <c r="F145" s="238">
        <f>data!AH67</f>
        <v>26977</v>
      </c>
      <c r="G145" s="238">
        <f>data!AI67</f>
        <v>27104</v>
      </c>
      <c r="H145" s="238">
        <f>data!AJ67</f>
        <v>1409017</v>
      </c>
      <c r="I145" s="238">
        <f>data!AK67</f>
        <v>22241</v>
      </c>
    </row>
    <row r="146" spans="1:9" ht="20.100000000000001" customHeight="1">
      <c r="A146" s="230">
        <v>13</v>
      </c>
      <c r="B146" s="238" t="s">
        <v>1006</v>
      </c>
      <c r="C146" s="238">
        <f>data!AE68</f>
        <v>6333</v>
      </c>
      <c r="D146" s="238">
        <f>data!AF68</f>
        <v>0</v>
      </c>
      <c r="E146" s="238">
        <f>data!AG68</f>
        <v>19145</v>
      </c>
      <c r="F146" s="238">
        <f>data!AH68</f>
        <v>0</v>
      </c>
      <c r="G146" s="238">
        <f>data!AI68</f>
        <v>40747</v>
      </c>
      <c r="H146" s="238">
        <f>data!AJ68</f>
        <v>37731</v>
      </c>
      <c r="I146" s="238">
        <f>data!AK68</f>
        <v>0</v>
      </c>
    </row>
    <row r="147" spans="1:9" ht="20.100000000000001" customHeight="1">
      <c r="A147" s="230">
        <v>14</v>
      </c>
      <c r="B147" s="238" t="s">
        <v>1007</v>
      </c>
      <c r="C147" s="238">
        <f>data!AE69</f>
        <v>24898</v>
      </c>
      <c r="D147" s="238">
        <f>data!AF69</f>
        <v>0</v>
      </c>
      <c r="E147" s="238">
        <f>data!AG69</f>
        <v>103120</v>
      </c>
      <c r="F147" s="238">
        <f>data!AH69</f>
        <v>66043</v>
      </c>
      <c r="G147" s="238">
        <f>data!AI69</f>
        <v>37987</v>
      </c>
      <c r="H147" s="238">
        <f>data!AJ69</f>
        <v>375581</v>
      </c>
      <c r="I147" s="238">
        <f>data!AK69</f>
        <v>35</v>
      </c>
    </row>
    <row r="148" spans="1:9" ht="20.100000000000001" customHeight="1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-7714</v>
      </c>
      <c r="I148" s="238">
        <f>-data!AK84</f>
        <v>0</v>
      </c>
    </row>
    <row r="149" spans="1:9" ht="20.100000000000001" customHeight="1">
      <c r="A149" s="230">
        <v>16</v>
      </c>
      <c r="B149" s="246" t="s">
        <v>1008</v>
      </c>
      <c r="C149" s="238">
        <f>data!AE85</f>
        <v>2367348</v>
      </c>
      <c r="D149" s="238">
        <f>data!AF85</f>
        <v>0</v>
      </c>
      <c r="E149" s="238">
        <f>data!AG85</f>
        <v>8671720</v>
      </c>
      <c r="F149" s="238">
        <f>data!AH85</f>
        <v>1931926</v>
      </c>
      <c r="G149" s="238">
        <f>data!AI85</f>
        <v>2974951</v>
      </c>
      <c r="H149" s="238">
        <f>data!AJ85</f>
        <v>30200686</v>
      </c>
      <c r="I149" s="238">
        <f>data!AK85</f>
        <v>433536</v>
      </c>
    </row>
    <row r="150" spans="1:9" ht="20.100000000000001" customHeight="1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>
      <c r="A151" s="230">
        <v>18</v>
      </c>
      <c r="B151" s="238" t="s">
        <v>1009</v>
      </c>
      <c r="C151" s="246">
        <f>+data!M696</f>
        <v>985097</v>
      </c>
      <c r="D151" s="246">
        <f>+data!M697</f>
        <v>0</v>
      </c>
      <c r="E151" s="246">
        <f>+data!M698</f>
        <v>3900735</v>
      </c>
      <c r="F151" s="246">
        <f>+data!M699</f>
        <v>490338</v>
      </c>
      <c r="G151" s="246">
        <f>+data!M700</f>
        <v>1093741</v>
      </c>
      <c r="H151" s="246">
        <f>+data!M701</f>
        <v>8830657</v>
      </c>
      <c r="I151" s="246">
        <f>+data!M702</f>
        <v>139200</v>
      </c>
    </row>
    <row r="152" spans="1:9" ht="20.100000000000001" customHeight="1">
      <c r="A152" s="230">
        <v>19</v>
      </c>
      <c r="B152" s="246" t="s">
        <v>1010</v>
      </c>
      <c r="C152" s="238">
        <f>data!AE87</f>
        <v>466541</v>
      </c>
      <c r="D152" s="238">
        <f>data!AF87</f>
        <v>0</v>
      </c>
      <c r="E152" s="238">
        <f>data!AG87</f>
        <v>2509294</v>
      </c>
      <c r="F152" s="238">
        <f>data!AH87</f>
        <v>0</v>
      </c>
      <c r="G152" s="238">
        <f>data!AI87</f>
        <v>126881</v>
      </c>
      <c r="H152" s="238">
        <f>data!AJ87</f>
        <v>2186001</v>
      </c>
      <c r="I152" s="238">
        <f>data!AK87</f>
        <v>391047</v>
      </c>
    </row>
    <row r="153" spans="1:9" ht="20.100000000000001" customHeight="1">
      <c r="A153" s="230">
        <v>20</v>
      </c>
      <c r="B153" s="246" t="s">
        <v>1011</v>
      </c>
      <c r="C153" s="238">
        <f>data!AE88</f>
        <v>10826793</v>
      </c>
      <c r="D153" s="238">
        <f>data!AF88</f>
        <v>0</v>
      </c>
      <c r="E153" s="238">
        <f>data!AG88</f>
        <v>55289589</v>
      </c>
      <c r="F153" s="238">
        <f>data!AH88</f>
        <v>3969984</v>
      </c>
      <c r="G153" s="238">
        <f>data!AI88</f>
        <v>16235129</v>
      </c>
      <c r="H153" s="238">
        <f>data!AJ88</f>
        <v>32131358</v>
      </c>
      <c r="I153" s="238">
        <f>data!AK88</f>
        <v>625928</v>
      </c>
    </row>
    <row r="154" spans="1:9" ht="20.100000000000001" customHeight="1">
      <c r="A154" s="230">
        <v>21</v>
      </c>
      <c r="B154" s="246" t="s">
        <v>1012</v>
      </c>
      <c r="C154" s="238">
        <f>data!AE89</f>
        <v>11293334</v>
      </c>
      <c r="D154" s="238">
        <f>data!AF89</f>
        <v>0</v>
      </c>
      <c r="E154" s="238">
        <f>data!AG89</f>
        <v>57798883</v>
      </c>
      <c r="F154" s="238">
        <f>data!AH89</f>
        <v>3969984</v>
      </c>
      <c r="G154" s="238">
        <f>data!AI89</f>
        <v>16362010</v>
      </c>
      <c r="H154" s="238">
        <f>data!AJ89</f>
        <v>34317359</v>
      </c>
      <c r="I154" s="238">
        <f>data!AK89</f>
        <v>1016975</v>
      </c>
    </row>
    <row r="155" spans="1:9" ht="20.100000000000001" customHeight="1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>
      <c r="A156" s="230">
        <v>22</v>
      </c>
      <c r="B156" s="238" t="s">
        <v>1014</v>
      </c>
      <c r="C156" s="238">
        <f>data!AE90</f>
        <v>2971</v>
      </c>
      <c r="D156" s="238">
        <f>data!AF90</f>
        <v>0</v>
      </c>
      <c r="E156" s="238">
        <f>data!AG90</f>
        <v>3320</v>
      </c>
      <c r="F156" s="238">
        <f>data!AH90</f>
        <v>638</v>
      </c>
      <c r="G156" s="238">
        <f>data!AI90</f>
        <v>641</v>
      </c>
      <c r="H156" s="238">
        <f>data!AJ90</f>
        <v>33323</v>
      </c>
      <c r="I156" s="238">
        <f>data!AK90</f>
        <v>526</v>
      </c>
    </row>
    <row r="157" spans="1:9" ht="20.100000000000001" customHeight="1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>
      <c r="A158" s="230">
        <v>24</v>
      </c>
      <c r="B158" s="238" t="s">
        <v>1016</v>
      </c>
      <c r="C158" s="238">
        <f>data!AE92</f>
        <v>547.88</v>
      </c>
      <c r="D158" s="238">
        <f>data!AF92</f>
        <v>0</v>
      </c>
      <c r="E158" s="238">
        <f>data!AG92</f>
        <v>612.24</v>
      </c>
      <c r="F158" s="238">
        <f>data!AH92</f>
        <v>117.65</v>
      </c>
      <c r="G158" s="238">
        <f>data!AI92</f>
        <v>118.21</v>
      </c>
      <c r="H158" s="238">
        <f>data!AJ92</f>
        <v>6145.12</v>
      </c>
      <c r="I158" s="238">
        <f>data!AK92</f>
        <v>97</v>
      </c>
    </row>
    <row r="159" spans="1:9" ht="20.100000000000001" customHeight="1">
      <c r="A159" s="230">
        <v>25</v>
      </c>
      <c r="B159" s="238" t="s">
        <v>1017</v>
      </c>
      <c r="C159" s="238">
        <f>data!AE93</f>
        <v>5667</v>
      </c>
      <c r="D159" s="238">
        <f>data!AF93</f>
        <v>0</v>
      </c>
      <c r="E159" s="238">
        <f>data!AG93</f>
        <v>34144</v>
      </c>
      <c r="F159" s="238">
        <f>data!AH93</f>
        <v>1069</v>
      </c>
      <c r="G159" s="238">
        <f>data!AI93</f>
        <v>1635</v>
      </c>
      <c r="H159" s="238">
        <f>data!AJ93</f>
        <v>10133</v>
      </c>
      <c r="I159" s="238">
        <f>data!AK93</f>
        <v>0</v>
      </c>
    </row>
    <row r="160" spans="1:9" ht="20.100000000000001" customHeight="1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15.96</v>
      </c>
      <c r="F160" s="245">
        <f>data!AH94</f>
        <v>0</v>
      </c>
      <c r="G160" s="245">
        <f>data!AI94</f>
        <v>4.3899999999999997</v>
      </c>
      <c r="H160" s="245">
        <f>data!AJ94</f>
        <v>13.28</v>
      </c>
      <c r="I160" s="245">
        <f>data!AK94</f>
        <v>0</v>
      </c>
    </row>
    <row r="161" spans="1:9" ht="20.100000000000001" customHeight="1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>
      <c r="D162" s="234"/>
      <c r="I162" s="235" t="s">
        <v>1033</v>
      </c>
    </row>
    <row r="163" spans="1:9" ht="20.100000000000001" customHeight="1">
      <c r="A163" s="234"/>
    </row>
    <row r="164" spans="1:9" ht="20.100000000000001" customHeight="1">
      <c r="A164" s="236" t="str">
        <f>"Hospital: "&amp;data!C98</f>
        <v>Hospital: PHM Medical Center</v>
      </c>
      <c r="G164" s="237"/>
      <c r="H164" s="236" t="str">
        <f>"FYE: "&amp;data!C96</f>
        <v>FYE: 12/31/2024</v>
      </c>
    </row>
    <row r="165" spans="1:9" ht="20.100000000000001" customHeight="1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>
      <c r="A169" s="230">
        <v>4</v>
      </c>
      <c r="B169" s="238" t="s">
        <v>260</v>
      </c>
      <c r="C169" s="238">
        <f>data!AL59</f>
        <v>3658</v>
      </c>
      <c r="D169" s="238">
        <f>data!AM59</f>
        <v>0</v>
      </c>
      <c r="E169" s="238">
        <f>data!AN59</f>
        <v>0</v>
      </c>
      <c r="F169" s="238">
        <f>data!AO59</f>
        <v>15912</v>
      </c>
      <c r="G169" s="238">
        <f>data!AP59</f>
        <v>5895</v>
      </c>
      <c r="H169" s="238">
        <f>data!AQ59</f>
        <v>0</v>
      </c>
      <c r="I169" s="238">
        <f>data!AR59</f>
        <v>0</v>
      </c>
    </row>
    <row r="170" spans="1:9" ht="20.100000000000001" customHeight="1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2.33</v>
      </c>
      <c r="G170" s="245">
        <f>data!AP60</f>
        <v>11.83</v>
      </c>
      <c r="H170" s="245">
        <f>data!AQ60</f>
        <v>0</v>
      </c>
      <c r="I170" s="245">
        <f>data!AR60</f>
        <v>0</v>
      </c>
    </row>
    <row r="171" spans="1:9" ht="20.100000000000001" customHeight="1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266765</v>
      </c>
      <c r="G171" s="238">
        <f>data!AP61</f>
        <v>1175598</v>
      </c>
      <c r="H171" s="238">
        <f>data!AQ61</f>
        <v>0</v>
      </c>
      <c r="I171" s="238">
        <f>data!AR61</f>
        <v>0</v>
      </c>
    </row>
    <row r="172" spans="1:9" ht="20.100000000000001" customHeight="1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70113</v>
      </c>
      <c r="G172" s="238">
        <f>data!AP62</f>
        <v>308980</v>
      </c>
      <c r="H172" s="238">
        <f>data!AQ62</f>
        <v>0</v>
      </c>
      <c r="I172" s="238">
        <f>data!AR62</f>
        <v>0</v>
      </c>
    </row>
    <row r="173" spans="1:9" ht="20.100000000000001" customHeight="1">
      <c r="A173" s="230">
        <v>8</v>
      </c>
      <c r="B173" s="238" t="s">
        <v>263</v>
      </c>
      <c r="C173" s="238">
        <f>data!AL63</f>
        <v>320614</v>
      </c>
      <c r="D173" s="238">
        <f>data!AM63</f>
        <v>0</v>
      </c>
      <c r="E173" s="238">
        <f>data!AN63</f>
        <v>0</v>
      </c>
      <c r="F173" s="238">
        <f>data!AO63</f>
        <v>142721</v>
      </c>
      <c r="G173" s="238">
        <f>data!AP63</f>
        <v>21041</v>
      </c>
      <c r="H173" s="238">
        <f>data!AQ63</f>
        <v>0</v>
      </c>
      <c r="I173" s="238">
        <f>data!AR63</f>
        <v>0</v>
      </c>
    </row>
    <row r="174" spans="1:9" ht="20.100000000000001" customHeight="1">
      <c r="A174" s="230">
        <v>9</v>
      </c>
      <c r="B174" s="238" t="s">
        <v>264</v>
      </c>
      <c r="C174" s="238">
        <f>data!AL64</f>
        <v>4887</v>
      </c>
      <c r="D174" s="238">
        <f>data!AM64</f>
        <v>0</v>
      </c>
      <c r="E174" s="238">
        <f>data!AN64</f>
        <v>0</v>
      </c>
      <c r="F174" s="238">
        <f>data!AO64</f>
        <v>26141</v>
      </c>
      <c r="G174" s="238">
        <f>data!AP64</f>
        <v>184659</v>
      </c>
      <c r="H174" s="238">
        <f>data!AQ64</f>
        <v>0</v>
      </c>
      <c r="I174" s="238">
        <f>data!AR64</f>
        <v>0</v>
      </c>
    </row>
    <row r="175" spans="1:9" ht="20.100000000000001" customHeight="1">
      <c r="A175" s="230">
        <v>10</v>
      </c>
      <c r="B175" s="238" t="s">
        <v>521</v>
      </c>
      <c r="C175" s="238">
        <f>data!AL65</f>
        <v>80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2031</v>
      </c>
      <c r="H175" s="238">
        <f>data!AQ65</f>
        <v>0</v>
      </c>
      <c r="I175" s="238">
        <f>data!AR65</f>
        <v>0</v>
      </c>
    </row>
    <row r="176" spans="1:9" ht="20.100000000000001" customHeight="1">
      <c r="A176" s="230">
        <v>11</v>
      </c>
      <c r="B176" s="238" t="s">
        <v>522</v>
      </c>
      <c r="C176" s="238">
        <f>data!AL66</f>
        <v>475</v>
      </c>
      <c r="D176" s="238">
        <f>data!AM66</f>
        <v>0</v>
      </c>
      <c r="E176" s="238">
        <f>data!AN66</f>
        <v>0</v>
      </c>
      <c r="F176" s="238">
        <f>data!AO66</f>
        <v>8817</v>
      </c>
      <c r="G176" s="238">
        <f>data!AP66</f>
        <v>19267</v>
      </c>
      <c r="H176" s="238">
        <f>data!AQ66</f>
        <v>0</v>
      </c>
      <c r="I176" s="238">
        <f>data!AR66</f>
        <v>0</v>
      </c>
    </row>
    <row r="177" spans="1:9" ht="20.100000000000001" customHeight="1">
      <c r="A177" s="230">
        <v>12</v>
      </c>
      <c r="B177" s="238" t="s">
        <v>15</v>
      </c>
      <c r="C177" s="238">
        <f>data!AL67</f>
        <v>13362</v>
      </c>
      <c r="D177" s="238">
        <f>data!AM67</f>
        <v>0</v>
      </c>
      <c r="E177" s="238">
        <f>data!AN67</f>
        <v>0</v>
      </c>
      <c r="F177" s="238">
        <f>data!AO67</f>
        <v>41184</v>
      </c>
      <c r="G177" s="238">
        <f>data!AP67</f>
        <v>6300</v>
      </c>
      <c r="H177" s="238">
        <f>data!AQ67</f>
        <v>0</v>
      </c>
      <c r="I177" s="238">
        <f>data!AR67</f>
        <v>0</v>
      </c>
    </row>
    <row r="178" spans="1:9" ht="20.100000000000001" customHeight="1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1365</v>
      </c>
      <c r="G178" s="238">
        <f>data!AP68</f>
        <v>14122</v>
      </c>
      <c r="H178" s="238">
        <f>data!AQ68</f>
        <v>0</v>
      </c>
      <c r="I178" s="238">
        <f>data!AR68</f>
        <v>0</v>
      </c>
    </row>
    <row r="179" spans="1:9" ht="20.100000000000001" customHeight="1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5530</v>
      </c>
      <c r="G179" s="238">
        <f>data!AP69</f>
        <v>29349</v>
      </c>
      <c r="H179" s="238">
        <f>data!AQ69</f>
        <v>0</v>
      </c>
      <c r="I179" s="238">
        <f>data!AR69</f>
        <v>0</v>
      </c>
    </row>
    <row r="180" spans="1:9" ht="20.100000000000001" customHeight="1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>
      <c r="A181" s="230">
        <v>16</v>
      </c>
      <c r="B181" s="246" t="s">
        <v>1008</v>
      </c>
      <c r="C181" s="238">
        <f>data!AL85</f>
        <v>339418</v>
      </c>
      <c r="D181" s="238">
        <f>data!AM85</f>
        <v>0</v>
      </c>
      <c r="E181" s="238">
        <f>data!AN85</f>
        <v>0</v>
      </c>
      <c r="F181" s="238">
        <f>data!AO85</f>
        <v>562636</v>
      </c>
      <c r="G181" s="238">
        <f>data!AP85</f>
        <v>1761347</v>
      </c>
      <c r="H181" s="238">
        <f>data!AQ85</f>
        <v>0</v>
      </c>
      <c r="I181" s="238">
        <f>data!AR85</f>
        <v>0</v>
      </c>
    </row>
    <row r="182" spans="1:9" ht="20.100000000000001" customHeight="1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>
      <c r="A183" s="230">
        <v>18</v>
      </c>
      <c r="B183" s="238" t="s">
        <v>1009</v>
      </c>
      <c r="C183" s="246">
        <f>+data!M703</f>
        <v>122982</v>
      </c>
      <c r="D183" s="246">
        <f>+data!M704</f>
        <v>0</v>
      </c>
      <c r="E183" s="246">
        <f>+data!M705</f>
        <v>0</v>
      </c>
      <c r="F183" s="246">
        <f>+data!M706</f>
        <v>549239</v>
      </c>
      <c r="G183" s="246">
        <f>+data!M707</f>
        <v>355583</v>
      </c>
      <c r="H183" s="246">
        <f>+data!M708</f>
        <v>0</v>
      </c>
      <c r="I183" s="246">
        <f>+data!M709</f>
        <v>0</v>
      </c>
    </row>
    <row r="184" spans="1:9" ht="20.100000000000001" customHeight="1">
      <c r="A184" s="230">
        <v>19</v>
      </c>
      <c r="B184" s="246" t="s">
        <v>1010</v>
      </c>
      <c r="C184" s="238">
        <f>data!AL87</f>
        <v>59409</v>
      </c>
      <c r="D184" s="238">
        <f>data!AM87</f>
        <v>0</v>
      </c>
      <c r="E184" s="238">
        <f>data!AN87</f>
        <v>0</v>
      </c>
      <c r="F184" s="238">
        <f>data!AO87</f>
        <v>1785713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>
      <c r="A185" s="230">
        <v>20</v>
      </c>
      <c r="B185" s="246" t="s">
        <v>1011</v>
      </c>
      <c r="C185" s="238">
        <f>data!AL88</f>
        <v>1432187</v>
      </c>
      <c r="D185" s="238">
        <f>data!AM88</f>
        <v>0</v>
      </c>
      <c r="E185" s="238">
        <f>data!AN88</f>
        <v>0</v>
      </c>
      <c r="F185" s="238">
        <f>data!AO88</f>
        <v>325340</v>
      </c>
      <c r="G185" s="238">
        <f>data!AP88</f>
        <v>2352269</v>
      </c>
      <c r="H185" s="238">
        <f>data!AQ88</f>
        <v>0</v>
      </c>
      <c r="I185" s="238">
        <f>data!AR88</f>
        <v>0</v>
      </c>
    </row>
    <row r="186" spans="1:9" ht="20.100000000000001" customHeight="1">
      <c r="A186" s="230">
        <v>21</v>
      </c>
      <c r="B186" s="246" t="s">
        <v>1012</v>
      </c>
      <c r="C186" s="238">
        <f>data!AL89</f>
        <v>1491596</v>
      </c>
      <c r="D186" s="238">
        <f>data!AM89</f>
        <v>0</v>
      </c>
      <c r="E186" s="238">
        <f>data!AN89</f>
        <v>0</v>
      </c>
      <c r="F186" s="238">
        <f>data!AO89</f>
        <v>2111053</v>
      </c>
      <c r="G186" s="238">
        <f>data!AP89</f>
        <v>2352269</v>
      </c>
      <c r="H186" s="238">
        <f>data!AQ89</f>
        <v>0</v>
      </c>
      <c r="I186" s="238">
        <f>data!AR89</f>
        <v>0</v>
      </c>
    </row>
    <row r="187" spans="1:9" ht="20.100000000000001" customHeight="1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>
      <c r="A188" s="230">
        <v>22</v>
      </c>
      <c r="B188" s="238" t="s">
        <v>1014</v>
      </c>
      <c r="C188" s="238">
        <f>data!AL90</f>
        <v>316</v>
      </c>
      <c r="D188" s="238">
        <f>data!AM90</f>
        <v>0</v>
      </c>
      <c r="E188" s="238">
        <f>data!AN90</f>
        <v>0</v>
      </c>
      <c r="F188" s="238">
        <f>data!AO90</f>
        <v>974</v>
      </c>
      <c r="G188" s="238">
        <f>data!AP90</f>
        <v>149</v>
      </c>
      <c r="H188" s="238">
        <f>data!AQ90</f>
        <v>0</v>
      </c>
      <c r="I188" s="238">
        <f>data!AR90</f>
        <v>0</v>
      </c>
    </row>
    <row r="189" spans="1:9" ht="20.100000000000001" customHeight="1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1870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>
      <c r="A190" s="230">
        <v>24</v>
      </c>
      <c r="B190" s="238" t="s">
        <v>1016</v>
      </c>
      <c r="C190" s="238">
        <f>data!AL92</f>
        <v>58.27</v>
      </c>
      <c r="D190" s="238">
        <f>data!AM92</f>
        <v>0</v>
      </c>
      <c r="E190" s="238">
        <f>data!AN92</f>
        <v>0</v>
      </c>
      <c r="F190" s="238">
        <f>data!AO92</f>
        <v>180.05</v>
      </c>
      <c r="G190" s="238">
        <f>data!AP92</f>
        <v>27</v>
      </c>
      <c r="H190" s="238">
        <f>data!AQ92</f>
        <v>0</v>
      </c>
      <c r="I190" s="238">
        <f>data!AR92</f>
        <v>0</v>
      </c>
    </row>
    <row r="191" spans="1:9" ht="20.100000000000001" customHeight="1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5086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2.13</v>
      </c>
      <c r="G192" s="245">
        <f>data!AP94</f>
        <v>1.07</v>
      </c>
      <c r="H192" s="245">
        <f>data!AQ94</f>
        <v>0</v>
      </c>
      <c r="I192" s="245">
        <f>data!AR94</f>
        <v>0</v>
      </c>
    </row>
    <row r="193" spans="1:9" ht="20.100000000000001" customHeight="1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>
      <c r="D194" s="234"/>
      <c r="I194" s="235" t="s">
        <v>1037</v>
      </c>
    </row>
    <row r="195" spans="1:9" ht="20.100000000000001" customHeight="1">
      <c r="A195" s="234"/>
    </row>
    <row r="196" spans="1:9" ht="20.100000000000001" customHeight="1">
      <c r="A196" s="236" t="str">
        <f>"Hospital: "&amp;data!C98</f>
        <v>Hospital: PHM Medical Center</v>
      </c>
      <c r="G196" s="237"/>
      <c r="H196" s="236" t="str">
        <f>"FYE: "&amp;data!C96</f>
        <v>FYE: 12/31/2024</v>
      </c>
    </row>
    <row r="197" spans="1:9" ht="20.100000000000001" customHeight="1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15926</v>
      </c>
    </row>
    <row r="202" spans="1:9" ht="20.100000000000001" customHeight="1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10.48</v>
      </c>
    </row>
    <row r="203" spans="1:9" ht="20.100000000000001" customHeight="1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684863</v>
      </c>
    </row>
    <row r="204" spans="1:9" ht="20.100000000000001" customHeight="1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180001</v>
      </c>
    </row>
    <row r="205" spans="1:9" ht="20.100000000000001" customHeight="1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263612</v>
      </c>
    </row>
    <row r="206" spans="1:9" ht="20.100000000000001" customHeight="1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292915</v>
      </c>
    </row>
    <row r="207" spans="1:9" ht="20.100000000000001" customHeight="1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347990</v>
      </c>
    </row>
    <row r="209" spans="1:9" ht="20.100000000000001" customHeight="1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91333</v>
      </c>
    </row>
    <row r="210" spans="1:9" ht="20.100000000000001" customHeight="1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13017</v>
      </c>
    </row>
    <row r="212" spans="1:9" ht="20.100000000000001" customHeight="1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-246698</v>
      </c>
    </row>
    <row r="213" spans="1:9" ht="20.100000000000001" customHeight="1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1627033</v>
      </c>
    </row>
    <row r="214" spans="1:9" ht="20.100000000000001" customHeight="1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00000000000001" customHeight="1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2160</v>
      </c>
    </row>
    <row r="221" spans="1:9" ht="20.100000000000001" customHeight="1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>
      <c r="D226" s="234"/>
      <c r="I226" s="235" t="s">
        <v>1040</v>
      </c>
    </row>
    <row r="227" spans="1:9" ht="20.100000000000001" customHeight="1">
      <c r="A227" s="234"/>
    </row>
    <row r="228" spans="1:9" ht="20.100000000000001" customHeight="1">
      <c r="A228" s="236" t="str">
        <f>"Hospital: "&amp;data!C98</f>
        <v>Hospital: PHM Medical Center</v>
      </c>
      <c r="G228" s="237"/>
      <c r="H228" s="236" t="str">
        <f>"FYE: "&amp;data!C96</f>
        <v>FYE: 12/31/2024</v>
      </c>
    </row>
    <row r="229" spans="1:9" ht="20.100000000000001" customHeight="1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103931</v>
      </c>
      <c r="I233" s="250"/>
    </row>
    <row r="234" spans="1:9" ht="20.100000000000001" customHeight="1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5.43</v>
      </c>
      <c r="F234" s="245">
        <f>data!BC60</f>
        <v>0</v>
      </c>
      <c r="G234" s="245">
        <f>data!BD60</f>
        <v>0</v>
      </c>
      <c r="H234" s="245">
        <f>data!BE60</f>
        <v>5.52</v>
      </c>
      <c r="I234" s="245">
        <f>data!BF60</f>
        <v>10.76</v>
      </c>
    </row>
    <row r="235" spans="1:9" ht="20.100000000000001" customHeight="1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570584</v>
      </c>
      <c r="F235" s="238">
        <f>data!BC61</f>
        <v>0</v>
      </c>
      <c r="G235" s="238">
        <f>data!BD61</f>
        <v>0</v>
      </c>
      <c r="H235" s="238">
        <f>data!BE61</f>
        <v>456225</v>
      </c>
      <c r="I235" s="238">
        <f>data!BF61</f>
        <v>728142</v>
      </c>
    </row>
    <row r="236" spans="1:9" ht="20.100000000000001" customHeight="1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149965</v>
      </c>
      <c r="F236" s="238">
        <f>data!BC62</f>
        <v>0</v>
      </c>
      <c r="G236" s="238">
        <f>data!BD62</f>
        <v>0</v>
      </c>
      <c r="H236" s="238">
        <f>data!BE62</f>
        <v>119909</v>
      </c>
      <c r="I236" s="238">
        <f>data!BF62</f>
        <v>191376</v>
      </c>
    </row>
    <row r="237" spans="1:9" ht="20.100000000000001" customHeight="1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12000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>
      <c r="A238" s="230">
        <v>9</v>
      </c>
      <c r="B238" s="238" t="s">
        <v>264</v>
      </c>
      <c r="C238" s="238">
        <f>data!AZ64</f>
        <v>0</v>
      </c>
      <c r="D238" s="238">
        <f>data!BA64</f>
        <v>43068</v>
      </c>
      <c r="E238" s="238">
        <f>data!BB64</f>
        <v>21639</v>
      </c>
      <c r="F238" s="238">
        <f>data!BC64</f>
        <v>0</v>
      </c>
      <c r="G238" s="238">
        <f>data!BD64</f>
        <v>0</v>
      </c>
      <c r="H238" s="238">
        <f>data!BE64</f>
        <v>47460</v>
      </c>
      <c r="I238" s="238">
        <f>data!BF64</f>
        <v>78646</v>
      </c>
    </row>
    <row r="239" spans="1:9" ht="20.100000000000001" customHeight="1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501073</v>
      </c>
      <c r="I239" s="238">
        <f>data!BF65</f>
        <v>626</v>
      </c>
    </row>
    <row r="240" spans="1:9" ht="20.100000000000001" customHeight="1">
      <c r="A240" s="230">
        <v>11</v>
      </c>
      <c r="B240" s="238" t="s">
        <v>522</v>
      </c>
      <c r="C240" s="238">
        <f>data!AZ66</f>
        <v>0</v>
      </c>
      <c r="D240" s="238">
        <f>data!BA66</f>
        <v>78119</v>
      </c>
      <c r="E240" s="238">
        <f>data!BB66</f>
        <v>58301</v>
      </c>
      <c r="F240" s="238">
        <f>data!BC66</f>
        <v>0</v>
      </c>
      <c r="G240" s="238">
        <f>data!BD66</f>
        <v>0</v>
      </c>
      <c r="H240" s="238">
        <f>data!BE66</f>
        <v>838570</v>
      </c>
      <c r="I240" s="238">
        <f>data!BF66</f>
        <v>80368</v>
      </c>
    </row>
    <row r="241" spans="1:9" ht="20.100000000000001" customHeight="1">
      <c r="A241" s="230">
        <v>12</v>
      </c>
      <c r="B241" s="238" t="s">
        <v>15</v>
      </c>
      <c r="C241" s="238">
        <f>data!AZ67</f>
        <v>0</v>
      </c>
      <c r="D241" s="238">
        <f>data!BA67</f>
        <v>37548</v>
      </c>
      <c r="E241" s="238">
        <f>data!BB67</f>
        <v>12009</v>
      </c>
      <c r="F241" s="238">
        <f>data!BC67</f>
        <v>0</v>
      </c>
      <c r="G241" s="238">
        <f>data!BD67</f>
        <v>0</v>
      </c>
      <c r="H241" s="238">
        <f>data!BE67</f>
        <v>270573</v>
      </c>
      <c r="I241" s="238">
        <f>data!BF67</f>
        <v>35518</v>
      </c>
    </row>
    <row r="242" spans="1:9" ht="20.100000000000001" customHeight="1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3311</v>
      </c>
      <c r="I242" s="238">
        <f>data!BF68</f>
        <v>0</v>
      </c>
    </row>
    <row r="243" spans="1:9" ht="20.100000000000001" customHeight="1">
      <c r="A243" s="230">
        <v>14</v>
      </c>
      <c r="B243" s="238" t="s">
        <v>1007</v>
      </c>
      <c r="C243" s="238">
        <f>data!AZ69</f>
        <v>0</v>
      </c>
      <c r="D243" s="238">
        <f>data!BA69</f>
        <v>2695</v>
      </c>
      <c r="E243" s="238">
        <f>data!BB69</f>
        <v>2298</v>
      </c>
      <c r="F243" s="238">
        <f>data!BC69</f>
        <v>0</v>
      </c>
      <c r="G243" s="238">
        <f>data!BD69</f>
        <v>0</v>
      </c>
      <c r="H243" s="238">
        <f>data!BE69</f>
        <v>147349</v>
      </c>
      <c r="I243" s="238">
        <f>data!BF69</f>
        <v>16732</v>
      </c>
    </row>
    <row r="244" spans="1:9" ht="20.100000000000001" customHeight="1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>
      <c r="A245" s="230">
        <v>16</v>
      </c>
      <c r="B245" s="246" t="s">
        <v>1008</v>
      </c>
      <c r="C245" s="238">
        <f>data!AZ85</f>
        <v>0</v>
      </c>
      <c r="D245" s="238">
        <f>data!BA85</f>
        <v>161430</v>
      </c>
      <c r="E245" s="238">
        <f>data!BB85</f>
        <v>826796</v>
      </c>
      <c r="F245" s="238">
        <f>data!BC85</f>
        <v>0</v>
      </c>
      <c r="G245" s="238">
        <f>data!BD85</f>
        <v>0</v>
      </c>
      <c r="H245" s="238">
        <f>data!BE85</f>
        <v>2384470</v>
      </c>
      <c r="I245" s="238">
        <f>data!BF85</f>
        <v>1131408</v>
      </c>
    </row>
    <row r="246" spans="1:9" ht="20.100000000000001" customHeight="1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>
      <c r="A252" s="230">
        <v>22</v>
      </c>
      <c r="B252" s="238" t="s">
        <v>1014</v>
      </c>
      <c r="C252" s="254">
        <f>data!AZ90</f>
        <v>0</v>
      </c>
      <c r="D252" s="254">
        <f>data!BA90</f>
        <v>888</v>
      </c>
      <c r="E252" s="254">
        <f>data!BB90</f>
        <v>284</v>
      </c>
      <c r="F252" s="254">
        <f>data!BC90</f>
        <v>0</v>
      </c>
      <c r="G252" s="254">
        <f>data!BD90</f>
        <v>0</v>
      </c>
      <c r="H252" s="254">
        <f>data!BE90</f>
        <v>6399</v>
      </c>
      <c r="I252" s="254">
        <f>data!BF90</f>
        <v>840</v>
      </c>
    </row>
    <row r="253" spans="1:9" ht="20.100000000000001" customHeight="1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163.76</v>
      </c>
      <c r="E254" s="254">
        <f>data!BB92</f>
        <v>52.37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>
      <c r="D258" s="234"/>
      <c r="I258" s="235" t="s">
        <v>1045</v>
      </c>
    </row>
    <row r="259" spans="1:9" ht="20.100000000000001" customHeight="1">
      <c r="A259" s="234"/>
    </row>
    <row r="260" spans="1:9" ht="20.100000000000001" customHeight="1">
      <c r="A260" s="236" t="str">
        <f>"Hospital: "&amp;data!C98</f>
        <v>Hospital: PHM Medical Center</v>
      </c>
      <c r="G260" s="237"/>
      <c r="H260" s="236" t="str">
        <f>"FYE: "&amp;data!C96</f>
        <v>FYE: 12/31/2024</v>
      </c>
    </row>
    <row r="261" spans="1:9" ht="20.100000000000001" customHeight="1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>
      <c r="A266" s="230">
        <v>5</v>
      </c>
      <c r="B266" s="238" t="s">
        <v>261</v>
      </c>
      <c r="C266" s="245">
        <f>data!BG60</f>
        <v>0</v>
      </c>
      <c r="D266" s="245">
        <f>data!BH60</f>
        <v>9.19</v>
      </c>
      <c r="E266" s="245">
        <f>data!BI60</f>
        <v>0</v>
      </c>
      <c r="F266" s="245">
        <f>data!BJ60</f>
        <v>7.21</v>
      </c>
      <c r="G266" s="245">
        <f>data!BK60</f>
        <v>14.58</v>
      </c>
      <c r="H266" s="245">
        <f>data!BL60</f>
        <v>0</v>
      </c>
      <c r="I266" s="245">
        <f>data!BM60</f>
        <v>0</v>
      </c>
    </row>
    <row r="267" spans="1:9" ht="20.100000000000001" customHeight="1">
      <c r="A267" s="230">
        <v>6</v>
      </c>
      <c r="B267" s="238" t="s">
        <v>262</v>
      </c>
      <c r="C267" s="238">
        <f>data!BG61</f>
        <v>0</v>
      </c>
      <c r="D267" s="238">
        <f>data!BH61</f>
        <v>857642</v>
      </c>
      <c r="E267" s="238">
        <f>data!BI61</f>
        <v>0</v>
      </c>
      <c r="F267" s="238">
        <f>data!BJ61</f>
        <v>913196</v>
      </c>
      <c r="G267" s="238">
        <f>data!BK61</f>
        <v>2265592</v>
      </c>
      <c r="H267" s="238">
        <f>data!BL61</f>
        <v>0</v>
      </c>
      <c r="I267" s="238">
        <f>data!BM61</f>
        <v>0</v>
      </c>
    </row>
    <row r="268" spans="1:9" ht="20.100000000000001" customHeight="1">
      <c r="A268" s="230">
        <v>7</v>
      </c>
      <c r="B268" s="238" t="s">
        <v>10</v>
      </c>
      <c r="C268" s="238">
        <f>data!BG62</f>
        <v>0</v>
      </c>
      <c r="D268" s="238">
        <f>data!BH62</f>
        <v>225412</v>
      </c>
      <c r="E268" s="238">
        <f>data!BI62</f>
        <v>0</v>
      </c>
      <c r="F268" s="238">
        <f>data!BJ62</f>
        <v>240013</v>
      </c>
      <c r="G268" s="238">
        <f>data!BK62</f>
        <v>595461</v>
      </c>
      <c r="H268" s="238">
        <f>data!BL62</f>
        <v>0</v>
      </c>
      <c r="I268" s="238">
        <f>data!BM62</f>
        <v>0</v>
      </c>
    </row>
    <row r="269" spans="1:9" ht="20.100000000000001" customHeight="1">
      <c r="A269" s="230">
        <v>8</v>
      </c>
      <c r="B269" s="238" t="s">
        <v>263</v>
      </c>
      <c r="C269" s="238">
        <f>data!BG63</f>
        <v>0</v>
      </c>
      <c r="D269" s="238">
        <f>data!BH63</f>
        <v>2313</v>
      </c>
      <c r="E269" s="238">
        <f>data!BI63</f>
        <v>0</v>
      </c>
      <c r="F269" s="238">
        <f>data!BJ63</f>
        <v>238599</v>
      </c>
      <c r="G269" s="238">
        <f>data!BK63</f>
        <v>347936</v>
      </c>
      <c r="H269" s="238">
        <f>data!BL63</f>
        <v>0</v>
      </c>
      <c r="I269" s="238">
        <f>data!BM63</f>
        <v>0</v>
      </c>
    </row>
    <row r="270" spans="1:9" ht="20.100000000000001" customHeight="1">
      <c r="A270" s="230">
        <v>9</v>
      </c>
      <c r="B270" s="238" t="s">
        <v>264</v>
      </c>
      <c r="C270" s="238">
        <f>data!BG64</f>
        <v>0</v>
      </c>
      <c r="D270" s="238">
        <f>data!BH64</f>
        <v>2084011</v>
      </c>
      <c r="E270" s="238">
        <f>data!BI64</f>
        <v>0</v>
      </c>
      <c r="F270" s="238">
        <f>data!BJ64</f>
        <v>171830</v>
      </c>
      <c r="G270" s="238">
        <f>data!BK64</f>
        <v>51199</v>
      </c>
      <c r="H270" s="238">
        <f>data!BL64</f>
        <v>0</v>
      </c>
      <c r="I270" s="238">
        <f>data!BM64</f>
        <v>0</v>
      </c>
    </row>
    <row r="271" spans="1:9" ht="20.100000000000001" customHeight="1">
      <c r="A271" s="230">
        <v>10</v>
      </c>
      <c r="B271" s="238" t="s">
        <v>521</v>
      </c>
      <c r="C271" s="238">
        <f>data!BG65</f>
        <v>0</v>
      </c>
      <c r="D271" s="238">
        <f>data!BH65</f>
        <v>131007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>
      <c r="A272" s="230">
        <v>11</v>
      </c>
      <c r="B272" s="238" t="s">
        <v>522</v>
      </c>
      <c r="C272" s="238">
        <f>data!BG66</f>
        <v>0</v>
      </c>
      <c r="D272" s="238">
        <f>data!BH66</f>
        <v>262882</v>
      </c>
      <c r="E272" s="238">
        <f>data!BI66</f>
        <v>0</v>
      </c>
      <c r="F272" s="238">
        <f>data!BJ66</f>
        <v>176145</v>
      </c>
      <c r="G272" s="238">
        <f>data!BK66</f>
        <v>2819961</v>
      </c>
      <c r="H272" s="238">
        <f>data!BL66</f>
        <v>0</v>
      </c>
      <c r="I272" s="238">
        <f>data!BM66</f>
        <v>0</v>
      </c>
    </row>
    <row r="273" spans="1:9" ht="20.100000000000001" customHeight="1">
      <c r="A273" s="230">
        <v>12</v>
      </c>
      <c r="B273" s="238" t="s">
        <v>15</v>
      </c>
      <c r="C273" s="238">
        <f>data!BG67</f>
        <v>0</v>
      </c>
      <c r="D273" s="238">
        <f>data!BH67</f>
        <v>29260</v>
      </c>
      <c r="E273" s="238">
        <f>data!BI67</f>
        <v>0</v>
      </c>
      <c r="F273" s="238">
        <f>data!BJ67</f>
        <v>26892</v>
      </c>
      <c r="G273" s="238">
        <f>data!BK67</f>
        <v>21734</v>
      </c>
      <c r="H273" s="238">
        <f>data!BL67</f>
        <v>0</v>
      </c>
      <c r="I273" s="238">
        <f>data!BM67</f>
        <v>0</v>
      </c>
    </row>
    <row r="274" spans="1:9" ht="20.100000000000001" customHeight="1">
      <c r="A274" s="230">
        <v>13</v>
      </c>
      <c r="B274" s="238" t="s">
        <v>1006</v>
      </c>
      <c r="C274" s="238">
        <f>data!BG68</f>
        <v>0</v>
      </c>
      <c r="D274" s="238">
        <f>data!BH68</f>
        <v>67681</v>
      </c>
      <c r="E274" s="238">
        <f>data!BI68</f>
        <v>0</v>
      </c>
      <c r="F274" s="238">
        <f>data!BJ68</f>
        <v>0</v>
      </c>
      <c r="G274" s="238">
        <f>data!BK68</f>
        <v>3593</v>
      </c>
      <c r="H274" s="238">
        <f>data!BL68</f>
        <v>0</v>
      </c>
      <c r="I274" s="238">
        <f>data!BM68</f>
        <v>0</v>
      </c>
    </row>
    <row r="275" spans="1:9" ht="20.100000000000001" customHeight="1">
      <c r="A275" s="230">
        <v>14</v>
      </c>
      <c r="B275" s="238" t="s">
        <v>1007</v>
      </c>
      <c r="C275" s="238">
        <f>data!BG69</f>
        <v>0</v>
      </c>
      <c r="D275" s="238">
        <f>data!BH69</f>
        <v>209276</v>
      </c>
      <c r="E275" s="238">
        <f>data!BI69</f>
        <v>0</v>
      </c>
      <c r="F275" s="238">
        <f>data!BJ69</f>
        <v>227386</v>
      </c>
      <c r="G275" s="238">
        <f>data!BK69</f>
        <v>185970</v>
      </c>
      <c r="H275" s="238">
        <f>data!BL69</f>
        <v>0</v>
      </c>
      <c r="I275" s="238">
        <f>data!BM69</f>
        <v>0</v>
      </c>
    </row>
    <row r="276" spans="1:9" ht="20.100000000000001" customHeight="1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>
      <c r="A277" s="230">
        <v>16</v>
      </c>
      <c r="B277" s="246" t="s">
        <v>1008</v>
      </c>
      <c r="C277" s="238">
        <f>data!BG85</f>
        <v>0</v>
      </c>
      <c r="D277" s="238">
        <f>data!BH85</f>
        <v>3869484</v>
      </c>
      <c r="E277" s="238">
        <f>data!BI85</f>
        <v>0</v>
      </c>
      <c r="F277" s="238">
        <f>data!BJ85</f>
        <v>1994061</v>
      </c>
      <c r="G277" s="238">
        <f>data!BK85</f>
        <v>6291446</v>
      </c>
      <c r="H277" s="238">
        <f>data!BL85</f>
        <v>0</v>
      </c>
      <c r="I277" s="238">
        <f>data!BM85</f>
        <v>0</v>
      </c>
    </row>
    <row r="278" spans="1:9" ht="20.100000000000001" customHeight="1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>
      <c r="A284" s="230">
        <v>22</v>
      </c>
      <c r="B284" s="238" t="s">
        <v>1014</v>
      </c>
      <c r="C284" s="254">
        <f>data!BG90</f>
        <v>0</v>
      </c>
      <c r="D284" s="254">
        <f>data!BH90</f>
        <v>692</v>
      </c>
      <c r="E284" s="254">
        <f>data!BI90</f>
        <v>0</v>
      </c>
      <c r="F284" s="254">
        <f>data!BJ90</f>
        <v>636</v>
      </c>
      <c r="G284" s="254">
        <f>data!BK90</f>
        <v>514</v>
      </c>
      <c r="H284" s="254">
        <f>data!BL90</f>
        <v>0</v>
      </c>
      <c r="I284" s="254">
        <f>data!BM90</f>
        <v>0</v>
      </c>
    </row>
    <row r="285" spans="1:9" ht="20.100000000000001" customHeight="1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127.61</v>
      </c>
      <c r="E286" s="254">
        <f>data!BI92</f>
        <v>0</v>
      </c>
      <c r="F286" s="253" t="str">
        <f>IF(data!BJ92&gt;0,data!BJ92,"")</f>
        <v>x</v>
      </c>
      <c r="G286" s="254">
        <f>data!BK92</f>
        <v>94.79</v>
      </c>
      <c r="H286" s="254">
        <f>data!BL92</f>
        <v>0</v>
      </c>
      <c r="I286" s="254">
        <f>data!BM92</f>
        <v>0</v>
      </c>
    </row>
    <row r="287" spans="1:9" ht="20.100000000000001" customHeight="1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>
      <c r="D290" s="234"/>
      <c r="I290" s="235" t="s">
        <v>1049</v>
      </c>
    </row>
    <row r="291" spans="1:9" ht="20.100000000000001" customHeight="1">
      <c r="A291" s="234"/>
    </row>
    <row r="292" spans="1:9" ht="20.100000000000001" customHeight="1">
      <c r="A292" s="236" t="str">
        <f>"Hospital: "&amp;data!C98</f>
        <v>Hospital: PHM Medical Center</v>
      </c>
      <c r="G292" s="237"/>
      <c r="H292" s="236" t="str">
        <f>"FYE: "&amp;data!C96</f>
        <v>FYE: 12/31/2024</v>
      </c>
    </row>
    <row r="293" spans="1:9" ht="20.100000000000001" customHeight="1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>
      <c r="A298" s="230">
        <v>5</v>
      </c>
      <c r="B298" s="238" t="s">
        <v>261</v>
      </c>
      <c r="C298" s="245">
        <f>data!BN60</f>
        <v>39.479999999999997</v>
      </c>
      <c r="D298" s="245">
        <f>data!BO60</f>
        <v>0.77</v>
      </c>
      <c r="E298" s="245">
        <f>data!BP60</f>
        <v>5.31</v>
      </c>
      <c r="F298" s="245">
        <f>data!BQ60</f>
        <v>0</v>
      </c>
      <c r="G298" s="245">
        <f>data!BR60</f>
        <v>4.01</v>
      </c>
      <c r="H298" s="245">
        <f>data!BS60</f>
        <v>0</v>
      </c>
      <c r="I298" s="245">
        <f>data!BT60</f>
        <v>0</v>
      </c>
    </row>
    <row r="299" spans="1:9" ht="20.100000000000001" customHeight="1">
      <c r="A299" s="230">
        <v>6</v>
      </c>
      <c r="B299" s="238" t="s">
        <v>262</v>
      </c>
      <c r="C299" s="238">
        <f>data!BN61</f>
        <v>2874789</v>
      </c>
      <c r="D299" s="238">
        <f>data!BO61</f>
        <v>126726</v>
      </c>
      <c r="E299" s="238">
        <f>data!BP61</f>
        <v>312350</v>
      </c>
      <c r="F299" s="238">
        <f>data!BQ61</f>
        <v>0</v>
      </c>
      <c r="G299" s="238">
        <f>data!BR61</f>
        <v>446192</v>
      </c>
      <c r="H299" s="238">
        <f>data!BS61</f>
        <v>0</v>
      </c>
      <c r="I299" s="238">
        <f>data!BT61</f>
        <v>0</v>
      </c>
    </row>
    <row r="300" spans="1:9" ht="20.100000000000001" customHeight="1">
      <c r="A300" s="230">
        <v>7</v>
      </c>
      <c r="B300" s="238" t="s">
        <v>10</v>
      </c>
      <c r="C300" s="238">
        <f>data!BN62</f>
        <v>755575</v>
      </c>
      <c r="D300" s="238">
        <f>data!BO62</f>
        <v>33307</v>
      </c>
      <c r="E300" s="238">
        <f>data!BP62</f>
        <v>82094</v>
      </c>
      <c r="F300" s="238">
        <f>data!BQ62</f>
        <v>0</v>
      </c>
      <c r="G300" s="238">
        <f>data!BR62</f>
        <v>117272</v>
      </c>
      <c r="H300" s="238">
        <f>data!BS62</f>
        <v>0</v>
      </c>
      <c r="I300" s="238">
        <f>data!BT62</f>
        <v>0</v>
      </c>
    </row>
    <row r="301" spans="1:9" ht="20.100000000000001" customHeight="1">
      <c r="A301" s="230">
        <v>8</v>
      </c>
      <c r="B301" s="238" t="s">
        <v>263</v>
      </c>
      <c r="C301" s="238">
        <f>data!BN63</f>
        <v>312103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73987</v>
      </c>
      <c r="H301" s="238">
        <f>data!BS63</f>
        <v>0</v>
      </c>
      <c r="I301" s="238">
        <f>data!BT63</f>
        <v>0</v>
      </c>
    </row>
    <row r="302" spans="1:9" ht="20.100000000000001" customHeight="1">
      <c r="A302" s="230">
        <v>9</v>
      </c>
      <c r="B302" s="238" t="s">
        <v>264</v>
      </c>
      <c r="C302" s="238">
        <f>data!BN64</f>
        <v>85858</v>
      </c>
      <c r="D302" s="238">
        <f>data!BO64</f>
        <v>19086</v>
      </c>
      <c r="E302" s="238">
        <f>data!BP64</f>
        <v>296783</v>
      </c>
      <c r="F302" s="238">
        <f>data!BQ64</f>
        <v>0</v>
      </c>
      <c r="G302" s="238">
        <f>data!BR64</f>
        <v>440593</v>
      </c>
      <c r="H302" s="238">
        <f>data!BS64</f>
        <v>0</v>
      </c>
      <c r="I302" s="238">
        <f>data!BT64</f>
        <v>0</v>
      </c>
    </row>
    <row r="303" spans="1:9" ht="20.100000000000001" customHeight="1">
      <c r="A303" s="230">
        <v>10</v>
      </c>
      <c r="B303" s="238" t="s">
        <v>521</v>
      </c>
      <c r="C303" s="238">
        <f>data!BN65</f>
        <v>1630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>
      <c r="A304" s="230">
        <v>11</v>
      </c>
      <c r="B304" s="238" t="s">
        <v>522</v>
      </c>
      <c r="C304" s="238">
        <f>data!BN66</f>
        <v>340385</v>
      </c>
      <c r="D304" s="238">
        <f>data!BO66</f>
        <v>6767</v>
      </c>
      <c r="E304" s="238">
        <f>data!BP66</f>
        <v>1866531</v>
      </c>
      <c r="F304" s="238">
        <f>data!BQ66</f>
        <v>0</v>
      </c>
      <c r="G304" s="238">
        <f>data!BR66</f>
        <v>148310</v>
      </c>
      <c r="H304" s="238">
        <f>data!BS66</f>
        <v>0</v>
      </c>
      <c r="I304" s="238">
        <f>data!BT66</f>
        <v>0</v>
      </c>
    </row>
    <row r="305" spans="1:9" ht="20.100000000000001" customHeight="1">
      <c r="A305" s="230">
        <v>12</v>
      </c>
      <c r="B305" s="238" t="s">
        <v>15</v>
      </c>
      <c r="C305" s="238">
        <f>data!BN67</f>
        <v>732690</v>
      </c>
      <c r="D305" s="238">
        <f>data!BO67</f>
        <v>0</v>
      </c>
      <c r="E305" s="238">
        <f>data!BP67</f>
        <v>25793</v>
      </c>
      <c r="F305" s="238">
        <f>data!BQ67</f>
        <v>0</v>
      </c>
      <c r="G305" s="238">
        <f>data!BR67</f>
        <v>10867</v>
      </c>
      <c r="H305" s="238">
        <f>data!BS67</f>
        <v>0</v>
      </c>
      <c r="I305" s="238">
        <f>data!BT67</f>
        <v>0</v>
      </c>
    </row>
    <row r="306" spans="1:9" ht="20.100000000000001" customHeight="1">
      <c r="A306" s="230">
        <v>13</v>
      </c>
      <c r="B306" s="238" t="s">
        <v>1006</v>
      </c>
      <c r="C306" s="238">
        <f>data!BN68</f>
        <v>125</v>
      </c>
      <c r="D306" s="238">
        <f>data!BO68</f>
        <v>0</v>
      </c>
      <c r="E306" s="238">
        <f>data!BP68</f>
        <v>11177</v>
      </c>
      <c r="F306" s="238">
        <f>data!BQ68</f>
        <v>0</v>
      </c>
      <c r="G306" s="238">
        <f>data!BR68</f>
        <v>119</v>
      </c>
      <c r="H306" s="238">
        <f>data!BS68</f>
        <v>0</v>
      </c>
      <c r="I306" s="238">
        <f>data!BT68</f>
        <v>0</v>
      </c>
    </row>
    <row r="307" spans="1:9" ht="20.100000000000001" customHeight="1">
      <c r="A307" s="230">
        <v>14</v>
      </c>
      <c r="B307" s="238" t="s">
        <v>1007</v>
      </c>
      <c r="C307" s="238">
        <f>data!BN69</f>
        <v>890638</v>
      </c>
      <c r="D307" s="238">
        <f>data!BO69</f>
        <v>0</v>
      </c>
      <c r="E307" s="238">
        <f>data!BP69</f>
        <v>157071</v>
      </c>
      <c r="F307" s="238">
        <f>data!BQ69</f>
        <v>0</v>
      </c>
      <c r="G307" s="238">
        <f>data!BR69</f>
        <v>177333</v>
      </c>
      <c r="H307" s="238">
        <f>data!BS69</f>
        <v>0</v>
      </c>
      <c r="I307" s="238">
        <f>data!BT69</f>
        <v>0</v>
      </c>
    </row>
    <row r="308" spans="1:9" ht="20.100000000000001" customHeight="1">
      <c r="A308" s="230">
        <v>15</v>
      </c>
      <c r="B308" s="238" t="s">
        <v>283</v>
      </c>
      <c r="C308" s="238">
        <f>-data!BN84</f>
        <v>-9801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>
      <c r="A309" s="230">
        <v>16</v>
      </c>
      <c r="B309" s="246" t="s">
        <v>1008</v>
      </c>
      <c r="C309" s="238">
        <f>data!BN85</f>
        <v>5983992</v>
      </c>
      <c r="D309" s="238">
        <f>data!BO85</f>
        <v>185886</v>
      </c>
      <c r="E309" s="238">
        <f>data!BP85</f>
        <v>2751799</v>
      </c>
      <c r="F309" s="238">
        <f>data!BQ85</f>
        <v>0</v>
      </c>
      <c r="G309" s="238">
        <f>data!BR85</f>
        <v>1414673</v>
      </c>
      <c r="H309" s="238">
        <f>data!BS85</f>
        <v>0</v>
      </c>
      <c r="I309" s="238">
        <f>data!BT85</f>
        <v>0</v>
      </c>
    </row>
    <row r="310" spans="1:9" ht="20.100000000000001" customHeight="1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>
      <c r="A316" s="230">
        <v>22</v>
      </c>
      <c r="B316" s="238" t="s">
        <v>1014</v>
      </c>
      <c r="C316" s="254">
        <f>data!BN90</f>
        <v>17328</v>
      </c>
      <c r="D316" s="254">
        <f>data!BO90</f>
        <v>0</v>
      </c>
      <c r="E316" s="254">
        <f>data!BP90</f>
        <v>610</v>
      </c>
      <c r="F316" s="254">
        <f>data!BQ90</f>
        <v>0</v>
      </c>
      <c r="G316" s="254">
        <f>data!BR90</f>
        <v>257</v>
      </c>
      <c r="H316" s="254">
        <f>data!BS90</f>
        <v>0</v>
      </c>
      <c r="I316" s="254">
        <f>data!BT90</f>
        <v>0</v>
      </c>
    </row>
    <row r="317" spans="1:9" ht="20.100000000000001" customHeight="1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>
      <c r="D322" s="234"/>
      <c r="I322" s="235" t="s">
        <v>1051</v>
      </c>
    </row>
    <row r="323" spans="1:9" ht="20.100000000000001" customHeight="1">
      <c r="A323" s="234"/>
    </row>
    <row r="324" spans="1:9" ht="20.100000000000001" customHeight="1">
      <c r="A324" s="236" t="str">
        <f>"Hospital: "&amp;data!C98</f>
        <v>Hospital: PHM Medical Center</v>
      </c>
      <c r="G324" s="237"/>
      <c r="H324" s="236" t="str">
        <f>"FYE: "&amp;data!C96</f>
        <v>FYE: 12/31/2024</v>
      </c>
    </row>
    <row r="325" spans="1:9" ht="20.100000000000001" customHeight="1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>
      <c r="A330" s="230">
        <v>5</v>
      </c>
      <c r="B330" s="238" t="s">
        <v>261</v>
      </c>
      <c r="C330" s="245">
        <f>data!BU60</f>
        <v>0</v>
      </c>
      <c r="D330" s="245">
        <f>data!BV60</f>
        <v>11.6</v>
      </c>
      <c r="E330" s="245">
        <f>data!BW60</f>
        <v>3.89</v>
      </c>
      <c r="F330" s="245">
        <f>data!BX60</f>
        <v>0</v>
      </c>
      <c r="G330" s="245">
        <f>data!BY60</f>
        <v>11.75</v>
      </c>
      <c r="H330" s="245">
        <f>data!BZ60</f>
        <v>0</v>
      </c>
      <c r="I330" s="245">
        <f>data!CA60</f>
        <v>0</v>
      </c>
    </row>
    <row r="331" spans="1:9" ht="20.100000000000001" customHeight="1">
      <c r="A331" s="230">
        <v>6</v>
      </c>
      <c r="B331" s="238" t="s">
        <v>262</v>
      </c>
      <c r="C331" s="257">
        <f>data!BU61</f>
        <v>0</v>
      </c>
      <c r="D331" s="257">
        <f>data!BV61</f>
        <v>776690</v>
      </c>
      <c r="E331" s="257">
        <f>data!BW61</f>
        <v>343680</v>
      </c>
      <c r="F331" s="257">
        <f>data!BX61</f>
        <v>0</v>
      </c>
      <c r="G331" s="257">
        <f>data!BY61</f>
        <v>1739153</v>
      </c>
      <c r="H331" s="257">
        <f>data!BZ61</f>
        <v>0</v>
      </c>
      <c r="I331" s="257">
        <f>data!CA61</f>
        <v>0</v>
      </c>
    </row>
    <row r="332" spans="1:9" ht="20.100000000000001" customHeight="1">
      <c r="A332" s="230">
        <v>7</v>
      </c>
      <c r="B332" s="238" t="s">
        <v>10</v>
      </c>
      <c r="C332" s="257">
        <f>data!BU62</f>
        <v>0</v>
      </c>
      <c r="D332" s="257">
        <f>data!BV62</f>
        <v>204136</v>
      </c>
      <c r="E332" s="257">
        <f>data!BW62</f>
        <v>90329</v>
      </c>
      <c r="F332" s="257">
        <f>data!BX62</f>
        <v>0</v>
      </c>
      <c r="G332" s="257">
        <f>data!BY62</f>
        <v>457098</v>
      </c>
      <c r="H332" s="257">
        <f>data!BZ62</f>
        <v>0</v>
      </c>
      <c r="I332" s="257">
        <f>data!CA62</f>
        <v>0</v>
      </c>
    </row>
    <row r="333" spans="1:9" ht="20.100000000000001" customHeight="1">
      <c r="A333" s="230">
        <v>8</v>
      </c>
      <c r="B333" s="238" t="s">
        <v>263</v>
      </c>
      <c r="C333" s="257">
        <f>data!BU63</f>
        <v>0</v>
      </c>
      <c r="D333" s="257">
        <f>data!BV63</f>
        <v>96088</v>
      </c>
      <c r="E333" s="257">
        <f>data!BW63</f>
        <v>70982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>
      <c r="A334" s="230">
        <v>9</v>
      </c>
      <c r="B334" s="238" t="s">
        <v>264</v>
      </c>
      <c r="C334" s="257">
        <f>data!BU64</f>
        <v>0</v>
      </c>
      <c r="D334" s="257">
        <f>data!BV64</f>
        <v>7481</v>
      </c>
      <c r="E334" s="257">
        <f>data!BW64</f>
        <v>28754</v>
      </c>
      <c r="F334" s="257">
        <f>data!BX64</f>
        <v>0</v>
      </c>
      <c r="G334" s="257">
        <f>data!BY64</f>
        <v>34508</v>
      </c>
      <c r="H334" s="257">
        <f>data!BZ64</f>
        <v>0</v>
      </c>
      <c r="I334" s="257">
        <f>data!CA64</f>
        <v>0</v>
      </c>
    </row>
    <row r="335" spans="1:9" ht="20.100000000000001" customHeight="1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>
      <c r="A336" s="230">
        <v>11</v>
      </c>
      <c r="B336" s="238" t="s">
        <v>522</v>
      </c>
      <c r="C336" s="257">
        <f>data!BU66</f>
        <v>0</v>
      </c>
      <c r="D336" s="257">
        <f>data!BV66</f>
        <v>89189</v>
      </c>
      <c r="E336" s="257">
        <f>data!BW66</f>
        <v>-42246</v>
      </c>
      <c r="F336" s="257">
        <f>data!BX66</f>
        <v>0</v>
      </c>
      <c r="G336" s="257">
        <f>data!BY66</f>
        <v>20798</v>
      </c>
      <c r="H336" s="257">
        <f>data!BZ66</f>
        <v>0</v>
      </c>
      <c r="I336" s="257">
        <f>data!CA66</f>
        <v>0</v>
      </c>
    </row>
    <row r="337" spans="1:9" ht="20.100000000000001" customHeight="1">
      <c r="A337" s="230">
        <v>12</v>
      </c>
      <c r="B337" s="238" t="s">
        <v>15</v>
      </c>
      <c r="C337" s="257">
        <f>data!BU67</f>
        <v>0</v>
      </c>
      <c r="D337" s="257">
        <f>data!BV67</f>
        <v>42199</v>
      </c>
      <c r="E337" s="257">
        <f>data!BW67</f>
        <v>6935</v>
      </c>
      <c r="F337" s="257">
        <f>data!BX67</f>
        <v>0</v>
      </c>
      <c r="G337" s="257">
        <f>data!BY67</f>
        <v>23721</v>
      </c>
      <c r="H337" s="257">
        <f>data!BZ67</f>
        <v>0</v>
      </c>
      <c r="I337" s="257">
        <f>data!CA67</f>
        <v>0</v>
      </c>
    </row>
    <row r="338" spans="1:9" ht="20.100000000000001" customHeight="1">
      <c r="A338" s="230">
        <v>13</v>
      </c>
      <c r="B338" s="238" t="s">
        <v>1006</v>
      </c>
      <c r="C338" s="257">
        <f>data!BU68</f>
        <v>0</v>
      </c>
      <c r="D338" s="257">
        <f>data!BV68</f>
        <v>1319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>
      <c r="A339" s="230">
        <v>14</v>
      </c>
      <c r="B339" s="238" t="s">
        <v>1007</v>
      </c>
      <c r="C339" s="257">
        <f>data!BU69</f>
        <v>0</v>
      </c>
      <c r="D339" s="257">
        <f>data!BV69</f>
        <v>13655</v>
      </c>
      <c r="E339" s="257">
        <f>data!BW69</f>
        <v>5199</v>
      </c>
      <c r="F339" s="257">
        <f>data!BX69</f>
        <v>0</v>
      </c>
      <c r="G339" s="257">
        <f>data!BY69</f>
        <v>19853</v>
      </c>
      <c r="H339" s="257">
        <f>data!BZ69</f>
        <v>0</v>
      </c>
      <c r="I339" s="257">
        <f>data!CA69</f>
        <v>0</v>
      </c>
    </row>
    <row r="340" spans="1:9" ht="20.100000000000001" customHeight="1">
      <c r="A340" s="230">
        <v>15</v>
      </c>
      <c r="B340" s="238" t="s">
        <v>283</v>
      </c>
      <c r="C340" s="238">
        <f>-data!BU84</f>
        <v>0</v>
      </c>
      <c r="D340" s="238">
        <f>-data!BV84</f>
        <v>-27292</v>
      </c>
      <c r="E340" s="238">
        <f>-data!BW84</f>
        <v>-25453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>
      <c r="A341" s="230">
        <v>16</v>
      </c>
      <c r="B341" s="246" t="s">
        <v>1008</v>
      </c>
      <c r="C341" s="238">
        <f>data!BU85</f>
        <v>0</v>
      </c>
      <c r="D341" s="238">
        <f>data!BV85</f>
        <v>1203465</v>
      </c>
      <c r="E341" s="238">
        <f>data!BW85</f>
        <v>478180</v>
      </c>
      <c r="F341" s="238">
        <f>data!BX85</f>
        <v>0</v>
      </c>
      <c r="G341" s="238">
        <f>data!BY85</f>
        <v>2295131</v>
      </c>
      <c r="H341" s="238">
        <f>data!BZ85</f>
        <v>0</v>
      </c>
      <c r="I341" s="238">
        <f>data!CA85</f>
        <v>0</v>
      </c>
    </row>
    <row r="342" spans="1:9" ht="20.100000000000001" customHeight="1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>
      <c r="A348" s="230">
        <v>22</v>
      </c>
      <c r="B348" s="238" t="s">
        <v>1014</v>
      </c>
      <c r="C348" s="254">
        <f>data!BU90</f>
        <v>0</v>
      </c>
      <c r="D348" s="254">
        <f>data!BV90</f>
        <v>998</v>
      </c>
      <c r="E348" s="254">
        <f>data!BW90</f>
        <v>164</v>
      </c>
      <c r="F348" s="254">
        <f>data!BX90</f>
        <v>0</v>
      </c>
      <c r="G348" s="254">
        <f>data!BY90</f>
        <v>561</v>
      </c>
      <c r="H348" s="254">
        <f>data!BZ90</f>
        <v>0</v>
      </c>
      <c r="I348" s="254">
        <f>data!CA90</f>
        <v>0</v>
      </c>
    </row>
    <row r="349" spans="1:9" ht="20.100000000000001" customHeight="1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>
      <c r="A350" s="230">
        <v>24</v>
      </c>
      <c r="B350" s="238" t="s">
        <v>1016</v>
      </c>
      <c r="C350" s="254">
        <f>data!BU92</f>
        <v>0</v>
      </c>
      <c r="D350" s="254">
        <f>data!BV92</f>
        <v>184.04</v>
      </c>
      <c r="E350" s="254">
        <f>data!BW92</f>
        <v>30.24</v>
      </c>
      <c r="F350" s="254">
        <f>data!BX92</f>
        <v>0</v>
      </c>
      <c r="G350" s="254">
        <f>data!BY92</f>
        <v>103.45</v>
      </c>
      <c r="H350" s="254">
        <f>data!BZ92</f>
        <v>0</v>
      </c>
      <c r="I350" s="254">
        <f>data!CA92</f>
        <v>0</v>
      </c>
    </row>
    <row r="351" spans="1:9" ht="20.100000000000001" customHeight="1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>
      <c r="D354" s="234"/>
      <c r="I354" s="235" t="s">
        <v>1052</v>
      </c>
    </row>
    <row r="355" spans="1:9" ht="20.100000000000001" customHeight="1">
      <c r="A355" s="234"/>
    </row>
    <row r="356" spans="1:9" ht="20.100000000000001" customHeight="1">
      <c r="A356" s="236" t="str">
        <f>"Hospital: "&amp;data!C98</f>
        <v>Hospital: PHM Medical Center</v>
      </c>
      <c r="G356" s="237"/>
      <c r="H356" s="236" t="str">
        <f>"FYE: "&amp;data!C96</f>
        <v>FYE: 12/31/2024</v>
      </c>
    </row>
    <row r="357" spans="1:9" ht="20.100000000000001" customHeight="1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478.67999999999989</v>
      </c>
    </row>
    <row r="363" spans="1:9" ht="20.100000000000001" customHeight="1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57647396</v>
      </c>
    </row>
    <row r="364" spans="1:9" ht="20.100000000000001" customHeight="1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15151343</v>
      </c>
    </row>
    <row r="365" spans="1:9" ht="20.100000000000001" customHeight="1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15002398</v>
      </c>
    </row>
    <row r="366" spans="1:9" ht="20.100000000000001" customHeight="1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22053610</v>
      </c>
    </row>
    <row r="367" spans="1:9" ht="20.100000000000001" customHeight="1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808938</v>
      </c>
    </row>
    <row r="368" spans="1:9" ht="20.100000000000001" customHeight="1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10903538</v>
      </c>
    </row>
    <row r="369" spans="1:9" ht="20.100000000000001" customHeight="1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4394579</v>
      </c>
    </row>
    <row r="370" spans="1:9" ht="20.100000000000001" customHeight="1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734720</v>
      </c>
    </row>
    <row r="371" spans="1:9" ht="20.100000000000001" customHeight="1">
      <c r="A371" s="230">
        <v>14</v>
      </c>
      <c r="B371" s="238" t="s">
        <v>1007</v>
      </c>
      <c r="C371" s="257">
        <f>data!CB69</f>
        <v>0</v>
      </c>
      <c r="D371" s="257">
        <f>data!CC69</f>
        <v>0</v>
      </c>
      <c r="E371" s="257">
        <f>data!CD69</f>
        <v>6106294</v>
      </c>
      <c r="F371" s="262"/>
      <c r="G371" s="262"/>
      <c r="H371" s="262"/>
      <c r="I371" s="257">
        <f>data!CE69</f>
        <v>10382563</v>
      </c>
    </row>
    <row r="372" spans="1:9" ht="20.100000000000001" customHeight="1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-14420</v>
      </c>
      <c r="F372" s="248"/>
      <c r="G372" s="248"/>
      <c r="H372" s="248"/>
      <c r="I372" s="238">
        <f>-data!CE84</f>
        <v>-344798</v>
      </c>
    </row>
    <row r="373" spans="1:9" ht="20.100000000000001" customHeight="1">
      <c r="A373" s="230">
        <v>16</v>
      </c>
      <c r="B373" s="246" t="s">
        <v>1008</v>
      </c>
      <c r="C373" s="257">
        <f>data!CB85</f>
        <v>0</v>
      </c>
      <c r="D373" s="257">
        <f>data!CC85</f>
        <v>0</v>
      </c>
      <c r="E373" s="257">
        <f>data!CD85</f>
        <v>6091874</v>
      </c>
      <c r="F373" s="262"/>
      <c r="G373" s="262"/>
      <c r="H373" s="262"/>
      <c r="I373" s="238">
        <f>data!CE85</f>
        <v>136734287</v>
      </c>
    </row>
    <row r="374" spans="1:9" ht="20.100000000000001" customHeight="1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981823</v>
      </c>
    </row>
    <row r="375" spans="1:9" ht="20.100000000000001" customHeight="1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60808340</v>
      </c>
    </row>
    <row r="377" spans="1:9" ht="20.100000000000001" customHeight="1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342196054</v>
      </c>
    </row>
    <row r="378" spans="1:9" ht="20.100000000000001" customHeight="1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403004394</v>
      </c>
    </row>
    <row r="379" spans="1:9" ht="20.100000000000001" customHeight="1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103931</v>
      </c>
    </row>
    <row r="381" spans="1:9" ht="20.100000000000001" customHeight="1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15926</v>
      </c>
    </row>
    <row r="382" spans="1:9" ht="20.100000000000001" customHeight="1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13960.380000000003</v>
      </c>
    </row>
    <row r="383" spans="1:9" ht="20.100000000000001" customHeight="1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189775</v>
      </c>
    </row>
    <row r="384" spans="1:9" ht="20.100000000000001" customHeight="1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101.83999999999999</v>
      </c>
    </row>
    <row r="410" ht="1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09" transitionEvaluation="1" transitionEntry="1" codeName="Sheet1">
    <tabColor rgb="FF92D050"/>
    <pageSetUpPr autoPageBreaks="0" fitToPage="1"/>
  </sheetPr>
  <dimension ref="A1:CF716"/>
  <sheetViews>
    <sheetView topLeftCell="A309" zoomScaleNormal="100" workbookViewId="0">
      <selection activeCell="C333" sqref="C333"/>
    </sheetView>
  </sheetViews>
  <sheetFormatPr defaultColWidth="11.77734375" defaultRowHeight="1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>
      <c r="A1" s="56" t="s">
        <v>1</v>
      </c>
      <c r="C1" s="13"/>
    </row>
    <row r="2" spans="1:3">
      <c r="A2" s="56" t="s">
        <v>2</v>
      </c>
      <c r="C2" s="13"/>
    </row>
    <row r="3" spans="1:3">
      <c r="A3" s="11" t="s">
        <v>3</v>
      </c>
      <c r="C3" s="13"/>
    </row>
    <row r="4" spans="1:3">
      <c r="C4" s="13"/>
    </row>
    <row r="5" spans="1:3">
      <c r="A5" s="310" t="s">
        <v>1054</v>
      </c>
    </row>
    <row r="6" spans="1:3">
      <c r="A6" s="11" t="s">
        <v>1055</v>
      </c>
    </row>
    <row r="7" spans="1:3">
      <c r="A7" s="11" t="s">
        <v>297</v>
      </c>
    </row>
    <row r="8" spans="1:3">
      <c r="C8" s="13"/>
    </row>
    <row r="9" spans="1:3">
      <c r="A9" s="56" t="s">
        <v>5</v>
      </c>
      <c r="C9" s="13"/>
    </row>
    <row r="10" spans="1:3">
      <c r="A10" s="11" t="s">
        <v>6</v>
      </c>
      <c r="C10" s="13"/>
    </row>
    <row r="11" spans="1:3">
      <c r="A11" s="14" t="s">
        <v>7</v>
      </c>
      <c r="C11" s="13"/>
    </row>
    <row r="12" spans="1:3">
      <c r="A12" s="12" t="s">
        <v>8</v>
      </c>
      <c r="C12" s="13"/>
    </row>
    <row r="13" spans="1:3">
      <c r="A13" s="11" t="s">
        <v>9</v>
      </c>
      <c r="C13" s="13"/>
    </row>
    <row r="14" spans="1:3">
      <c r="C14" s="13"/>
    </row>
    <row r="15" spans="1:3">
      <c r="A15" s="59" t="s">
        <v>10</v>
      </c>
    </row>
    <row r="16" spans="1:3">
      <c r="A16" s="12" t="s">
        <v>11</v>
      </c>
    </row>
    <row r="17" spans="1:10">
      <c r="A17" s="14" t="s">
        <v>12</v>
      </c>
    </row>
    <row r="18" spans="1:10" ht="14.45" customHeight="1">
      <c r="A18" s="14" t="s">
        <v>13</v>
      </c>
    </row>
    <row r="19" spans="1:10" ht="14.45" customHeight="1">
      <c r="A19" s="14" t="s">
        <v>14</v>
      </c>
    </row>
    <row r="20" spans="1:10" ht="14.45" customHeight="1">
      <c r="A20" s="12"/>
      <c r="E20" s="58"/>
      <c r="F20" s="58"/>
      <c r="G20" s="58"/>
    </row>
    <row r="21" spans="1:10" ht="14.45" customHeight="1">
      <c r="A21" s="60" t="s">
        <v>15</v>
      </c>
      <c r="E21" s="58"/>
      <c r="F21" s="58"/>
      <c r="G21" s="58"/>
      <c r="I21" s="58"/>
      <c r="J21" s="58"/>
    </row>
    <row r="22" spans="1:10" ht="16.5">
      <c r="A22" s="14" t="s">
        <v>16</v>
      </c>
      <c r="E22" s="57"/>
      <c r="F22" s="57"/>
      <c r="G22" s="57"/>
      <c r="I22" s="57"/>
      <c r="J22" s="57"/>
    </row>
    <row r="23" spans="1:10" ht="16.5">
      <c r="A23" s="14" t="s">
        <v>17</v>
      </c>
      <c r="E23" s="57"/>
      <c r="F23" s="57"/>
      <c r="G23" s="57"/>
      <c r="I23" s="57"/>
      <c r="J23" s="57"/>
    </row>
    <row r="24" spans="1:10">
      <c r="A24" s="14" t="s">
        <v>18</v>
      </c>
    </row>
    <row r="25" spans="1:10">
      <c r="A25" s="14" t="s">
        <v>19</v>
      </c>
    </row>
    <row r="26" spans="1:10">
      <c r="A26" s="14"/>
    </row>
    <row r="27" spans="1:10">
      <c r="A27" s="12" t="s">
        <v>20</v>
      </c>
      <c r="C27" s="13"/>
    </row>
    <row r="28" spans="1:10">
      <c r="A28" s="14" t="s">
        <v>21</v>
      </c>
      <c r="C28" s="13"/>
    </row>
    <row r="29" spans="1:10">
      <c r="C29" s="13"/>
    </row>
    <row r="30" spans="1:10">
      <c r="A30" s="11" t="s">
        <v>22</v>
      </c>
      <c r="C30" s="311" t="s">
        <v>23</v>
      </c>
      <c r="F30" s="312"/>
    </row>
    <row r="31" spans="1:10">
      <c r="C31" s="13"/>
    </row>
    <row r="32" spans="1:10">
      <c r="A32" s="56" t="s">
        <v>24</v>
      </c>
      <c r="B32" s="58"/>
      <c r="C32" s="58"/>
      <c r="D32" s="58"/>
    </row>
    <row r="33" spans="1:83">
      <c r="A33" s="14" t="s">
        <v>25</v>
      </c>
      <c r="B33" s="58"/>
      <c r="C33" s="58"/>
      <c r="D33" s="58"/>
    </row>
    <row r="34" spans="1:83" ht="16.5">
      <c r="A34" s="14" t="s">
        <v>26</v>
      </c>
      <c r="B34" s="57"/>
      <c r="C34" s="57"/>
      <c r="D34" s="57"/>
    </row>
    <row r="35" spans="1:83" ht="16.5">
      <c r="B35" s="57"/>
      <c r="C35" s="57"/>
      <c r="D35" s="57"/>
    </row>
    <row r="36" spans="1:83">
      <c r="A36" s="313" t="s">
        <v>27</v>
      </c>
      <c r="B36" s="314"/>
      <c r="C36" s="315"/>
      <c r="D36" s="314"/>
      <c r="E36" s="314"/>
      <c r="F36" s="314"/>
      <c r="G36" s="316"/>
    </row>
    <row r="37" spans="1:83">
      <c r="A37" s="317" t="s">
        <v>1056</v>
      </c>
      <c r="B37" s="318"/>
      <c r="C37" s="319"/>
      <c r="D37" s="320"/>
      <c r="E37" s="320"/>
      <c r="F37" s="320"/>
      <c r="G37" s="321"/>
    </row>
    <row r="38" spans="1:83">
      <c r="A38" s="322" t="s">
        <v>29</v>
      </c>
      <c r="B38" s="318"/>
      <c r="C38" s="319"/>
      <c r="D38" s="320"/>
      <c r="E38" s="320"/>
      <c r="F38" s="320"/>
      <c r="G38" s="321"/>
    </row>
    <row r="39" spans="1:83">
      <c r="A39" s="323" t="s">
        <v>1057</v>
      </c>
      <c r="B39" s="320"/>
      <c r="C39" s="319"/>
      <c r="D39" s="320"/>
      <c r="E39" s="320"/>
      <c r="F39" s="320"/>
      <c r="G39" s="321"/>
    </row>
    <row r="40" spans="1:83">
      <c r="A40" s="324" t="s">
        <v>31</v>
      </c>
      <c r="B40" s="325"/>
      <c r="C40" s="326"/>
      <c r="D40" s="325"/>
      <c r="E40" s="325"/>
      <c r="F40" s="325"/>
      <c r="G40" s="327"/>
    </row>
    <row r="41" spans="1:83">
      <c r="C41" s="13"/>
    </row>
    <row r="42" spans="1:83">
      <c r="A42" s="11" t="s">
        <v>32</v>
      </c>
      <c r="C42" s="13"/>
      <c r="F42" s="312" t="s">
        <v>33</v>
      </c>
    </row>
    <row r="43" spans="1:83">
      <c r="A43" s="312" t="s">
        <v>34</v>
      </c>
      <c r="C43" s="13"/>
    </row>
    <row r="44" spans="1:83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</row>
    <row r="48" spans="1:83">
      <c r="A48" s="25" t="s">
        <v>231</v>
      </c>
      <c r="B48" s="272">
        <v>11777727</v>
      </c>
      <c r="C48" s="25">
        <v>0</v>
      </c>
      <c r="D48" s="25">
        <v>0</v>
      </c>
      <c r="E48" s="25">
        <v>349351</v>
      </c>
      <c r="F48" s="25">
        <v>0</v>
      </c>
      <c r="G48" s="25">
        <v>0</v>
      </c>
      <c r="H48" s="25">
        <v>0</v>
      </c>
      <c r="I48" s="25">
        <v>0</v>
      </c>
      <c r="J48" s="25">
        <v>85735</v>
      </c>
      <c r="K48" s="25">
        <v>0</v>
      </c>
      <c r="L48" s="25">
        <v>110975</v>
      </c>
      <c r="M48" s="25">
        <v>0</v>
      </c>
      <c r="N48" s="25">
        <v>0</v>
      </c>
      <c r="O48" s="25">
        <v>516972</v>
      </c>
      <c r="P48" s="25">
        <v>844101</v>
      </c>
      <c r="Q48" s="25">
        <v>0</v>
      </c>
      <c r="R48" s="25">
        <v>0</v>
      </c>
      <c r="S48" s="25">
        <v>87531</v>
      </c>
      <c r="T48" s="25">
        <v>0</v>
      </c>
      <c r="U48" s="25">
        <v>513482</v>
      </c>
      <c r="V48" s="25">
        <v>0</v>
      </c>
      <c r="W48" s="25">
        <v>40223</v>
      </c>
      <c r="X48" s="25">
        <v>261649</v>
      </c>
      <c r="Y48" s="25">
        <v>169513</v>
      </c>
      <c r="Z48" s="25">
        <v>0</v>
      </c>
      <c r="AA48" s="25">
        <v>0</v>
      </c>
      <c r="AB48" s="25">
        <v>125473</v>
      </c>
      <c r="AC48" s="25">
        <v>184028</v>
      </c>
      <c r="AD48" s="25">
        <v>0</v>
      </c>
      <c r="AE48" s="25">
        <v>0</v>
      </c>
      <c r="AF48" s="25">
        <v>0</v>
      </c>
      <c r="AG48" s="25">
        <v>1244455</v>
      </c>
      <c r="AH48" s="25">
        <v>301939</v>
      </c>
      <c r="AI48" s="25">
        <v>107712</v>
      </c>
      <c r="AJ48" s="25">
        <v>3832702</v>
      </c>
      <c r="AK48" s="25">
        <v>0</v>
      </c>
      <c r="AL48" s="25">
        <v>0</v>
      </c>
      <c r="AM48" s="25">
        <v>0</v>
      </c>
      <c r="AN48" s="25">
        <v>0</v>
      </c>
      <c r="AO48" s="25">
        <v>69510</v>
      </c>
      <c r="AP48" s="25">
        <v>217137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139026</v>
      </c>
      <c r="AZ48" s="25">
        <v>0</v>
      </c>
      <c r="BA48" s="25">
        <v>0</v>
      </c>
      <c r="BB48" s="25">
        <v>126059</v>
      </c>
      <c r="BC48" s="25">
        <v>0</v>
      </c>
      <c r="BD48" s="25">
        <v>0</v>
      </c>
      <c r="BE48" s="25">
        <v>86308</v>
      </c>
      <c r="BF48" s="25">
        <v>159383</v>
      </c>
      <c r="BG48" s="25">
        <v>0</v>
      </c>
      <c r="BH48" s="25">
        <v>179694</v>
      </c>
      <c r="BI48" s="25">
        <v>0</v>
      </c>
      <c r="BJ48" s="25">
        <v>196435</v>
      </c>
      <c r="BK48" s="25">
        <v>371171</v>
      </c>
      <c r="BL48" s="25">
        <v>0</v>
      </c>
      <c r="BM48" s="25">
        <v>0</v>
      </c>
      <c r="BN48" s="25">
        <v>578553</v>
      </c>
      <c r="BO48" s="25">
        <v>18920</v>
      </c>
      <c r="BP48" s="25">
        <v>108281</v>
      </c>
      <c r="BQ48" s="25">
        <v>0</v>
      </c>
      <c r="BR48" s="25">
        <v>116761</v>
      </c>
      <c r="BS48" s="25">
        <v>0</v>
      </c>
      <c r="BT48" s="25">
        <v>0</v>
      </c>
      <c r="BU48" s="25">
        <v>0</v>
      </c>
      <c r="BV48" s="25">
        <v>159418</v>
      </c>
      <c r="BW48" s="25">
        <v>86265</v>
      </c>
      <c r="BX48" s="25">
        <v>0</v>
      </c>
      <c r="BY48" s="25">
        <v>388964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</row>
    <row r="49" spans="1:83">
      <c r="A49" s="16" t="s">
        <v>232</v>
      </c>
      <c r="B49" s="25">
        <v>11777727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</row>
    <row r="52" spans="1:83">
      <c r="A52" s="31" t="s">
        <v>234</v>
      </c>
      <c r="B52" s="328">
        <v>3970249</v>
      </c>
      <c r="C52" s="25">
        <v>0</v>
      </c>
      <c r="D52" s="25">
        <v>0</v>
      </c>
      <c r="E52" s="25">
        <v>206284</v>
      </c>
      <c r="F52" s="25">
        <v>0</v>
      </c>
      <c r="G52" s="25">
        <v>0</v>
      </c>
      <c r="H52" s="25">
        <v>0</v>
      </c>
      <c r="I52" s="25">
        <v>0</v>
      </c>
      <c r="J52" s="25">
        <v>50616</v>
      </c>
      <c r="K52" s="25">
        <v>0</v>
      </c>
      <c r="L52" s="25">
        <v>65514</v>
      </c>
      <c r="M52" s="25">
        <v>0</v>
      </c>
      <c r="N52" s="25">
        <v>0</v>
      </c>
      <c r="O52" s="25">
        <v>106809</v>
      </c>
      <c r="P52" s="25">
        <v>284214</v>
      </c>
      <c r="Q52" s="25">
        <v>0</v>
      </c>
      <c r="R52" s="25">
        <v>6150</v>
      </c>
      <c r="S52" s="25">
        <v>55009</v>
      </c>
      <c r="T52" s="25">
        <v>0</v>
      </c>
      <c r="U52" s="25">
        <v>61771</v>
      </c>
      <c r="V52" s="25">
        <v>0</v>
      </c>
      <c r="W52" s="25">
        <v>18184</v>
      </c>
      <c r="X52" s="25">
        <v>118346</v>
      </c>
      <c r="Y52" s="25">
        <v>76669</v>
      </c>
      <c r="Z52" s="25">
        <v>0</v>
      </c>
      <c r="AA52" s="25">
        <v>0</v>
      </c>
      <c r="AB52" s="25">
        <v>15166</v>
      </c>
      <c r="AC52" s="25">
        <v>29376</v>
      </c>
      <c r="AD52" s="25">
        <v>0</v>
      </c>
      <c r="AE52" s="25">
        <v>109827</v>
      </c>
      <c r="AF52" s="25">
        <v>0</v>
      </c>
      <c r="AG52" s="25">
        <v>126827</v>
      </c>
      <c r="AH52" s="25">
        <v>24372</v>
      </c>
      <c r="AI52" s="25">
        <v>24487</v>
      </c>
      <c r="AJ52" s="25">
        <v>1272966</v>
      </c>
      <c r="AK52" s="25">
        <v>22653</v>
      </c>
      <c r="AL52" s="25">
        <v>13179</v>
      </c>
      <c r="AM52" s="25">
        <v>0</v>
      </c>
      <c r="AN52" s="25">
        <v>0</v>
      </c>
      <c r="AO52" s="25">
        <v>41066</v>
      </c>
      <c r="AP52" s="25">
        <v>5692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82514</v>
      </c>
      <c r="AZ52" s="25">
        <v>0</v>
      </c>
      <c r="BA52" s="25">
        <v>33922</v>
      </c>
      <c r="BB52" s="25">
        <v>10849</v>
      </c>
      <c r="BC52" s="25">
        <v>0</v>
      </c>
      <c r="BD52" s="25">
        <v>0</v>
      </c>
      <c r="BE52" s="25">
        <v>244447</v>
      </c>
      <c r="BF52" s="25">
        <v>32089</v>
      </c>
      <c r="BG52" s="25">
        <v>0</v>
      </c>
      <c r="BH52" s="25">
        <v>26435</v>
      </c>
      <c r="BI52" s="25">
        <v>0</v>
      </c>
      <c r="BJ52" s="25">
        <v>24296</v>
      </c>
      <c r="BK52" s="25">
        <v>19635</v>
      </c>
      <c r="BL52" s="25">
        <v>0</v>
      </c>
      <c r="BM52" s="25">
        <v>0</v>
      </c>
      <c r="BN52" s="25">
        <v>661944</v>
      </c>
      <c r="BO52" s="25">
        <v>0</v>
      </c>
      <c r="BP52" s="25">
        <v>23302</v>
      </c>
      <c r="BQ52" s="25">
        <v>0</v>
      </c>
      <c r="BR52" s="25">
        <v>9818</v>
      </c>
      <c r="BS52" s="25">
        <v>0</v>
      </c>
      <c r="BT52" s="25">
        <v>0</v>
      </c>
      <c r="BU52" s="25">
        <v>0</v>
      </c>
      <c r="BV52" s="25">
        <v>38124</v>
      </c>
      <c r="BW52" s="25">
        <v>6265</v>
      </c>
      <c r="BX52" s="25">
        <v>0</v>
      </c>
      <c r="BY52" s="25">
        <v>21431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</row>
    <row r="53" spans="1:83">
      <c r="A53" s="16" t="s">
        <v>232</v>
      </c>
      <c r="B53" s="25">
        <v>3970249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>
      <c r="A59" s="31" t="s">
        <v>260</v>
      </c>
      <c r="B59" s="25"/>
      <c r="C59" s="273">
        <v>0</v>
      </c>
      <c r="D59" s="273">
        <v>0</v>
      </c>
      <c r="E59" s="273">
        <v>3488</v>
      </c>
      <c r="F59" s="273">
        <v>0</v>
      </c>
      <c r="G59" s="273">
        <v>0</v>
      </c>
      <c r="H59" s="273">
        <v>0</v>
      </c>
      <c r="I59" s="273">
        <v>0</v>
      </c>
      <c r="J59" s="273">
        <v>856</v>
      </c>
      <c r="K59" s="273">
        <v>0</v>
      </c>
      <c r="L59" s="273">
        <v>1108</v>
      </c>
      <c r="M59" s="273">
        <v>0</v>
      </c>
      <c r="N59" s="273">
        <v>0</v>
      </c>
      <c r="O59" s="273">
        <v>856</v>
      </c>
      <c r="P59" s="329">
        <v>249163</v>
      </c>
      <c r="Q59" s="329">
        <v>0</v>
      </c>
      <c r="R59" s="329">
        <v>0</v>
      </c>
      <c r="S59" s="330">
        <v>0</v>
      </c>
      <c r="T59" s="330">
        <v>0</v>
      </c>
      <c r="U59" s="331">
        <v>202930</v>
      </c>
      <c r="V59" s="329">
        <v>0</v>
      </c>
      <c r="W59" s="329">
        <v>1336</v>
      </c>
      <c r="X59" s="329">
        <v>5879</v>
      </c>
      <c r="Y59" s="329">
        <v>31789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15857</v>
      </c>
      <c r="AF59" s="329">
        <v>0</v>
      </c>
      <c r="AG59" s="329">
        <v>19292</v>
      </c>
      <c r="AH59" s="329">
        <v>2017</v>
      </c>
      <c r="AI59" s="329">
        <v>9479</v>
      </c>
      <c r="AJ59" s="329">
        <v>63822</v>
      </c>
      <c r="AK59" s="329">
        <v>2518</v>
      </c>
      <c r="AL59" s="329">
        <v>3842</v>
      </c>
      <c r="AM59" s="329">
        <v>0</v>
      </c>
      <c r="AN59" s="329">
        <v>0</v>
      </c>
      <c r="AO59" s="329">
        <v>18987</v>
      </c>
      <c r="AP59" s="329">
        <v>5776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19666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103931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>
      <c r="A60" s="207" t="s">
        <v>261</v>
      </c>
      <c r="B60" s="208"/>
      <c r="C60" s="277">
        <v>0</v>
      </c>
      <c r="D60" s="277">
        <v>0</v>
      </c>
      <c r="E60" s="277">
        <v>14.36</v>
      </c>
      <c r="F60" s="277">
        <v>0</v>
      </c>
      <c r="G60" s="277">
        <v>0</v>
      </c>
      <c r="H60" s="277">
        <v>0</v>
      </c>
      <c r="I60" s="277">
        <v>0</v>
      </c>
      <c r="J60" s="277">
        <v>3</v>
      </c>
      <c r="K60" s="277">
        <v>0</v>
      </c>
      <c r="L60" s="277">
        <v>4.5599999999999996</v>
      </c>
      <c r="M60" s="277">
        <v>0</v>
      </c>
      <c r="N60" s="277">
        <v>0</v>
      </c>
      <c r="O60" s="277">
        <v>18.5</v>
      </c>
      <c r="P60" s="332">
        <v>43.88</v>
      </c>
      <c r="Q60" s="332">
        <v>0</v>
      </c>
      <c r="R60" s="332">
        <v>0</v>
      </c>
      <c r="S60" s="278">
        <v>5.93</v>
      </c>
      <c r="T60" s="278">
        <v>0</v>
      </c>
      <c r="U60" s="333">
        <v>26.78</v>
      </c>
      <c r="V60" s="332">
        <v>0</v>
      </c>
      <c r="W60" s="332">
        <v>1.7</v>
      </c>
      <c r="X60" s="332">
        <v>11.05</v>
      </c>
      <c r="Y60" s="332">
        <v>7.16</v>
      </c>
      <c r="Z60" s="332">
        <v>0</v>
      </c>
      <c r="AA60" s="332">
        <v>0</v>
      </c>
      <c r="AB60" s="278">
        <v>4.67</v>
      </c>
      <c r="AC60" s="332">
        <v>9.61</v>
      </c>
      <c r="AD60" s="332">
        <v>0</v>
      </c>
      <c r="AE60" s="332">
        <v>0</v>
      </c>
      <c r="AF60" s="332">
        <v>0</v>
      </c>
      <c r="AG60" s="332">
        <v>28.46</v>
      </c>
      <c r="AH60" s="332">
        <v>18.14</v>
      </c>
      <c r="AI60" s="332">
        <v>4.0199999999999996</v>
      </c>
      <c r="AJ60" s="332">
        <v>95.43</v>
      </c>
      <c r="AK60" s="332">
        <v>0</v>
      </c>
      <c r="AL60" s="332">
        <v>0</v>
      </c>
      <c r="AM60" s="332">
        <v>0</v>
      </c>
      <c r="AN60" s="332">
        <v>0</v>
      </c>
      <c r="AO60" s="332">
        <v>3.39</v>
      </c>
      <c r="AP60" s="332">
        <v>5.66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0</v>
      </c>
      <c r="AW60" s="278">
        <v>0</v>
      </c>
      <c r="AX60" s="278">
        <v>0</v>
      </c>
      <c r="AY60" s="332">
        <v>8.68</v>
      </c>
      <c r="AZ60" s="332">
        <v>0</v>
      </c>
      <c r="BA60" s="278">
        <v>0</v>
      </c>
      <c r="BB60" s="278">
        <v>5.01</v>
      </c>
      <c r="BC60" s="278">
        <v>0</v>
      </c>
      <c r="BD60" s="278">
        <v>0</v>
      </c>
      <c r="BE60" s="332">
        <v>7.22</v>
      </c>
      <c r="BF60" s="278">
        <v>11.04</v>
      </c>
      <c r="BG60" s="278">
        <v>0</v>
      </c>
      <c r="BH60" s="278">
        <v>7.78</v>
      </c>
      <c r="BI60" s="278">
        <v>0</v>
      </c>
      <c r="BJ60" s="278">
        <v>6.37</v>
      </c>
      <c r="BK60" s="278">
        <v>30.68</v>
      </c>
      <c r="BL60" s="278">
        <v>0</v>
      </c>
      <c r="BM60" s="278">
        <v>0</v>
      </c>
      <c r="BN60" s="278">
        <v>15.46</v>
      </c>
      <c r="BO60" s="278">
        <v>0</v>
      </c>
      <c r="BP60" s="278">
        <v>5.0199999999999996</v>
      </c>
      <c r="BQ60" s="278">
        <v>0</v>
      </c>
      <c r="BR60" s="278">
        <v>4.25</v>
      </c>
      <c r="BS60" s="278">
        <v>0</v>
      </c>
      <c r="BT60" s="278">
        <v>0</v>
      </c>
      <c r="BU60" s="278">
        <v>0</v>
      </c>
      <c r="BV60" s="278">
        <v>10.35</v>
      </c>
      <c r="BW60" s="278">
        <v>3.77</v>
      </c>
      <c r="BX60" s="278">
        <v>0</v>
      </c>
      <c r="BY60" s="278">
        <v>12.13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434.06</v>
      </c>
    </row>
    <row r="61" spans="1:83">
      <c r="A61" s="31" t="s">
        <v>262</v>
      </c>
      <c r="B61" s="16"/>
      <c r="C61" s="273">
        <v>0</v>
      </c>
      <c r="D61" s="273">
        <v>0</v>
      </c>
      <c r="E61" s="334">
        <v>1373761</v>
      </c>
      <c r="F61" s="273">
        <v>0</v>
      </c>
      <c r="G61" s="273">
        <v>0</v>
      </c>
      <c r="H61" s="273">
        <v>0</v>
      </c>
      <c r="I61" s="273">
        <v>0</v>
      </c>
      <c r="J61" s="335">
        <v>337139</v>
      </c>
      <c r="K61" s="273">
        <v>0</v>
      </c>
      <c r="L61" s="336">
        <v>436390</v>
      </c>
      <c r="M61" s="273">
        <v>0</v>
      </c>
      <c r="N61" s="273">
        <v>0</v>
      </c>
      <c r="O61" s="273">
        <v>2032900</v>
      </c>
      <c r="P61" s="329">
        <v>3319275</v>
      </c>
      <c r="Q61" s="329">
        <v>0</v>
      </c>
      <c r="R61" s="329">
        <v>0</v>
      </c>
      <c r="S61" s="280">
        <v>344200</v>
      </c>
      <c r="T61" s="280">
        <v>0</v>
      </c>
      <c r="U61" s="331">
        <v>2019177</v>
      </c>
      <c r="V61" s="329">
        <v>0</v>
      </c>
      <c r="W61" s="329">
        <v>158171</v>
      </c>
      <c r="X61" s="329">
        <v>1028887</v>
      </c>
      <c r="Y61" s="329">
        <v>666580</v>
      </c>
      <c r="Z61" s="329">
        <v>0</v>
      </c>
      <c r="AA61" s="329">
        <v>0</v>
      </c>
      <c r="AB61" s="281">
        <v>493402</v>
      </c>
      <c r="AC61" s="329">
        <v>723659</v>
      </c>
      <c r="AD61" s="329">
        <v>0</v>
      </c>
      <c r="AE61" s="329">
        <v>0</v>
      </c>
      <c r="AF61" s="329">
        <v>0</v>
      </c>
      <c r="AG61" s="329">
        <v>4893598</v>
      </c>
      <c r="AH61" s="329">
        <v>1187322</v>
      </c>
      <c r="AI61" s="329">
        <v>423560</v>
      </c>
      <c r="AJ61" s="329">
        <v>15071415</v>
      </c>
      <c r="AK61" s="329">
        <v>0</v>
      </c>
      <c r="AL61" s="329">
        <v>0</v>
      </c>
      <c r="AM61" s="329">
        <v>0</v>
      </c>
      <c r="AN61" s="329">
        <v>0</v>
      </c>
      <c r="AO61" s="337">
        <v>273334</v>
      </c>
      <c r="AP61" s="329">
        <v>853854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0</v>
      </c>
      <c r="AW61" s="280">
        <v>0</v>
      </c>
      <c r="AX61" s="280">
        <v>0</v>
      </c>
      <c r="AY61" s="329">
        <v>546695</v>
      </c>
      <c r="AZ61" s="329">
        <v>0</v>
      </c>
      <c r="BA61" s="280">
        <v>0</v>
      </c>
      <c r="BB61" s="280">
        <v>495703</v>
      </c>
      <c r="BC61" s="280">
        <v>0</v>
      </c>
      <c r="BD61" s="280">
        <v>0</v>
      </c>
      <c r="BE61" s="329">
        <v>339391</v>
      </c>
      <c r="BF61" s="280">
        <v>626744</v>
      </c>
      <c r="BG61" s="280">
        <v>0</v>
      </c>
      <c r="BH61" s="280">
        <v>706613</v>
      </c>
      <c r="BI61" s="280">
        <v>0</v>
      </c>
      <c r="BJ61" s="280">
        <v>772445</v>
      </c>
      <c r="BK61" s="280">
        <v>1459562</v>
      </c>
      <c r="BL61" s="280">
        <v>0</v>
      </c>
      <c r="BM61" s="280">
        <v>0</v>
      </c>
      <c r="BN61" s="280">
        <v>2275058</v>
      </c>
      <c r="BO61" s="280">
        <v>74400</v>
      </c>
      <c r="BP61" s="280">
        <v>425794</v>
      </c>
      <c r="BQ61" s="280">
        <v>0</v>
      </c>
      <c r="BR61" s="280">
        <v>459142</v>
      </c>
      <c r="BS61" s="280">
        <v>0</v>
      </c>
      <c r="BT61" s="280">
        <v>0</v>
      </c>
      <c r="BU61" s="280">
        <v>0</v>
      </c>
      <c r="BV61" s="280">
        <v>626883</v>
      </c>
      <c r="BW61" s="280">
        <v>339221</v>
      </c>
      <c r="BX61" s="280">
        <v>0</v>
      </c>
      <c r="BY61" s="280">
        <v>1529531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46313806</v>
      </c>
    </row>
    <row r="62" spans="1:83">
      <c r="A62" s="31" t="s">
        <v>10</v>
      </c>
      <c r="B62" s="16"/>
      <c r="C62" s="25">
        <v>0</v>
      </c>
      <c r="D62" s="25">
        <v>0</v>
      </c>
      <c r="E62" s="25">
        <v>349351</v>
      </c>
      <c r="F62" s="25">
        <v>0</v>
      </c>
      <c r="G62" s="25">
        <v>0</v>
      </c>
      <c r="H62" s="25">
        <v>0</v>
      </c>
      <c r="I62" s="25">
        <v>0</v>
      </c>
      <c r="J62" s="25">
        <v>85735</v>
      </c>
      <c r="K62" s="25">
        <v>0</v>
      </c>
      <c r="L62" s="25">
        <v>110975</v>
      </c>
      <c r="M62" s="25">
        <v>0</v>
      </c>
      <c r="N62" s="25">
        <v>0</v>
      </c>
      <c r="O62" s="25">
        <v>516972</v>
      </c>
      <c r="P62" s="25">
        <v>844101</v>
      </c>
      <c r="Q62" s="25">
        <v>0</v>
      </c>
      <c r="R62" s="25">
        <v>0</v>
      </c>
      <c r="S62" s="25">
        <v>87531</v>
      </c>
      <c r="T62" s="25">
        <v>0</v>
      </c>
      <c r="U62" s="25">
        <v>513482</v>
      </c>
      <c r="V62" s="25">
        <v>0</v>
      </c>
      <c r="W62" s="25">
        <v>40223</v>
      </c>
      <c r="X62" s="25">
        <v>261649</v>
      </c>
      <c r="Y62" s="25">
        <v>169513</v>
      </c>
      <c r="Z62" s="25">
        <v>0</v>
      </c>
      <c r="AA62" s="25">
        <v>0</v>
      </c>
      <c r="AB62" s="25">
        <v>125473</v>
      </c>
      <c r="AC62" s="25">
        <v>184028</v>
      </c>
      <c r="AD62" s="25">
        <v>0</v>
      </c>
      <c r="AE62" s="25">
        <v>0</v>
      </c>
      <c r="AF62" s="25">
        <v>0</v>
      </c>
      <c r="AG62" s="25">
        <v>1244455</v>
      </c>
      <c r="AH62" s="25">
        <v>301939</v>
      </c>
      <c r="AI62" s="25">
        <v>107712</v>
      </c>
      <c r="AJ62" s="25">
        <v>3832702</v>
      </c>
      <c r="AK62" s="25">
        <v>0</v>
      </c>
      <c r="AL62" s="25">
        <v>0</v>
      </c>
      <c r="AM62" s="25">
        <v>0</v>
      </c>
      <c r="AN62" s="25">
        <v>0</v>
      </c>
      <c r="AO62" s="25">
        <v>69510</v>
      </c>
      <c r="AP62" s="25">
        <v>217137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139026</v>
      </c>
      <c r="AZ62" s="25">
        <v>0</v>
      </c>
      <c r="BA62" s="25">
        <v>0</v>
      </c>
      <c r="BB62" s="25">
        <v>126059</v>
      </c>
      <c r="BC62" s="25">
        <v>0</v>
      </c>
      <c r="BD62" s="25">
        <v>0</v>
      </c>
      <c r="BE62" s="25">
        <v>86308</v>
      </c>
      <c r="BF62" s="25">
        <v>159383</v>
      </c>
      <c r="BG62" s="25">
        <v>0</v>
      </c>
      <c r="BH62" s="25">
        <v>179694</v>
      </c>
      <c r="BI62" s="25">
        <v>0</v>
      </c>
      <c r="BJ62" s="25">
        <v>196435</v>
      </c>
      <c r="BK62" s="25">
        <v>371171</v>
      </c>
      <c r="BL62" s="25">
        <v>0</v>
      </c>
      <c r="BM62" s="25">
        <v>0</v>
      </c>
      <c r="BN62" s="25">
        <v>578553</v>
      </c>
      <c r="BO62" s="25">
        <v>18920</v>
      </c>
      <c r="BP62" s="25">
        <v>108281</v>
      </c>
      <c r="BQ62" s="25">
        <v>0</v>
      </c>
      <c r="BR62" s="25">
        <v>116761</v>
      </c>
      <c r="BS62" s="25">
        <v>0</v>
      </c>
      <c r="BT62" s="25">
        <v>0</v>
      </c>
      <c r="BU62" s="25">
        <v>0</v>
      </c>
      <c r="BV62" s="25">
        <v>159418</v>
      </c>
      <c r="BW62" s="25">
        <v>86265</v>
      </c>
      <c r="BX62" s="25">
        <v>0</v>
      </c>
      <c r="BY62" s="25">
        <v>388964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11777726</v>
      </c>
    </row>
    <row r="63" spans="1:83">
      <c r="A63" s="31" t="s">
        <v>263</v>
      </c>
      <c r="B63" s="16"/>
      <c r="C63" s="273">
        <v>0</v>
      </c>
      <c r="D63" s="273">
        <v>0</v>
      </c>
      <c r="E63" s="338">
        <v>1101026</v>
      </c>
      <c r="F63" s="273">
        <v>0</v>
      </c>
      <c r="G63" s="273">
        <v>0</v>
      </c>
      <c r="H63" s="273">
        <v>0</v>
      </c>
      <c r="I63" s="273">
        <v>0</v>
      </c>
      <c r="J63" s="339">
        <v>270206</v>
      </c>
      <c r="K63" s="273">
        <v>0</v>
      </c>
      <c r="L63" s="340">
        <v>349752</v>
      </c>
      <c r="M63" s="273">
        <v>0</v>
      </c>
      <c r="N63" s="273">
        <v>0</v>
      </c>
      <c r="O63" s="273">
        <v>1042723</v>
      </c>
      <c r="P63" s="329">
        <v>221818</v>
      </c>
      <c r="Q63" s="329">
        <v>0</v>
      </c>
      <c r="R63" s="329">
        <v>1450384</v>
      </c>
      <c r="S63" s="280">
        <v>0</v>
      </c>
      <c r="T63" s="280">
        <v>0</v>
      </c>
      <c r="U63" s="331">
        <v>9750</v>
      </c>
      <c r="V63" s="329">
        <v>0</v>
      </c>
      <c r="W63" s="329">
        <v>26261</v>
      </c>
      <c r="X63" s="329">
        <v>170826</v>
      </c>
      <c r="Y63" s="329">
        <v>1412808</v>
      </c>
      <c r="Z63" s="329">
        <v>0</v>
      </c>
      <c r="AA63" s="329">
        <v>0</v>
      </c>
      <c r="AB63" s="281">
        <v>0</v>
      </c>
      <c r="AC63" s="329">
        <v>178503</v>
      </c>
      <c r="AD63" s="329">
        <v>0</v>
      </c>
      <c r="AE63" s="329">
        <v>1563920</v>
      </c>
      <c r="AF63" s="329">
        <v>0</v>
      </c>
      <c r="AG63" s="329">
        <v>1093113</v>
      </c>
      <c r="AH63" s="329">
        <v>0</v>
      </c>
      <c r="AI63" s="329">
        <v>0</v>
      </c>
      <c r="AJ63" s="329">
        <v>914894</v>
      </c>
      <c r="AK63" s="329">
        <v>353433</v>
      </c>
      <c r="AL63" s="329">
        <v>301148</v>
      </c>
      <c r="AM63" s="329">
        <v>0</v>
      </c>
      <c r="AN63" s="329">
        <v>0</v>
      </c>
      <c r="AO63" s="341">
        <v>219069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192128</v>
      </c>
      <c r="AZ63" s="329">
        <v>0</v>
      </c>
      <c r="BA63" s="280">
        <v>0</v>
      </c>
      <c r="BB63" s="280">
        <v>15462</v>
      </c>
      <c r="BC63" s="280">
        <v>0</v>
      </c>
      <c r="BD63" s="280">
        <v>0</v>
      </c>
      <c r="BE63" s="329">
        <v>5400</v>
      </c>
      <c r="BF63" s="280">
        <v>0</v>
      </c>
      <c r="BG63" s="280">
        <v>0</v>
      </c>
      <c r="BH63" s="280">
        <v>0</v>
      </c>
      <c r="BI63" s="280">
        <v>0</v>
      </c>
      <c r="BJ63" s="280">
        <v>175131</v>
      </c>
      <c r="BK63" s="280">
        <v>915748</v>
      </c>
      <c r="BL63" s="280">
        <v>0</v>
      </c>
      <c r="BM63" s="280">
        <v>0</v>
      </c>
      <c r="BN63" s="280">
        <v>120746</v>
      </c>
      <c r="BO63" s="280">
        <v>0</v>
      </c>
      <c r="BP63" s="280">
        <v>0</v>
      </c>
      <c r="BQ63" s="280">
        <v>0</v>
      </c>
      <c r="BR63" s="280">
        <v>110587</v>
      </c>
      <c r="BS63" s="280">
        <v>0</v>
      </c>
      <c r="BT63" s="280">
        <v>0</v>
      </c>
      <c r="BU63" s="280">
        <v>0</v>
      </c>
      <c r="BV63" s="280">
        <v>250014</v>
      </c>
      <c r="BW63" s="280">
        <v>52850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12517700</v>
      </c>
    </row>
    <row r="64" spans="1:83">
      <c r="A64" s="31" t="s">
        <v>264</v>
      </c>
      <c r="B64" s="16"/>
      <c r="C64" s="273">
        <v>0</v>
      </c>
      <c r="D64" s="273">
        <v>0</v>
      </c>
      <c r="E64" s="338">
        <v>143799</v>
      </c>
      <c r="F64" s="273">
        <v>0</v>
      </c>
      <c r="G64" s="273">
        <v>0</v>
      </c>
      <c r="H64" s="273">
        <v>0</v>
      </c>
      <c r="I64" s="273">
        <v>0</v>
      </c>
      <c r="J64" s="339">
        <v>35290</v>
      </c>
      <c r="K64" s="273">
        <v>0</v>
      </c>
      <c r="L64" s="340">
        <v>45679</v>
      </c>
      <c r="M64" s="273">
        <v>0</v>
      </c>
      <c r="N64" s="273">
        <v>0</v>
      </c>
      <c r="O64" s="273">
        <v>246162</v>
      </c>
      <c r="P64" s="329">
        <v>6891121</v>
      </c>
      <c r="Q64" s="329">
        <v>0</v>
      </c>
      <c r="R64" s="329">
        <v>70740</v>
      </c>
      <c r="S64" s="280">
        <v>-141983</v>
      </c>
      <c r="T64" s="280">
        <v>0</v>
      </c>
      <c r="U64" s="331">
        <v>1574313</v>
      </c>
      <c r="V64" s="329">
        <v>0</v>
      </c>
      <c r="W64" s="329">
        <v>36205</v>
      </c>
      <c r="X64" s="329">
        <v>235511</v>
      </c>
      <c r="Y64" s="329">
        <v>152579</v>
      </c>
      <c r="Z64" s="329">
        <v>0</v>
      </c>
      <c r="AA64" s="329">
        <v>0</v>
      </c>
      <c r="AB64" s="281">
        <v>2339446</v>
      </c>
      <c r="AC64" s="329">
        <v>95774</v>
      </c>
      <c r="AD64" s="329">
        <v>0</v>
      </c>
      <c r="AE64" s="329">
        <v>24587</v>
      </c>
      <c r="AF64" s="329">
        <v>0</v>
      </c>
      <c r="AG64" s="329">
        <v>258518</v>
      </c>
      <c r="AH64" s="329">
        <v>43174</v>
      </c>
      <c r="AI64" s="329">
        <v>1053111</v>
      </c>
      <c r="AJ64" s="329">
        <v>1016815</v>
      </c>
      <c r="AK64" s="329">
        <v>1167</v>
      </c>
      <c r="AL64" s="329">
        <v>5189</v>
      </c>
      <c r="AM64" s="329">
        <v>0</v>
      </c>
      <c r="AN64" s="329">
        <v>0</v>
      </c>
      <c r="AO64" s="341">
        <v>28611</v>
      </c>
      <c r="AP64" s="329">
        <v>93109</v>
      </c>
      <c r="AQ64" s="329">
        <v>0</v>
      </c>
      <c r="AR64" s="329">
        <v>0</v>
      </c>
      <c r="AS64" s="329">
        <v>0</v>
      </c>
      <c r="AT64" s="329">
        <v>0</v>
      </c>
      <c r="AU64" s="329">
        <v>0</v>
      </c>
      <c r="AV64" s="280">
        <v>0</v>
      </c>
      <c r="AW64" s="280">
        <v>0</v>
      </c>
      <c r="AX64" s="280">
        <v>0</v>
      </c>
      <c r="AY64" s="329">
        <v>396058</v>
      </c>
      <c r="AZ64" s="329">
        <v>0</v>
      </c>
      <c r="BA64" s="280">
        <v>43101</v>
      </c>
      <c r="BB64" s="280">
        <v>11375</v>
      </c>
      <c r="BC64" s="280">
        <v>0</v>
      </c>
      <c r="BD64" s="280">
        <v>0</v>
      </c>
      <c r="BE64" s="329">
        <v>45918</v>
      </c>
      <c r="BF64" s="280">
        <v>75835</v>
      </c>
      <c r="BG64" s="280">
        <v>0</v>
      </c>
      <c r="BH64" s="280">
        <v>1774242</v>
      </c>
      <c r="BI64" s="280">
        <v>0</v>
      </c>
      <c r="BJ64" s="280">
        <v>65497</v>
      </c>
      <c r="BK64" s="280">
        <v>50885</v>
      </c>
      <c r="BL64" s="280">
        <v>0</v>
      </c>
      <c r="BM64" s="280">
        <v>0</v>
      </c>
      <c r="BN64" s="280">
        <v>385270</v>
      </c>
      <c r="BO64" s="280">
        <v>12492</v>
      </c>
      <c r="BP64" s="280">
        <v>186501</v>
      </c>
      <c r="BQ64" s="280">
        <v>0</v>
      </c>
      <c r="BR64" s="280">
        <v>183916</v>
      </c>
      <c r="BS64" s="280">
        <v>0</v>
      </c>
      <c r="BT64" s="280">
        <v>0</v>
      </c>
      <c r="BU64" s="280">
        <v>0</v>
      </c>
      <c r="BV64" s="280">
        <v>4305</v>
      </c>
      <c r="BW64" s="280">
        <v>50600</v>
      </c>
      <c r="BX64" s="280">
        <v>0</v>
      </c>
      <c r="BY64" s="280">
        <v>2630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17537542</v>
      </c>
    </row>
    <row r="65" spans="1:83">
      <c r="A65" s="31" t="s">
        <v>265</v>
      </c>
      <c r="B65" s="16"/>
      <c r="C65" s="273">
        <v>0</v>
      </c>
      <c r="D65" s="273">
        <v>0</v>
      </c>
      <c r="E65" s="338">
        <v>0</v>
      </c>
      <c r="F65" s="273">
        <v>0</v>
      </c>
      <c r="G65" s="273">
        <v>0</v>
      </c>
      <c r="H65" s="273">
        <v>0</v>
      </c>
      <c r="I65" s="273">
        <v>0</v>
      </c>
      <c r="J65" s="339">
        <v>0</v>
      </c>
      <c r="K65" s="273">
        <v>0</v>
      </c>
      <c r="L65" s="340">
        <v>0</v>
      </c>
      <c r="M65" s="273">
        <v>0</v>
      </c>
      <c r="N65" s="273">
        <v>0</v>
      </c>
      <c r="O65" s="273">
        <v>0</v>
      </c>
      <c r="P65" s="329">
        <v>479</v>
      </c>
      <c r="Q65" s="329">
        <v>0</v>
      </c>
      <c r="R65" s="329">
        <v>0</v>
      </c>
      <c r="S65" s="280">
        <v>6671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10859</v>
      </c>
      <c r="AF65" s="329">
        <v>0</v>
      </c>
      <c r="AG65" s="329">
        <v>7</v>
      </c>
      <c r="AH65" s="329">
        <v>58078</v>
      </c>
      <c r="AI65" s="329">
        <v>0</v>
      </c>
      <c r="AJ65" s="329">
        <v>63249</v>
      </c>
      <c r="AK65" s="329">
        <v>625</v>
      </c>
      <c r="AL65" s="329">
        <v>344</v>
      </c>
      <c r="AM65" s="329">
        <v>0</v>
      </c>
      <c r="AN65" s="329">
        <v>0</v>
      </c>
      <c r="AO65" s="341">
        <v>0</v>
      </c>
      <c r="AP65" s="329">
        <v>3362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1459</v>
      </c>
      <c r="BB65" s="280">
        <v>0</v>
      </c>
      <c r="BC65" s="280">
        <v>0</v>
      </c>
      <c r="BD65" s="280">
        <v>0</v>
      </c>
      <c r="BE65" s="329">
        <v>384038</v>
      </c>
      <c r="BF65" s="280">
        <v>1256</v>
      </c>
      <c r="BG65" s="280">
        <v>0</v>
      </c>
      <c r="BH65" s="280">
        <v>118760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649187</v>
      </c>
    </row>
    <row r="66" spans="1:83">
      <c r="A66" s="31" t="s">
        <v>266</v>
      </c>
      <c r="B66" s="16"/>
      <c r="C66" s="273">
        <v>0</v>
      </c>
      <c r="D66" s="273">
        <v>0</v>
      </c>
      <c r="E66" s="338">
        <v>37379</v>
      </c>
      <c r="F66" s="273">
        <v>0</v>
      </c>
      <c r="G66" s="273">
        <v>0</v>
      </c>
      <c r="H66" s="273">
        <v>0</v>
      </c>
      <c r="I66" s="273">
        <v>0</v>
      </c>
      <c r="J66" s="339">
        <v>9173</v>
      </c>
      <c r="K66" s="273">
        <v>0</v>
      </c>
      <c r="L66" s="340">
        <v>11874</v>
      </c>
      <c r="M66" s="273">
        <v>0</v>
      </c>
      <c r="N66" s="273">
        <v>0</v>
      </c>
      <c r="O66" s="273">
        <v>17720</v>
      </c>
      <c r="P66" s="329">
        <v>495848</v>
      </c>
      <c r="Q66" s="329">
        <v>0</v>
      </c>
      <c r="R66" s="329">
        <v>0</v>
      </c>
      <c r="S66" s="280">
        <v>14241</v>
      </c>
      <c r="T66" s="280">
        <v>0</v>
      </c>
      <c r="U66" s="331">
        <v>740444</v>
      </c>
      <c r="V66" s="329">
        <v>0</v>
      </c>
      <c r="W66" s="329">
        <v>44054</v>
      </c>
      <c r="X66" s="329">
        <v>286564</v>
      </c>
      <c r="Y66" s="329">
        <v>185655</v>
      </c>
      <c r="Z66" s="329">
        <v>0</v>
      </c>
      <c r="AA66" s="329">
        <v>0</v>
      </c>
      <c r="AB66" s="281">
        <v>177291</v>
      </c>
      <c r="AC66" s="329">
        <v>14002</v>
      </c>
      <c r="AD66" s="329">
        <v>0</v>
      </c>
      <c r="AE66" s="329">
        <v>34561</v>
      </c>
      <c r="AF66" s="329">
        <v>0</v>
      </c>
      <c r="AG66" s="329">
        <v>62078</v>
      </c>
      <c r="AH66" s="329">
        <v>106752</v>
      </c>
      <c r="AI66" s="329">
        <v>375990</v>
      </c>
      <c r="AJ66" s="329">
        <v>342525</v>
      </c>
      <c r="AK66" s="329">
        <v>3281</v>
      </c>
      <c r="AL66" s="329">
        <v>1009</v>
      </c>
      <c r="AM66" s="329">
        <v>0</v>
      </c>
      <c r="AN66" s="329">
        <v>0</v>
      </c>
      <c r="AO66" s="341">
        <v>7437</v>
      </c>
      <c r="AP66" s="329">
        <v>19925</v>
      </c>
      <c r="AQ66" s="329">
        <v>0</v>
      </c>
      <c r="AR66" s="329">
        <v>0</v>
      </c>
      <c r="AS66" s="329">
        <v>0</v>
      </c>
      <c r="AT66" s="329">
        <v>0</v>
      </c>
      <c r="AU66" s="329">
        <v>0</v>
      </c>
      <c r="AV66" s="280">
        <v>0</v>
      </c>
      <c r="AW66" s="280">
        <v>0</v>
      </c>
      <c r="AX66" s="280">
        <v>0</v>
      </c>
      <c r="AY66" s="329">
        <v>278577</v>
      </c>
      <c r="AZ66" s="329">
        <v>0</v>
      </c>
      <c r="BA66" s="280">
        <v>189414</v>
      </c>
      <c r="BB66" s="280">
        <v>15955</v>
      </c>
      <c r="BC66" s="280">
        <v>0</v>
      </c>
      <c r="BD66" s="280">
        <v>0</v>
      </c>
      <c r="BE66" s="329">
        <v>176604</v>
      </c>
      <c r="BF66" s="280">
        <v>1823</v>
      </c>
      <c r="BG66" s="280">
        <v>0</v>
      </c>
      <c r="BH66" s="280">
        <v>98233</v>
      </c>
      <c r="BI66" s="280">
        <v>0</v>
      </c>
      <c r="BJ66" s="280">
        <v>5552</v>
      </c>
      <c r="BK66" s="280">
        <v>1672744</v>
      </c>
      <c r="BL66" s="280">
        <v>0</v>
      </c>
      <c r="BM66" s="280">
        <v>0</v>
      </c>
      <c r="BN66" s="280">
        <v>587344</v>
      </c>
      <c r="BO66" s="280">
        <v>27794</v>
      </c>
      <c r="BP66" s="280">
        <v>1262826</v>
      </c>
      <c r="BQ66" s="280">
        <v>0</v>
      </c>
      <c r="BR66" s="280">
        <v>52559</v>
      </c>
      <c r="BS66" s="280">
        <v>0</v>
      </c>
      <c r="BT66" s="280">
        <v>0</v>
      </c>
      <c r="BU66" s="280">
        <v>0</v>
      </c>
      <c r="BV66" s="280">
        <v>13427</v>
      </c>
      <c r="BW66" s="280">
        <v>50003</v>
      </c>
      <c r="BX66" s="280">
        <v>0</v>
      </c>
      <c r="BY66" s="280">
        <v>51933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7472591</v>
      </c>
    </row>
    <row r="67" spans="1:83">
      <c r="A67" s="31" t="s">
        <v>15</v>
      </c>
      <c r="B67" s="16"/>
      <c r="C67" s="25">
        <v>0</v>
      </c>
      <c r="D67" s="25">
        <v>0</v>
      </c>
      <c r="E67" s="25">
        <v>206284</v>
      </c>
      <c r="F67" s="25">
        <v>0</v>
      </c>
      <c r="G67" s="25">
        <v>0</v>
      </c>
      <c r="H67" s="25">
        <v>0</v>
      </c>
      <c r="I67" s="25">
        <v>0</v>
      </c>
      <c r="J67" s="25">
        <v>50616</v>
      </c>
      <c r="K67" s="25">
        <v>0</v>
      </c>
      <c r="L67" s="25">
        <v>65514</v>
      </c>
      <c r="M67" s="25">
        <v>0</v>
      </c>
      <c r="N67" s="25">
        <v>0</v>
      </c>
      <c r="O67" s="25">
        <v>106809</v>
      </c>
      <c r="P67" s="25">
        <v>284214</v>
      </c>
      <c r="Q67" s="25">
        <v>0</v>
      </c>
      <c r="R67" s="25">
        <v>6150</v>
      </c>
      <c r="S67" s="25">
        <v>55009</v>
      </c>
      <c r="T67" s="25">
        <v>0</v>
      </c>
      <c r="U67" s="25">
        <v>61771</v>
      </c>
      <c r="V67" s="25">
        <v>0</v>
      </c>
      <c r="W67" s="25">
        <v>18184</v>
      </c>
      <c r="X67" s="25">
        <v>118346</v>
      </c>
      <c r="Y67" s="25">
        <v>76669</v>
      </c>
      <c r="Z67" s="25">
        <v>0</v>
      </c>
      <c r="AA67" s="25">
        <v>0</v>
      </c>
      <c r="AB67" s="25">
        <v>15166</v>
      </c>
      <c r="AC67" s="25">
        <v>29376</v>
      </c>
      <c r="AD67" s="25">
        <v>0</v>
      </c>
      <c r="AE67" s="25">
        <v>109827</v>
      </c>
      <c r="AF67" s="25">
        <v>0</v>
      </c>
      <c r="AG67" s="25">
        <v>126827</v>
      </c>
      <c r="AH67" s="25">
        <v>24372</v>
      </c>
      <c r="AI67" s="25">
        <v>24487</v>
      </c>
      <c r="AJ67" s="25">
        <v>1272966</v>
      </c>
      <c r="AK67" s="25">
        <v>22653</v>
      </c>
      <c r="AL67" s="25">
        <v>13179</v>
      </c>
      <c r="AM67" s="25">
        <v>0</v>
      </c>
      <c r="AN67" s="25">
        <v>0</v>
      </c>
      <c r="AO67" s="25">
        <v>41066</v>
      </c>
      <c r="AP67" s="25">
        <v>5692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82514</v>
      </c>
      <c r="AZ67" s="25">
        <v>0</v>
      </c>
      <c r="BA67" s="25">
        <v>33922</v>
      </c>
      <c r="BB67" s="25">
        <v>10849</v>
      </c>
      <c r="BC67" s="25">
        <v>0</v>
      </c>
      <c r="BD67" s="25">
        <v>0</v>
      </c>
      <c r="BE67" s="25">
        <v>244447</v>
      </c>
      <c r="BF67" s="25">
        <v>32089</v>
      </c>
      <c r="BG67" s="25">
        <v>0</v>
      </c>
      <c r="BH67" s="25">
        <v>26435</v>
      </c>
      <c r="BI67" s="25">
        <v>0</v>
      </c>
      <c r="BJ67" s="25">
        <v>24296</v>
      </c>
      <c r="BK67" s="25">
        <v>19635</v>
      </c>
      <c r="BL67" s="25">
        <v>0</v>
      </c>
      <c r="BM67" s="25">
        <v>0</v>
      </c>
      <c r="BN67" s="25">
        <v>661944</v>
      </c>
      <c r="BO67" s="25">
        <v>0</v>
      </c>
      <c r="BP67" s="25">
        <v>23302</v>
      </c>
      <c r="BQ67" s="25">
        <v>0</v>
      </c>
      <c r="BR67" s="25">
        <v>9818</v>
      </c>
      <c r="BS67" s="25">
        <v>0</v>
      </c>
      <c r="BT67" s="25">
        <v>0</v>
      </c>
      <c r="BU67" s="25">
        <v>0</v>
      </c>
      <c r="BV67" s="25">
        <v>38124</v>
      </c>
      <c r="BW67" s="25">
        <v>6265</v>
      </c>
      <c r="BX67" s="25">
        <v>0</v>
      </c>
      <c r="BY67" s="25">
        <v>21431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3970248</v>
      </c>
    </row>
    <row r="68" spans="1:83">
      <c r="A68" s="31" t="s">
        <v>267</v>
      </c>
      <c r="B68" s="25"/>
      <c r="C68" s="273">
        <v>0</v>
      </c>
      <c r="D68" s="273">
        <v>0</v>
      </c>
      <c r="E68" s="342">
        <v>39750</v>
      </c>
      <c r="F68" s="273">
        <v>0</v>
      </c>
      <c r="G68" s="273">
        <v>0</v>
      </c>
      <c r="H68" s="273">
        <v>0</v>
      </c>
      <c r="I68" s="273">
        <v>0</v>
      </c>
      <c r="J68" s="343">
        <v>9755</v>
      </c>
      <c r="K68" s="273">
        <v>0</v>
      </c>
      <c r="L68" s="344">
        <v>12627</v>
      </c>
      <c r="M68" s="273">
        <v>0</v>
      </c>
      <c r="N68" s="273">
        <v>0</v>
      </c>
      <c r="O68" s="273">
        <v>8328</v>
      </c>
      <c r="P68" s="329">
        <v>188502</v>
      </c>
      <c r="Q68" s="329">
        <v>0</v>
      </c>
      <c r="R68" s="329">
        <v>0</v>
      </c>
      <c r="S68" s="280">
        <v>14879</v>
      </c>
      <c r="T68" s="280">
        <v>0</v>
      </c>
      <c r="U68" s="331">
        <v>0</v>
      </c>
      <c r="V68" s="329">
        <v>0</v>
      </c>
      <c r="W68" s="329">
        <v>755</v>
      </c>
      <c r="X68" s="329">
        <v>4914</v>
      </c>
      <c r="Y68" s="329">
        <v>3184</v>
      </c>
      <c r="Z68" s="329">
        <v>0</v>
      </c>
      <c r="AA68" s="329">
        <v>0</v>
      </c>
      <c r="AB68" s="281">
        <v>6559</v>
      </c>
      <c r="AC68" s="329">
        <v>12720</v>
      </c>
      <c r="AD68" s="329">
        <v>0</v>
      </c>
      <c r="AE68" s="329">
        <v>8601</v>
      </c>
      <c r="AF68" s="329">
        <v>0</v>
      </c>
      <c r="AG68" s="329">
        <v>42135</v>
      </c>
      <c r="AH68" s="329">
        <v>245</v>
      </c>
      <c r="AI68" s="329">
        <v>13952</v>
      </c>
      <c r="AJ68" s="329">
        <v>168987</v>
      </c>
      <c r="AK68" s="329">
        <v>13832</v>
      </c>
      <c r="AL68" s="329">
        <v>6908</v>
      </c>
      <c r="AM68" s="329">
        <v>0</v>
      </c>
      <c r="AN68" s="329">
        <v>0</v>
      </c>
      <c r="AO68" s="345">
        <v>7910</v>
      </c>
      <c r="AP68" s="329">
        <v>56325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0</v>
      </c>
      <c r="AW68" s="280">
        <v>0</v>
      </c>
      <c r="AX68" s="280">
        <v>0</v>
      </c>
      <c r="AY68" s="329">
        <v>0</v>
      </c>
      <c r="AZ68" s="329">
        <v>0</v>
      </c>
      <c r="BA68" s="280">
        <v>0</v>
      </c>
      <c r="BB68" s="280">
        <v>0</v>
      </c>
      <c r="BC68" s="280">
        <v>0</v>
      </c>
      <c r="BD68" s="280">
        <v>0</v>
      </c>
      <c r="BE68" s="329">
        <v>2600</v>
      </c>
      <c r="BF68" s="280">
        <v>0</v>
      </c>
      <c r="BG68" s="280">
        <v>0</v>
      </c>
      <c r="BH68" s="280">
        <v>114314</v>
      </c>
      <c r="BI68" s="280">
        <v>0</v>
      </c>
      <c r="BJ68" s="280">
        <v>0</v>
      </c>
      <c r="BK68" s="280">
        <v>12467</v>
      </c>
      <c r="BL68" s="280">
        <v>0</v>
      </c>
      <c r="BM68" s="280">
        <v>0</v>
      </c>
      <c r="BN68" s="280">
        <v>203</v>
      </c>
      <c r="BO68" s="280">
        <v>0</v>
      </c>
      <c r="BP68" s="280">
        <v>3963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1925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756340</v>
      </c>
    </row>
    <row r="69" spans="1:83">
      <c r="A69" s="31" t="s">
        <v>268</v>
      </c>
      <c r="B69" s="16"/>
      <c r="C69" s="25">
        <v>0</v>
      </c>
      <c r="D69" s="25">
        <v>0</v>
      </c>
      <c r="E69" s="25">
        <v>42918</v>
      </c>
      <c r="F69" s="25">
        <v>0</v>
      </c>
      <c r="G69" s="25">
        <v>0</v>
      </c>
      <c r="H69" s="25">
        <v>0</v>
      </c>
      <c r="I69" s="25">
        <v>0</v>
      </c>
      <c r="J69" s="25">
        <v>10533</v>
      </c>
      <c r="K69" s="25">
        <v>0</v>
      </c>
      <c r="L69" s="25">
        <v>13633</v>
      </c>
      <c r="M69" s="25">
        <v>0</v>
      </c>
      <c r="N69" s="25">
        <v>0</v>
      </c>
      <c r="O69" s="25">
        <v>28099</v>
      </c>
      <c r="P69" s="25">
        <v>296660</v>
      </c>
      <c r="Q69" s="25">
        <v>0</v>
      </c>
      <c r="R69" s="25">
        <v>1753</v>
      </c>
      <c r="S69" s="25">
        <v>170057</v>
      </c>
      <c r="T69" s="25">
        <v>0</v>
      </c>
      <c r="U69" s="25">
        <v>50314</v>
      </c>
      <c r="V69" s="25">
        <v>0</v>
      </c>
      <c r="W69" s="25">
        <v>3065</v>
      </c>
      <c r="X69" s="25">
        <v>19938</v>
      </c>
      <c r="Y69" s="25">
        <v>12918</v>
      </c>
      <c r="Z69" s="25">
        <v>0</v>
      </c>
      <c r="AA69" s="25">
        <v>0</v>
      </c>
      <c r="AB69" s="25">
        <v>2926</v>
      </c>
      <c r="AC69" s="25">
        <v>6460</v>
      </c>
      <c r="AD69" s="25">
        <v>0</v>
      </c>
      <c r="AE69" s="25">
        <v>17849</v>
      </c>
      <c r="AF69" s="25">
        <v>0</v>
      </c>
      <c r="AG69" s="25">
        <v>86706</v>
      </c>
      <c r="AH69" s="25">
        <v>10070</v>
      </c>
      <c r="AI69" s="25">
        <v>20514</v>
      </c>
      <c r="AJ69" s="25">
        <v>294202</v>
      </c>
      <c r="AK69" s="25">
        <v>2121</v>
      </c>
      <c r="AL69" s="25">
        <v>1682</v>
      </c>
      <c r="AM69" s="25">
        <v>0</v>
      </c>
      <c r="AN69" s="25">
        <v>0</v>
      </c>
      <c r="AO69" s="25">
        <v>8539</v>
      </c>
      <c r="AP69" s="25">
        <v>29533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8765</v>
      </c>
      <c r="AZ69" s="25">
        <v>0</v>
      </c>
      <c r="BA69" s="25">
        <v>0</v>
      </c>
      <c r="BB69" s="25">
        <v>7188</v>
      </c>
      <c r="BC69" s="25">
        <v>0</v>
      </c>
      <c r="BD69" s="25">
        <v>0</v>
      </c>
      <c r="BE69" s="25">
        <v>18717</v>
      </c>
      <c r="BF69" s="25">
        <v>5519</v>
      </c>
      <c r="BG69" s="25">
        <v>0</v>
      </c>
      <c r="BH69" s="25">
        <v>188839</v>
      </c>
      <c r="BI69" s="25">
        <v>0</v>
      </c>
      <c r="BJ69" s="25">
        <v>40432</v>
      </c>
      <c r="BK69" s="25">
        <v>218033</v>
      </c>
      <c r="BL69" s="25">
        <v>0</v>
      </c>
      <c r="BM69" s="25">
        <v>0</v>
      </c>
      <c r="BN69" s="25">
        <v>543668</v>
      </c>
      <c r="BO69" s="25">
        <v>0</v>
      </c>
      <c r="BP69" s="25">
        <v>577783</v>
      </c>
      <c r="BQ69" s="25">
        <v>0</v>
      </c>
      <c r="BR69" s="25">
        <v>154587</v>
      </c>
      <c r="BS69" s="25">
        <v>0</v>
      </c>
      <c r="BT69" s="25">
        <v>0</v>
      </c>
      <c r="BU69" s="25">
        <v>7348</v>
      </c>
      <c r="BV69" s="25">
        <v>0</v>
      </c>
      <c r="BW69" s="25">
        <v>20538</v>
      </c>
      <c r="BX69" s="25">
        <v>0</v>
      </c>
      <c r="BY69" s="25">
        <v>1189</v>
      </c>
      <c r="BZ69" s="25">
        <v>0</v>
      </c>
      <c r="CA69" s="25">
        <v>0</v>
      </c>
      <c r="CB69" s="25">
        <v>0</v>
      </c>
      <c r="CC69" s="25">
        <v>0</v>
      </c>
      <c r="CD69" s="25">
        <v>0</v>
      </c>
      <c r="CE69" s="25">
        <v>2923096</v>
      </c>
    </row>
    <row r="70" spans="1:83">
      <c r="A70" s="26" t="s">
        <v>269</v>
      </c>
      <c r="B70" s="34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>
      <c r="A71" s="26" t="s">
        <v>270</v>
      </c>
      <c r="B71" s="346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</row>
    <row r="72" spans="1:83">
      <c r="A72" s="26" t="s">
        <v>271</v>
      </c>
      <c r="B72" s="34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>
      <c r="A73" s="26" t="s">
        <v>272</v>
      </c>
      <c r="B73" s="346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>
      <c r="A74" s="26" t="s">
        <v>273</v>
      </c>
      <c r="B74" s="34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>
      <c r="A75" s="26" t="s">
        <v>274</v>
      </c>
      <c r="B75" s="34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>
      <c r="A76" s="26" t="s">
        <v>275</v>
      </c>
      <c r="B76" s="34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>
      <c r="A77" s="26" t="s">
        <v>276</v>
      </c>
      <c r="B77" s="346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</row>
    <row r="78" spans="1:83">
      <c r="A78" s="26" t="s">
        <v>277</v>
      </c>
      <c r="B78" s="16"/>
      <c r="C78" s="282">
        <v>0</v>
      </c>
      <c r="D78" s="282">
        <v>0</v>
      </c>
      <c r="E78" s="282">
        <v>42918</v>
      </c>
      <c r="F78" s="282">
        <v>0</v>
      </c>
      <c r="G78" s="282">
        <v>0</v>
      </c>
      <c r="H78" s="282">
        <v>0</v>
      </c>
      <c r="I78" s="282">
        <v>0</v>
      </c>
      <c r="J78" s="282">
        <v>10533</v>
      </c>
      <c r="K78" s="282">
        <v>0</v>
      </c>
      <c r="L78" s="282">
        <v>13633</v>
      </c>
      <c r="M78" s="282">
        <v>0</v>
      </c>
      <c r="N78" s="282">
        <v>0</v>
      </c>
      <c r="O78" s="282">
        <v>28099</v>
      </c>
      <c r="P78" s="282">
        <v>296660</v>
      </c>
      <c r="Q78" s="282">
        <v>0</v>
      </c>
      <c r="R78" s="282">
        <v>1753</v>
      </c>
      <c r="S78" s="282">
        <v>170057</v>
      </c>
      <c r="T78" s="282">
        <v>0</v>
      </c>
      <c r="U78" s="282">
        <v>50314</v>
      </c>
      <c r="V78" s="282">
        <v>0</v>
      </c>
      <c r="W78" s="282">
        <v>3065</v>
      </c>
      <c r="X78" s="282">
        <v>19938</v>
      </c>
      <c r="Y78" s="282">
        <v>12918</v>
      </c>
      <c r="Z78" s="282">
        <v>0</v>
      </c>
      <c r="AA78" s="282">
        <v>0</v>
      </c>
      <c r="AB78" s="282">
        <v>2926</v>
      </c>
      <c r="AC78" s="282">
        <v>6460</v>
      </c>
      <c r="AD78" s="282">
        <v>0</v>
      </c>
      <c r="AE78" s="282">
        <v>17849</v>
      </c>
      <c r="AF78" s="282">
        <v>0</v>
      </c>
      <c r="AG78" s="282">
        <v>86706</v>
      </c>
      <c r="AH78" s="282">
        <v>10070</v>
      </c>
      <c r="AI78" s="282">
        <v>20514</v>
      </c>
      <c r="AJ78" s="282">
        <v>294202</v>
      </c>
      <c r="AK78" s="282">
        <v>2121</v>
      </c>
      <c r="AL78" s="282">
        <v>1682</v>
      </c>
      <c r="AM78" s="282">
        <v>0</v>
      </c>
      <c r="AN78" s="282">
        <v>0</v>
      </c>
      <c r="AO78" s="282">
        <v>8539</v>
      </c>
      <c r="AP78" s="282">
        <v>29533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8765</v>
      </c>
      <c r="AZ78" s="282">
        <v>0</v>
      </c>
      <c r="BA78" s="282">
        <v>0</v>
      </c>
      <c r="BB78" s="282">
        <v>7188</v>
      </c>
      <c r="BC78" s="282">
        <v>0</v>
      </c>
      <c r="BD78" s="282">
        <v>0</v>
      </c>
      <c r="BE78" s="282">
        <v>18717</v>
      </c>
      <c r="BF78" s="282">
        <v>5519</v>
      </c>
      <c r="BG78" s="282">
        <v>0</v>
      </c>
      <c r="BH78" s="282">
        <v>188839</v>
      </c>
      <c r="BI78" s="282">
        <v>0</v>
      </c>
      <c r="BJ78" s="282">
        <v>40432</v>
      </c>
      <c r="BK78" s="282">
        <v>218033</v>
      </c>
      <c r="BL78" s="282">
        <v>0</v>
      </c>
      <c r="BM78" s="282">
        <v>0</v>
      </c>
      <c r="BN78" s="282">
        <v>543668</v>
      </c>
      <c r="BO78" s="282">
        <v>0</v>
      </c>
      <c r="BP78" s="282">
        <v>577783</v>
      </c>
      <c r="BQ78" s="282">
        <v>0</v>
      </c>
      <c r="BR78" s="282">
        <v>154587</v>
      </c>
      <c r="BS78" s="282">
        <v>0</v>
      </c>
      <c r="BT78" s="282">
        <v>0</v>
      </c>
      <c r="BU78" s="282">
        <v>7348</v>
      </c>
      <c r="BV78" s="282">
        <v>0</v>
      </c>
      <c r="BW78" s="282">
        <v>20538</v>
      </c>
      <c r="BX78" s="282">
        <v>0</v>
      </c>
      <c r="BY78" s="282">
        <v>1189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2923096</v>
      </c>
    </row>
    <row r="79" spans="1:83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3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</row>
    <row r="82" spans="1:84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</row>
    <row r="83" spans="1:84">
      <c r="A83" s="26" t="s">
        <v>282</v>
      </c>
      <c r="B83" s="16"/>
      <c r="C83" s="273">
        <v>0</v>
      </c>
      <c r="D83" s="273">
        <v>0</v>
      </c>
      <c r="E83" s="348">
        <v>0</v>
      </c>
      <c r="F83" s="329">
        <v>0</v>
      </c>
      <c r="G83" s="273">
        <v>0</v>
      </c>
      <c r="H83" s="273">
        <v>0</v>
      </c>
      <c r="I83" s="329">
        <v>0</v>
      </c>
      <c r="J83" s="349">
        <v>0</v>
      </c>
      <c r="K83" s="329">
        <v>0</v>
      </c>
      <c r="L83" s="350">
        <v>0</v>
      </c>
      <c r="M83" s="273">
        <v>0</v>
      </c>
      <c r="N83" s="273">
        <v>0</v>
      </c>
      <c r="O83" s="273">
        <v>0</v>
      </c>
      <c r="P83" s="329">
        <v>0</v>
      </c>
      <c r="Q83" s="329">
        <v>0</v>
      </c>
      <c r="R83" s="331">
        <v>0</v>
      </c>
      <c r="S83" s="329">
        <v>0</v>
      </c>
      <c r="T83" s="273">
        <v>0</v>
      </c>
      <c r="U83" s="329">
        <v>0</v>
      </c>
      <c r="V83" s="329">
        <v>0</v>
      </c>
      <c r="W83" s="273">
        <v>0</v>
      </c>
      <c r="X83" s="329">
        <v>0</v>
      </c>
      <c r="Y83" s="329">
        <v>0</v>
      </c>
      <c r="Z83" s="329">
        <v>0</v>
      </c>
      <c r="AA83" s="329">
        <v>0</v>
      </c>
      <c r="AB83" s="329">
        <v>0</v>
      </c>
      <c r="AC83" s="329">
        <v>0</v>
      </c>
      <c r="AD83" s="329">
        <v>0</v>
      </c>
      <c r="AE83" s="329">
        <v>0</v>
      </c>
      <c r="AF83" s="329">
        <v>0</v>
      </c>
      <c r="AG83" s="329">
        <v>0</v>
      </c>
      <c r="AH83" s="329">
        <v>0</v>
      </c>
      <c r="AI83" s="329">
        <v>0</v>
      </c>
      <c r="AJ83" s="329">
        <v>0</v>
      </c>
      <c r="AK83" s="329">
        <v>0</v>
      </c>
      <c r="AL83" s="329">
        <v>0</v>
      </c>
      <c r="AM83" s="329">
        <v>0</v>
      </c>
      <c r="AN83" s="329">
        <v>0</v>
      </c>
      <c r="AO83" s="351">
        <v>0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0</v>
      </c>
      <c r="AW83" s="329">
        <v>0</v>
      </c>
      <c r="AX83" s="329">
        <v>0</v>
      </c>
      <c r="AY83" s="329">
        <v>0</v>
      </c>
      <c r="AZ83" s="329">
        <v>0</v>
      </c>
      <c r="BA83" s="329">
        <v>0</v>
      </c>
      <c r="BB83" s="329">
        <v>0</v>
      </c>
      <c r="BC83" s="329">
        <v>0</v>
      </c>
      <c r="BD83" s="329">
        <v>0</v>
      </c>
      <c r="BE83" s="329">
        <v>0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0</v>
      </c>
      <c r="BM83" s="329">
        <v>0</v>
      </c>
      <c r="BN83" s="329">
        <v>0</v>
      </c>
      <c r="BO83" s="329">
        <v>0</v>
      </c>
      <c r="BP83" s="329">
        <v>0</v>
      </c>
      <c r="BQ83" s="329">
        <v>0</v>
      </c>
      <c r="BR83" s="329">
        <v>0</v>
      </c>
      <c r="BS83" s="329">
        <v>0</v>
      </c>
      <c r="BT83" s="329">
        <v>0</v>
      </c>
      <c r="BU83" s="329">
        <v>0</v>
      </c>
      <c r="BV83" s="329">
        <v>0</v>
      </c>
      <c r="BW83" s="329">
        <v>0</v>
      </c>
      <c r="BX83" s="329">
        <v>0</v>
      </c>
      <c r="BY83" s="329">
        <v>0</v>
      </c>
      <c r="BZ83" s="329">
        <v>0</v>
      </c>
      <c r="CA83" s="329">
        <v>0</v>
      </c>
      <c r="CB83" s="329">
        <v>0</v>
      </c>
      <c r="CC83" s="329">
        <v>0</v>
      </c>
      <c r="CD83" s="282">
        <v>0</v>
      </c>
      <c r="CE83" s="25">
        <v>0</v>
      </c>
    </row>
    <row r="84" spans="1:84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4800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9641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113509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174333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242331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16760</v>
      </c>
      <c r="BW84" s="273">
        <v>19500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18620</v>
      </c>
      <c r="CE84" s="25">
        <v>599494</v>
      </c>
    </row>
    <row r="85" spans="1:84">
      <c r="A85" s="31" t="s">
        <v>284</v>
      </c>
      <c r="B85" s="25"/>
      <c r="C85" s="25">
        <v>0</v>
      </c>
      <c r="D85" s="25">
        <v>0</v>
      </c>
      <c r="E85" s="25">
        <v>3294268</v>
      </c>
      <c r="F85" s="25">
        <v>0</v>
      </c>
      <c r="G85" s="25">
        <v>0</v>
      </c>
      <c r="H85" s="25">
        <v>0</v>
      </c>
      <c r="I85" s="25">
        <v>0</v>
      </c>
      <c r="J85" s="25">
        <v>808447</v>
      </c>
      <c r="K85" s="25">
        <v>0</v>
      </c>
      <c r="L85" s="25">
        <v>1046444</v>
      </c>
      <c r="M85" s="25">
        <v>0</v>
      </c>
      <c r="N85" s="25">
        <v>0</v>
      </c>
      <c r="O85" s="25">
        <v>3999713</v>
      </c>
      <c r="P85" s="25">
        <v>12537218</v>
      </c>
      <c r="Q85" s="25">
        <v>0</v>
      </c>
      <c r="R85" s="25">
        <v>1529027</v>
      </c>
      <c r="S85" s="25">
        <v>550605</v>
      </c>
      <c r="T85" s="25">
        <v>0</v>
      </c>
      <c r="U85" s="25">
        <v>4969251</v>
      </c>
      <c r="V85" s="25">
        <v>0</v>
      </c>
      <c r="W85" s="25">
        <v>326918</v>
      </c>
      <c r="X85" s="25">
        <v>2126635</v>
      </c>
      <c r="Y85" s="25">
        <v>2679906</v>
      </c>
      <c r="Z85" s="25">
        <v>0</v>
      </c>
      <c r="AA85" s="25">
        <v>0</v>
      </c>
      <c r="AB85" s="25">
        <v>3150622</v>
      </c>
      <c r="AC85" s="25">
        <v>1244522</v>
      </c>
      <c r="AD85" s="25">
        <v>0</v>
      </c>
      <c r="AE85" s="25">
        <v>1770204</v>
      </c>
      <c r="AF85" s="25">
        <v>0</v>
      </c>
      <c r="AG85" s="25">
        <v>7807437</v>
      </c>
      <c r="AH85" s="25">
        <v>1731952</v>
      </c>
      <c r="AI85" s="25">
        <v>2019326</v>
      </c>
      <c r="AJ85" s="25">
        <v>22864246</v>
      </c>
      <c r="AK85" s="25">
        <v>397112</v>
      </c>
      <c r="AL85" s="25">
        <v>329459</v>
      </c>
      <c r="AM85" s="25">
        <v>0</v>
      </c>
      <c r="AN85" s="25">
        <v>0</v>
      </c>
      <c r="AO85" s="25">
        <v>655476</v>
      </c>
      <c r="AP85" s="25">
        <v>1278937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1469430</v>
      </c>
      <c r="AZ85" s="25">
        <v>0</v>
      </c>
      <c r="BA85" s="25">
        <v>267896</v>
      </c>
      <c r="BB85" s="25">
        <v>682591</v>
      </c>
      <c r="BC85" s="25">
        <v>0</v>
      </c>
      <c r="BD85" s="25">
        <v>0</v>
      </c>
      <c r="BE85" s="25">
        <v>1303423</v>
      </c>
      <c r="BF85" s="25">
        <v>902649</v>
      </c>
      <c r="BG85" s="25">
        <v>0</v>
      </c>
      <c r="BH85" s="25">
        <v>3207130</v>
      </c>
      <c r="BI85" s="25">
        <v>0</v>
      </c>
      <c r="BJ85" s="25">
        <v>1279788</v>
      </c>
      <c r="BK85" s="25">
        <v>4720245</v>
      </c>
      <c r="BL85" s="25">
        <v>0</v>
      </c>
      <c r="BM85" s="25">
        <v>0</v>
      </c>
      <c r="BN85" s="25">
        <v>4910455</v>
      </c>
      <c r="BO85" s="25">
        <v>133606</v>
      </c>
      <c r="BP85" s="25">
        <v>2588450</v>
      </c>
      <c r="BQ85" s="25">
        <v>0</v>
      </c>
      <c r="BR85" s="25">
        <v>1087370</v>
      </c>
      <c r="BS85" s="25">
        <v>0</v>
      </c>
      <c r="BT85" s="25">
        <v>0</v>
      </c>
      <c r="BU85" s="25">
        <v>7348</v>
      </c>
      <c r="BV85" s="25">
        <v>1077336</v>
      </c>
      <c r="BW85" s="25">
        <v>586242</v>
      </c>
      <c r="BX85" s="25">
        <v>0</v>
      </c>
      <c r="BY85" s="25">
        <v>1995678</v>
      </c>
      <c r="BZ85" s="25">
        <v>0</v>
      </c>
      <c r="CA85" s="25">
        <v>0</v>
      </c>
      <c r="CB85" s="25">
        <v>0</v>
      </c>
      <c r="CC85" s="25">
        <v>0</v>
      </c>
      <c r="CD85" s="25">
        <v>-18620</v>
      </c>
      <c r="CE85" s="25">
        <v>103318742</v>
      </c>
    </row>
    <row r="86" spans="1:84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52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984094</v>
      </c>
    </row>
    <row r="87" spans="1:84">
      <c r="A87" s="21" t="s">
        <v>286</v>
      </c>
      <c r="B87" s="16"/>
      <c r="C87" s="273">
        <v>0</v>
      </c>
      <c r="D87" s="273">
        <v>0</v>
      </c>
      <c r="E87" s="353">
        <v>8796936</v>
      </c>
      <c r="F87" s="273">
        <v>0</v>
      </c>
      <c r="G87" s="273">
        <v>0</v>
      </c>
      <c r="H87" s="273">
        <v>0</v>
      </c>
      <c r="I87" s="273">
        <v>0</v>
      </c>
      <c r="J87" s="354">
        <v>2158881</v>
      </c>
      <c r="K87" s="273">
        <v>0</v>
      </c>
      <c r="L87" s="355">
        <v>2794439</v>
      </c>
      <c r="M87" s="273">
        <v>0</v>
      </c>
      <c r="N87" s="273">
        <v>0</v>
      </c>
      <c r="O87" s="273">
        <v>3714451</v>
      </c>
      <c r="P87" s="273">
        <v>8502792.9000000004</v>
      </c>
      <c r="Q87" s="273">
        <v>0</v>
      </c>
      <c r="R87" s="273">
        <v>4849723</v>
      </c>
      <c r="S87" s="273">
        <v>1899784.69</v>
      </c>
      <c r="T87" s="273">
        <v>0</v>
      </c>
      <c r="U87" s="273">
        <v>4494844</v>
      </c>
      <c r="V87" s="273">
        <v>0</v>
      </c>
      <c r="W87" s="273">
        <v>262508</v>
      </c>
      <c r="X87" s="273">
        <v>1707583</v>
      </c>
      <c r="Y87" s="273">
        <v>1106283</v>
      </c>
      <c r="Z87" s="273">
        <v>0</v>
      </c>
      <c r="AA87" s="273">
        <v>0</v>
      </c>
      <c r="AB87" s="273">
        <v>3153531.6</v>
      </c>
      <c r="AC87" s="273">
        <v>1433710</v>
      </c>
      <c r="AD87" s="273">
        <v>0</v>
      </c>
      <c r="AE87" s="273">
        <v>477133</v>
      </c>
      <c r="AF87" s="273">
        <v>0</v>
      </c>
      <c r="AG87" s="273">
        <v>1895301</v>
      </c>
      <c r="AH87" s="273">
        <v>0</v>
      </c>
      <c r="AI87" s="273">
        <v>0</v>
      </c>
      <c r="AJ87" s="273">
        <v>1597085.6</v>
      </c>
      <c r="AK87" s="273">
        <v>446563</v>
      </c>
      <c r="AL87" s="273">
        <v>72278</v>
      </c>
      <c r="AM87" s="273">
        <v>0</v>
      </c>
      <c r="AN87" s="273">
        <v>0</v>
      </c>
      <c r="AO87" s="356">
        <v>1750308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51114135.790000007</v>
      </c>
    </row>
    <row r="88" spans="1:84">
      <c r="A88" s="21" t="s">
        <v>287</v>
      </c>
      <c r="B88" s="16"/>
      <c r="C88" s="273">
        <v>0</v>
      </c>
      <c r="D88" s="273">
        <v>0</v>
      </c>
      <c r="E88" s="353">
        <v>1821383</v>
      </c>
      <c r="F88" s="273">
        <v>0</v>
      </c>
      <c r="G88" s="273">
        <v>0</v>
      </c>
      <c r="H88" s="273">
        <v>0</v>
      </c>
      <c r="I88" s="273">
        <v>0</v>
      </c>
      <c r="J88" s="354">
        <v>446991</v>
      </c>
      <c r="K88" s="273">
        <v>0</v>
      </c>
      <c r="L88" s="355">
        <v>578582</v>
      </c>
      <c r="M88" s="273">
        <v>0</v>
      </c>
      <c r="N88" s="273">
        <v>0</v>
      </c>
      <c r="O88" s="273">
        <v>877617.5</v>
      </c>
      <c r="P88" s="273">
        <v>57679067.219999999</v>
      </c>
      <c r="Q88" s="273">
        <v>0</v>
      </c>
      <c r="R88" s="273">
        <v>14708005</v>
      </c>
      <c r="S88" s="273">
        <v>11220777.689999999</v>
      </c>
      <c r="T88" s="273">
        <v>0</v>
      </c>
      <c r="U88" s="273">
        <v>24936004.760000002</v>
      </c>
      <c r="V88" s="273">
        <v>0</v>
      </c>
      <c r="W88" s="273">
        <v>4608909</v>
      </c>
      <c r="X88" s="273">
        <v>29980409</v>
      </c>
      <c r="Y88" s="273">
        <v>19423261</v>
      </c>
      <c r="Z88" s="273">
        <v>0</v>
      </c>
      <c r="AA88" s="273">
        <v>0</v>
      </c>
      <c r="AB88" s="273">
        <v>7578810.8600000003</v>
      </c>
      <c r="AC88" s="273">
        <v>2509671</v>
      </c>
      <c r="AD88" s="273">
        <v>0</v>
      </c>
      <c r="AE88" s="273">
        <v>9161670</v>
      </c>
      <c r="AF88" s="273">
        <v>0</v>
      </c>
      <c r="AG88" s="273">
        <v>43898427.479999997</v>
      </c>
      <c r="AH88" s="273">
        <v>2773152</v>
      </c>
      <c r="AI88" s="273">
        <v>9023846</v>
      </c>
      <c r="AJ88" s="273">
        <v>26202240.02</v>
      </c>
      <c r="AK88" s="273">
        <v>807665</v>
      </c>
      <c r="AL88" s="273">
        <v>1476226</v>
      </c>
      <c r="AM88" s="273">
        <v>0</v>
      </c>
      <c r="AN88" s="273">
        <v>0</v>
      </c>
      <c r="AO88" s="356">
        <v>362396.5</v>
      </c>
      <c r="AP88" s="273">
        <v>2829975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272905087.03000003</v>
      </c>
    </row>
    <row r="89" spans="1:84">
      <c r="A89" s="21" t="s">
        <v>288</v>
      </c>
      <c r="B89" s="16"/>
      <c r="C89" s="25">
        <v>0</v>
      </c>
      <c r="D89" s="25">
        <v>0</v>
      </c>
      <c r="E89" s="25">
        <v>10618319</v>
      </c>
      <c r="F89" s="25">
        <v>0</v>
      </c>
      <c r="G89" s="25">
        <v>0</v>
      </c>
      <c r="H89" s="25">
        <v>0</v>
      </c>
      <c r="I89" s="25">
        <v>0</v>
      </c>
      <c r="J89" s="25">
        <v>2605872</v>
      </c>
      <c r="K89" s="25">
        <v>0</v>
      </c>
      <c r="L89" s="25">
        <v>3373021</v>
      </c>
      <c r="M89" s="25">
        <v>0</v>
      </c>
      <c r="N89" s="25">
        <v>0</v>
      </c>
      <c r="O89" s="25">
        <v>4592068.5</v>
      </c>
      <c r="P89" s="25">
        <v>66181860.119999997</v>
      </c>
      <c r="Q89" s="25">
        <v>0</v>
      </c>
      <c r="R89" s="25">
        <v>19557728</v>
      </c>
      <c r="S89" s="25">
        <v>13120562.379999999</v>
      </c>
      <c r="T89" s="25">
        <v>0</v>
      </c>
      <c r="U89" s="25">
        <v>29430848.760000002</v>
      </c>
      <c r="V89" s="25">
        <v>0</v>
      </c>
      <c r="W89" s="25">
        <v>4871417</v>
      </c>
      <c r="X89" s="25">
        <v>31687992</v>
      </c>
      <c r="Y89" s="25">
        <v>20529544</v>
      </c>
      <c r="Z89" s="25">
        <v>0</v>
      </c>
      <c r="AA89" s="25">
        <v>0</v>
      </c>
      <c r="AB89" s="25">
        <v>10732342.460000001</v>
      </c>
      <c r="AC89" s="25">
        <v>3943381</v>
      </c>
      <c r="AD89" s="25">
        <v>0</v>
      </c>
      <c r="AE89" s="25">
        <v>9638803</v>
      </c>
      <c r="AF89" s="25">
        <v>0</v>
      </c>
      <c r="AG89" s="25">
        <v>45793728.479999997</v>
      </c>
      <c r="AH89" s="25">
        <v>2773152</v>
      </c>
      <c r="AI89" s="25">
        <v>9023846</v>
      </c>
      <c r="AJ89" s="25">
        <v>27799325.620000001</v>
      </c>
      <c r="AK89" s="25">
        <v>1254228</v>
      </c>
      <c r="AL89" s="25">
        <v>1548504</v>
      </c>
      <c r="AM89" s="25">
        <v>0</v>
      </c>
      <c r="AN89" s="25">
        <v>0</v>
      </c>
      <c r="AO89" s="25">
        <v>2112704.5</v>
      </c>
      <c r="AP89" s="25">
        <v>2829975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324019222.81999999</v>
      </c>
    </row>
    <row r="90" spans="1:84">
      <c r="A90" s="31" t="s">
        <v>289</v>
      </c>
      <c r="B90" s="25"/>
      <c r="C90" s="273">
        <v>0</v>
      </c>
      <c r="D90" s="273">
        <v>0</v>
      </c>
      <c r="E90" s="357">
        <v>5400</v>
      </c>
      <c r="F90" s="273">
        <v>0</v>
      </c>
      <c r="G90" s="273">
        <v>0</v>
      </c>
      <c r="H90" s="273">
        <v>0</v>
      </c>
      <c r="I90" s="273">
        <v>0</v>
      </c>
      <c r="J90" s="358">
        <v>1325</v>
      </c>
      <c r="K90" s="273">
        <v>0</v>
      </c>
      <c r="L90" s="359">
        <v>1715</v>
      </c>
      <c r="M90" s="273">
        <v>0</v>
      </c>
      <c r="N90" s="273">
        <v>0</v>
      </c>
      <c r="O90" s="273">
        <v>2796</v>
      </c>
      <c r="P90" s="273">
        <v>7440</v>
      </c>
      <c r="Q90" s="273">
        <v>0</v>
      </c>
      <c r="R90" s="273">
        <v>161</v>
      </c>
      <c r="S90" s="273">
        <v>1440</v>
      </c>
      <c r="T90" s="273">
        <v>0</v>
      </c>
      <c r="U90" s="273">
        <v>1617</v>
      </c>
      <c r="V90" s="273">
        <v>0</v>
      </c>
      <c r="W90" s="273">
        <v>476</v>
      </c>
      <c r="X90" s="273">
        <v>3098</v>
      </c>
      <c r="Y90" s="273">
        <v>2007</v>
      </c>
      <c r="Z90" s="273">
        <v>0</v>
      </c>
      <c r="AA90" s="273">
        <v>0</v>
      </c>
      <c r="AB90" s="273">
        <v>397</v>
      </c>
      <c r="AC90" s="273">
        <v>769</v>
      </c>
      <c r="AD90" s="273">
        <v>0</v>
      </c>
      <c r="AE90" s="273">
        <v>2875</v>
      </c>
      <c r="AF90" s="273">
        <v>0</v>
      </c>
      <c r="AG90" s="273">
        <v>3320</v>
      </c>
      <c r="AH90" s="273">
        <v>638</v>
      </c>
      <c r="AI90" s="273">
        <v>641</v>
      </c>
      <c r="AJ90" s="273">
        <v>33323</v>
      </c>
      <c r="AK90" s="273">
        <v>593</v>
      </c>
      <c r="AL90" s="273">
        <v>345</v>
      </c>
      <c r="AM90" s="273">
        <v>0</v>
      </c>
      <c r="AN90" s="273">
        <v>0</v>
      </c>
      <c r="AO90" s="360">
        <v>1075</v>
      </c>
      <c r="AP90" s="273">
        <v>149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2160</v>
      </c>
      <c r="AZ90" s="273">
        <v>0</v>
      </c>
      <c r="BA90" s="273">
        <v>888</v>
      </c>
      <c r="BB90" s="273">
        <v>284</v>
      </c>
      <c r="BC90" s="273">
        <v>0</v>
      </c>
      <c r="BD90" s="273">
        <v>0</v>
      </c>
      <c r="BE90" s="273">
        <v>6399</v>
      </c>
      <c r="BF90" s="273">
        <v>840</v>
      </c>
      <c r="BG90" s="273">
        <v>0</v>
      </c>
      <c r="BH90" s="273">
        <v>692</v>
      </c>
      <c r="BI90" s="273">
        <v>0</v>
      </c>
      <c r="BJ90" s="273">
        <v>636</v>
      </c>
      <c r="BK90" s="273">
        <v>514</v>
      </c>
      <c r="BL90" s="273">
        <v>0</v>
      </c>
      <c r="BM90" s="273">
        <v>0</v>
      </c>
      <c r="BN90" s="273">
        <v>17328</v>
      </c>
      <c r="BO90" s="273">
        <v>0</v>
      </c>
      <c r="BP90" s="273">
        <v>610</v>
      </c>
      <c r="BQ90" s="273">
        <v>0</v>
      </c>
      <c r="BR90" s="273">
        <v>257</v>
      </c>
      <c r="BS90" s="273">
        <v>0</v>
      </c>
      <c r="BT90" s="273">
        <v>0</v>
      </c>
      <c r="BU90" s="273">
        <v>0</v>
      </c>
      <c r="BV90" s="273">
        <v>998</v>
      </c>
      <c r="BW90" s="273">
        <v>164</v>
      </c>
      <c r="BX90" s="273">
        <v>0</v>
      </c>
      <c r="BY90" s="273">
        <v>561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103931</v>
      </c>
      <c r="CF90" s="25">
        <v>0</v>
      </c>
    </row>
    <row r="91" spans="1:84">
      <c r="A91" s="21" t="s">
        <v>290</v>
      </c>
      <c r="B91" s="16"/>
      <c r="C91" s="273">
        <v>0</v>
      </c>
      <c r="D91" s="273">
        <v>0</v>
      </c>
      <c r="E91" s="357">
        <v>12967</v>
      </c>
      <c r="F91" s="273">
        <v>0</v>
      </c>
      <c r="G91" s="273">
        <v>0</v>
      </c>
      <c r="H91" s="273">
        <v>0</v>
      </c>
      <c r="I91" s="273">
        <v>0</v>
      </c>
      <c r="J91" s="358">
        <v>0</v>
      </c>
      <c r="K91" s="273">
        <v>0</v>
      </c>
      <c r="L91" s="359">
        <v>4119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360">
        <v>2580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19666</v>
      </c>
      <c r="CF91" s="25">
        <v>0</v>
      </c>
    </row>
    <row r="92" spans="1:84">
      <c r="A92" s="21" t="s">
        <v>291</v>
      </c>
      <c r="B92" s="16"/>
      <c r="C92" s="273">
        <v>0</v>
      </c>
      <c r="D92" s="273">
        <v>0</v>
      </c>
      <c r="E92" s="357">
        <v>1108</v>
      </c>
      <c r="F92" s="273">
        <v>0</v>
      </c>
      <c r="G92" s="273">
        <v>0</v>
      </c>
      <c r="H92" s="273">
        <v>0</v>
      </c>
      <c r="I92" s="273">
        <v>0</v>
      </c>
      <c r="J92" s="358">
        <v>272</v>
      </c>
      <c r="K92" s="273">
        <v>0</v>
      </c>
      <c r="L92" s="359">
        <v>352</v>
      </c>
      <c r="M92" s="273">
        <v>0</v>
      </c>
      <c r="N92" s="273">
        <v>0</v>
      </c>
      <c r="O92" s="273">
        <v>573.79999999999995</v>
      </c>
      <c r="P92" s="273">
        <v>1526.84</v>
      </c>
      <c r="Q92" s="273">
        <v>0</v>
      </c>
      <c r="R92" s="273">
        <v>33.04</v>
      </c>
      <c r="S92" s="273">
        <v>295.52</v>
      </c>
      <c r="T92" s="273">
        <v>0</v>
      </c>
      <c r="U92" s="273">
        <v>331.84</v>
      </c>
      <c r="V92" s="273">
        <v>0</v>
      </c>
      <c r="W92" s="273">
        <v>98</v>
      </c>
      <c r="X92" s="273">
        <v>636</v>
      </c>
      <c r="Y92" s="273">
        <v>412</v>
      </c>
      <c r="Z92" s="273">
        <v>0</v>
      </c>
      <c r="AA92" s="273">
        <v>0</v>
      </c>
      <c r="AB92" s="273">
        <v>81.47</v>
      </c>
      <c r="AC92" s="273">
        <v>157.81</v>
      </c>
      <c r="AD92" s="273">
        <v>0</v>
      </c>
      <c r="AE92" s="273">
        <v>590.01</v>
      </c>
      <c r="AF92" s="273">
        <v>0</v>
      </c>
      <c r="AG92" s="273">
        <v>681.33</v>
      </c>
      <c r="AH92" s="273">
        <v>130.93</v>
      </c>
      <c r="AI92" s="273">
        <v>221.67</v>
      </c>
      <c r="AJ92" s="273">
        <v>6838.56</v>
      </c>
      <c r="AK92" s="273">
        <v>121.7</v>
      </c>
      <c r="AL92" s="273">
        <v>70.8</v>
      </c>
      <c r="AM92" s="273">
        <v>0</v>
      </c>
      <c r="AN92" s="273">
        <v>0</v>
      </c>
      <c r="AO92" s="360">
        <v>220.67</v>
      </c>
      <c r="AP92" s="273">
        <v>30.58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182.24</v>
      </c>
      <c r="BB92" s="273">
        <v>58.28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142.01</v>
      </c>
      <c r="BI92" s="273">
        <v>0</v>
      </c>
      <c r="BJ92" s="24" t="s">
        <v>247</v>
      </c>
      <c r="BK92" s="273">
        <v>105.48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204.81</v>
      </c>
      <c r="BW92" s="273">
        <v>33.659999999999997</v>
      </c>
      <c r="BX92" s="273">
        <v>0</v>
      </c>
      <c r="BY92" s="273">
        <v>115.13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15626.180000000002</v>
      </c>
      <c r="CF92" s="16"/>
    </row>
    <row r="93" spans="1:84">
      <c r="A93" s="21" t="s">
        <v>292</v>
      </c>
      <c r="B93" s="16"/>
      <c r="C93" s="273">
        <v>0</v>
      </c>
      <c r="D93" s="273">
        <v>0</v>
      </c>
      <c r="E93" s="357">
        <v>49679</v>
      </c>
      <c r="F93" s="273">
        <v>0</v>
      </c>
      <c r="G93" s="273">
        <v>0</v>
      </c>
      <c r="H93" s="273">
        <v>0</v>
      </c>
      <c r="I93" s="273">
        <v>0</v>
      </c>
      <c r="J93" s="358">
        <v>12192</v>
      </c>
      <c r="K93" s="273">
        <v>0</v>
      </c>
      <c r="L93" s="359">
        <v>15781</v>
      </c>
      <c r="M93" s="273">
        <v>0</v>
      </c>
      <c r="N93" s="273">
        <v>0</v>
      </c>
      <c r="O93" s="273">
        <v>21616</v>
      </c>
      <c r="P93" s="273">
        <v>24076</v>
      </c>
      <c r="Q93" s="273">
        <v>0</v>
      </c>
      <c r="R93" s="273">
        <v>0</v>
      </c>
      <c r="S93" s="273">
        <v>0</v>
      </c>
      <c r="T93" s="273">
        <v>0</v>
      </c>
      <c r="U93" s="273">
        <v>616</v>
      </c>
      <c r="V93" s="273">
        <v>0</v>
      </c>
      <c r="W93" s="273">
        <v>1323</v>
      </c>
      <c r="X93" s="273">
        <v>8607</v>
      </c>
      <c r="Y93" s="273">
        <v>5576</v>
      </c>
      <c r="Z93" s="273">
        <v>0</v>
      </c>
      <c r="AA93" s="273">
        <v>0</v>
      </c>
      <c r="AB93" s="273">
        <v>0</v>
      </c>
      <c r="AC93" s="273">
        <v>1339</v>
      </c>
      <c r="AD93" s="273">
        <v>0</v>
      </c>
      <c r="AE93" s="273">
        <v>10623</v>
      </c>
      <c r="AF93" s="273">
        <v>0</v>
      </c>
      <c r="AG93" s="273">
        <v>39582</v>
      </c>
      <c r="AH93" s="273">
        <v>2116</v>
      </c>
      <c r="AI93" s="273">
        <v>2651</v>
      </c>
      <c r="AJ93" s="273">
        <v>8543</v>
      </c>
      <c r="AK93" s="273">
        <v>0</v>
      </c>
      <c r="AL93" s="273">
        <v>0</v>
      </c>
      <c r="AM93" s="273">
        <v>0</v>
      </c>
      <c r="AN93" s="273">
        <v>0</v>
      </c>
      <c r="AO93" s="360">
        <v>9884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214204</v>
      </c>
      <c r="CF93" s="25">
        <v>0</v>
      </c>
    </row>
    <row r="94" spans="1:84">
      <c r="A94" s="21" t="s">
        <v>293</v>
      </c>
      <c r="B94" s="16"/>
      <c r="C94" s="277">
        <v>0</v>
      </c>
      <c r="D94" s="277">
        <v>0</v>
      </c>
      <c r="E94" s="357">
        <v>13.65</v>
      </c>
      <c r="F94" s="277">
        <v>0</v>
      </c>
      <c r="G94" s="277">
        <v>0</v>
      </c>
      <c r="H94" s="277">
        <v>0</v>
      </c>
      <c r="I94" s="277">
        <v>0</v>
      </c>
      <c r="J94" s="358">
        <v>3</v>
      </c>
      <c r="K94" s="277">
        <v>0</v>
      </c>
      <c r="L94" s="359">
        <v>4.33</v>
      </c>
      <c r="M94" s="277">
        <v>0</v>
      </c>
      <c r="N94" s="277">
        <v>0</v>
      </c>
      <c r="O94" s="277">
        <v>13.02</v>
      </c>
      <c r="P94" s="332">
        <v>25.1</v>
      </c>
      <c r="Q94" s="332">
        <v>0</v>
      </c>
      <c r="R94" s="332">
        <v>0</v>
      </c>
      <c r="S94" s="278">
        <v>0</v>
      </c>
      <c r="T94" s="278">
        <v>0</v>
      </c>
      <c r="U94" s="333">
        <v>0</v>
      </c>
      <c r="V94" s="332">
        <v>0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</v>
      </c>
      <c r="AE94" s="332">
        <v>0</v>
      </c>
      <c r="AF94" s="332">
        <v>0</v>
      </c>
      <c r="AG94" s="332">
        <v>13.85</v>
      </c>
      <c r="AH94" s="332">
        <v>0</v>
      </c>
      <c r="AI94" s="332">
        <v>3.09</v>
      </c>
      <c r="AJ94" s="332">
        <v>0</v>
      </c>
      <c r="AK94" s="332">
        <v>0</v>
      </c>
      <c r="AL94" s="332">
        <v>0</v>
      </c>
      <c r="AM94" s="332">
        <v>0</v>
      </c>
      <c r="AN94" s="332">
        <v>0</v>
      </c>
      <c r="AO94" s="360">
        <v>3.06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79.100000000000009</v>
      </c>
      <c r="CF94" s="29"/>
    </row>
    <row r="95" spans="1:84">
      <c r="A95" s="30" t="s">
        <v>294</v>
      </c>
      <c r="B95" s="30"/>
      <c r="C95" s="30"/>
      <c r="D95" s="30"/>
      <c r="E95" s="30"/>
    </row>
    <row r="96" spans="1:84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>
      <c r="A100" s="25" t="s">
        <v>305</v>
      </c>
      <c r="B100" s="32" t="s">
        <v>299</v>
      </c>
      <c r="C100" s="288" t="s">
        <v>306</v>
      </c>
      <c r="D100" s="284" t="s">
        <v>297</v>
      </c>
      <c r="E100" s="285" t="s">
        <v>297</v>
      </c>
      <c r="F100" s="12"/>
    </row>
    <row r="101" spans="1:6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>
      <c r="A102" s="25" t="s">
        <v>309</v>
      </c>
      <c r="B102" s="32" t="s">
        <v>299</v>
      </c>
      <c r="C102" s="289">
        <v>99350</v>
      </c>
      <c r="D102" s="284" t="s">
        <v>297</v>
      </c>
      <c r="E102" s="285" t="s">
        <v>297</v>
      </c>
      <c r="F102" s="12"/>
    </row>
    <row r="103" spans="1:6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>
      <c r="A110" s="33" t="s">
        <v>320</v>
      </c>
      <c r="B110" s="32" t="s">
        <v>299</v>
      </c>
      <c r="C110" s="361" t="s">
        <v>1064</v>
      </c>
      <c r="D110" s="284" t="s">
        <v>297</v>
      </c>
      <c r="E110" s="285" t="s">
        <v>297</v>
      </c>
      <c r="F110" s="12"/>
    </row>
    <row r="111" spans="1:6">
      <c r="A111" s="30" t="s">
        <v>321</v>
      </c>
      <c r="B111" s="30"/>
      <c r="C111" s="30"/>
      <c r="D111" s="30"/>
      <c r="E111" s="30"/>
    </row>
    <row r="112" spans="1:6">
      <c r="A112" s="34" t="s">
        <v>322</v>
      </c>
      <c r="B112" s="34"/>
      <c r="C112" s="34"/>
      <c r="D112" s="34"/>
      <c r="E112" s="34"/>
    </row>
    <row r="113" spans="1:5">
      <c r="A113" s="16" t="s">
        <v>307</v>
      </c>
      <c r="B113" s="35" t="s">
        <v>299</v>
      </c>
      <c r="C113" s="292">
        <v>0</v>
      </c>
      <c r="D113" s="16"/>
      <c r="E113" s="16"/>
    </row>
    <row r="114" spans="1:5">
      <c r="A114" s="16" t="s">
        <v>310</v>
      </c>
      <c r="B114" s="35" t="s">
        <v>299</v>
      </c>
      <c r="C114" s="292">
        <v>0</v>
      </c>
      <c r="D114" s="16"/>
      <c r="E114" s="16"/>
    </row>
    <row r="115" spans="1:5">
      <c r="A115" s="16" t="s">
        <v>323</v>
      </c>
      <c r="B115" s="35" t="s">
        <v>299</v>
      </c>
      <c r="C115" s="292">
        <v>1</v>
      </c>
      <c r="D115" s="16"/>
      <c r="E115" s="16"/>
    </row>
    <row r="116" spans="1:5">
      <c r="A116" s="34" t="s">
        <v>324</v>
      </c>
      <c r="B116" s="34"/>
      <c r="C116" s="34"/>
      <c r="D116" s="34"/>
      <c r="E116" s="34"/>
    </row>
    <row r="117" spans="1:5">
      <c r="A117" s="16" t="s">
        <v>325</v>
      </c>
      <c r="B117" s="35" t="s">
        <v>299</v>
      </c>
      <c r="C117" s="292">
        <v>0</v>
      </c>
      <c r="D117" s="16"/>
      <c r="E117" s="16"/>
    </row>
    <row r="118" spans="1:5">
      <c r="A118" s="16" t="s">
        <v>158</v>
      </c>
      <c r="B118" s="35" t="s">
        <v>299</v>
      </c>
      <c r="C118" s="293">
        <v>0</v>
      </c>
      <c r="D118" s="16"/>
      <c r="E118" s="16"/>
    </row>
    <row r="119" spans="1:5">
      <c r="A119" s="34" t="s">
        <v>326</v>
      </c>
      <c r="B119" s="34"/>
      <c r="C119" s="34"/>
      <c r="D119" s="34"/>
      <c r="E119" s="34"/>
    </row>
    <row r="120" spans="1:5">
      <c r="A120" s="16" t="s">
        <v>327</v>
      </c>
      <c r="B120" s="35" t="s">
        <v>299</v>
      </c>
      <c r="C120" s="292">
        <v>0</v>
      </c>
      <c r="D120" s="16"/>
      <c r="E120" s="16"/>
    </row>
    <row r="121" spans="1:5">
      <c r="A121" s="16" t="s">
        <v>328</v>
      </c>
      <c r="B121" s="35" t="s">
        <v>299</v>
      </c>
      <c r="C121" s="292">
        <v>0</v>
      </c>
      <c r="D121" s="16"/>
      <c r="E121" s="16"/>
    </row>
    <row r="122" spans="1:5">
      <c r="A122" s="16" t="s">
        <v>329</v>
      </c>
      <c r="B122" s="35" t="s">
        <v>299</v>
      </c>
      <c r="C122" s="292">
        <v>0</v>
      </c>
      <c r="D122" s="16"/>
      <c r="E122" s="16"/>
    </row>
    <row r="123" spans="1:5">
      <c r="A123" s="16"/>
      <c r="B123" s="35"/>
      <c r="C123" s="36"/>
      <c r="D123" s="16"/>
      <c r="E123" s="16"/>
    </row>
    <row r="124" spans="1:5">
      <c r="A124" s="37" t="s">
        <v>330</v>
      </c>
      <c r="B124" s="30"/>
      <c r="C124" s="30"/>
      <c r="D124" s="30"/>
      <c r="E124" s="30"/>
    </row>
    <row r="125" spans="1:5">
      <c r="A125" s="16"/>
      <c r="B125" s="35"/>
      <c r="C125" s="36"/>
      <c r="D125" s="16"/>
      <c r="E125" s="16"/>
    </row>
    <row r="126" spans="1: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>
      <c r="A127" s="16" t="s">
        <v>333</v>
      </c>
      <c r="B127" s="35" t="s">
        <v>299</v>
      </c>
      <c r="C127" s="292">
        <v>1345</v>
      </c>
      <c r="D127" s="295">
        <v>3488</v>
      </c>
      <c r="E127" s="16"/>
    </row>
    <row r="128" spans="1:5">
      <c r="A128" s="16" t="s">
        <v>334</v>
      </c>
      <c r="B128" s="35" t="s">
        <v>299</v>
      </c>
      <c r="C128" s="292">
        <v>66</v>
      </c>
      <c r="D128" s="295">
        <v>1108</v>
      </c>
      <c r="E128" s="16"/>
    </row>
    <row r="129" spans="1: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>
      <c r="A130" s="16" t="s">
        <v>336</v>
      </c>
      <c r="B130" s="35" t="s">
        <v>299</v>
      </c>
      <c r="C130" s="292">
        <v>629</v>
      </c>
      <c r="D130" s="295">
        <v>856</v>
      </c>
      <c r="E130" s="16"/>
    </row>
    <row r="131" spans="1:5">
      <c r="A131" s="21" t="s">
        <v>337</v>
      </c>
      <c r="B131" s="16"/>
      <c r="C131" s="17" t="s">
        <v>193</v>
      </c>
      <c r="D131" s="16"/>
      <c r="E131" s="16"/>
    </row>
    <row r="132" spans="1:5">
      <c r="A132" s="16" t="s">
        <v>338</v>
      </c>
      <c r="B132" s="35" t="s">
        <v>299</v>
      </c>
      <c r="C132" s="292">
        <v>0</v>
      </c>
      <c r="D132" s="16"/>
      <c r="E132" s="16"/>
    </row>
    <row r="133" spans="1:5">
      <c r="A133" s="16" t="s">
        <v>339</v>
      </c>
      <c r="B133" s="35" t="s">
        <v>299</v>
      </c>
      <c r="C133" s="292">
        <v>0</v>
      </c>
      <c r="D133" s="16"/>
      <c r="E133" s="16"/>
    </row>
    <row r="134" spans="1:5">
      <c r="A134" s="16" t="s">
        <v>340</v>
      </c>
      <c r="B134" s="35" t="s">
        <v>299</v>
      </c>
      <c r="C134" s="294">
        <v>19</v>
      </c>
      <c r="D134" s="16"/>
      <c r="E134" s="16"/>
    </row>
    <row r="135" spans="1:5">
      <c r="A135" s="16" t="s">
        <v>341</v>
      </c>
      <c r="B135" s="35" t="s">
        <v>299</v>
      </c>
      <c r="C135" s="294">
        <v>0</v>
      </c>
      <c r="D135" s="16"/>
      <c r="E135" s="16"/>
    </row>
    <row r="136" spans="1:5">
      <c r="A136" s="16" t="s">
        <v>342</v>
      </c>
      <c r="B136" s="35" t="s">
        <v>299</v>
      </c>
      <c r="C136" s="294">
        <v>0</v>
      </c>
      <c r="D136" s="16"/>
      <c r="E136" s="16"/>
    </row>
    <row r="137" spans="1:5">
      <c r="A137" s="16" t="s">
        <v>343</v>
      </c>
      <c r="B137" s="35" t="s">
        <v>299</v>
      </c>
      <c r="C137" s="294">
        <v>0</v>
      </c>
      <c r="D137" s="16"/>
      <c r="E137" s="16"/>
    </row>
    <row r="138" spans="1:5">
      <c r="A138" s="16" t="s">
        <v>122</v>
      </c>
      <c r="B138" s="35" t="s">
        <v>299</v>
      </c>
      <c r="C138" s="294">
        <v>0</v>
      </c>
      <c r="D138" s="16"/>
      <c r="E138" s="16"/>
    </row>
    <row r="139" spans="1:5">
      <c r="A139" s="16" t="s">
        <v>344</v>
      </c>
      <c r="B139" s="35" t="s">
        <v>299</v>
      </c>
      <c r="C139" s="294">
        <v>0</v>
      </c>
      <c r="D139" s="16"/>
      <c r="E139" s="16"/>
    </row>
    <row r="140" spans="1:5">
      <c r="A140" s="16" t="s">
        <v>345</v>
      </c>
      <c r="B140" s="35"/>
      <c r="C140" s="294">
        <v>6</v>
      </c>
      <c r="D140" s="16"/>
      <c r="E140" s="16"/>
    </row>
    <row r="141" spans="1:5">
      <c r="A141" s="16" t="s">
        <v>335</v>
      </c>
      <c r="B141" s="35" t="s">
        <v>299</v>
      </c>
      <c r="C141" s="292">
        <v>0</v>
      </c>
      <c r="D141" s="16"/>
      <c r="E141" s="16"/>
    </row>
    <row r="142" spans="1:5">
      <c r="A142" s="16" t="s">
        <v>346</v>
      </c>
      <c r="B142" s="35" t="s">
        <v>299</v>
      </c>
      <c r="C142" s="292">
        <v>0</v>
      </c>
      <c r="D142" s="16"/>
      <c r="E142" s="16"/>
    </row>
    <row r="143" spans="1:5">
      <c r="A143" s="16" t="s">
        <v>347</v>
      </c>
      <c r="B143" s="16"/>
      <c r="C143" s="22"/>
      <c r="D143" s="16"/>
      <c r="E143" s="25">
        <v>25</v>
      </c>
    </row>
    <row r="144" spans="1:5">
      <c r="A144" s="16" t="s">
        <v>348</v>
      </c>
      <c r="B144" s="35" t="s">
        <v>299</v>
      </c>
      <c r="C144" s="292">
        <v>0</v>
      </c>
      <c r="D144" s="16"/>
      <c r="E144" s="16"/>
    </row>
    <row r="145" spans="1:6">
      <c r="A145" s="16" t="s">
        <v>349</v>
      </c>
      <c r="B145" s="35" t="s">
        <v>299</v>
      </c>
      <c r="C145" s="292">
        <v>0</v>
      </c>
      <c r="D145" s="16"/>
      <c r="E145" s="16"/>
    </row>
    <row r="146" spans="1:6">
      <c r="A146" s="16"/>
      <c r="B146" s="16"/>
      <c r="C146" s="22"/>
      <c r="D146" s="16"/>
      <c r="E146" s="16"/>
    </row>
    <row r="147" spans="1:6">
      <c r="A147" s="16" t="s">
        <v>350</v>
      </c>
      <c r="B147" s="35" t="s">
        <v>299</v>
      </c>
      <c r="C147" s="292">
        <v>0</v>
      </c>
      <c r="D147" s="16"/>
      <c r="E147" s="16"/>
    </row>
    <row r="148" spans="1:6">
      <c r="A148" s="16"/>
      <c r="B148" s="16"/>
      <c r="C148" s="22"/>
      <c r="D148" s="16"/>
      <c r="E148" s="16"/>
    </row>
    <row r="149" spans="1:6">
      <c r="A149" s="16"/>
      <c r="B149" s="16"/>
      <c r="C149" s="22"/>
      <c r="D149" s="16"/>
      <c r="E149" s="16"/>
    </row>
    <row r="150" spans="1:6">
      <c r="A150" s="16"/>
      <c r="B150" s="16"/>
      <c r="C150" s="22"/>
      <c r="D150" s="16"/>
      <c r="E150" s="16"/>
    </row>
    <row r="151" spans="1:6">
      <c r="A151" s="16"/>
      <c r="B151" s="16"/>
      <c r="C151" s="22"/>
      <c r="D151" s="16"/>
      <c r="E151" s="16"/>
    </row>
    <row r="152" spans="1:6">
      <c r="A152" s="30" t="s">
        <v>351</v>
      </c>
      <c r="B152" s="37"/>
      <c r="C152" s="37"/>
      <c r="D152" s="37"/>
      <c r="E152" s="37"/>
    </row>
    <row r="153" spans="1:6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>
      <c r="A154" s="16" t="s">
        <v>332</v>
      </c>
      <c r="B154" s="295">
        <v>297</v>
      </c>
      <c r="C154" s="295">
        <v>133</v>
      </c>
      <c r="D154" s="295">
        <v>915</v>
      </c>
      <c r="E154" s="25">
        <v>1345</v>
      </c>
    </row>
    <row r="155" spans="1:6">
      <c r="A155" s="16" t="s">
        <v>241</v>
      </c>
      <c r="B155" s="295">
        <v>954</v>
      </c>
      <c r="C155" s="295">
        <v>316</v>
      </c>
      <c r="D155" s="295">
        <v>2218</v>
      </c>
      <c r="E155" s="25">
        <v>3488</v>
      </c>
    </row>
    <row r="156" spans="1:6">
      <c r="A156" s="16" t="s">
        <v>355</v>
      </c>
      <c r="B156" s="295">
        <v>0</v>
      </c>
      <c r="C156" s="295">
        <v>0</v>
      </c>
      <c r="D156" s="295">
        <v>0</v>
      </c>
      <c r="E156" s="25">
        <v>0</v>
      </c>
    </row>
    <row r="157" spans="1:6">
      <c r="A157" s="16" t="s">
        <v>286</v>
      </c>
      <c r="B157" s="295">
        <v>16973522</v>
      </c>
      <c r="C157" s="295">
        <v>18360943</v>
      </c>
      <c r="D157" s="295">
        <v>13285227</v>
      </c>
      <c r="E157" s="25">
        <v>48619692</v>
      </c>
      <c r="F157" s="14"/>
    </row>
    <row r="158" spans="1:6">
      <c r="A158" s="16" t="s">
        <v>287</v>
      </c>
      <c r="B158" s="295">
        <v>86442567</v>
      </c>
      <c r="C158" s="295">
        <v>76885572</v>
      </c>
      <c r="D158" s="295">
        <v>107012716</v>
      </c>
      <c r="E158" s="25">
        <v>270340855</v>
      </c>
      <c r="F158" s="14"/>
    </row>
    <row r="159" spans="1:6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>
      <c r="A160" s="16" t="s">
        <v>332</v>
      </c>
      <c r="B160" s="295">
        <v>46</v>
      </c>
      <c r="C160" s="295">
        <v>11</v>
      </c>
      <c r="D160" s="295">
        <v>9</v>
      </c>
      <c r="E160" s="25">
        <v>66</v>
      </c>
    </row>
    <row r="161" spans="1:5">
      <c r="A161" s="16" t="s">
        <v>241</v>
      </c>
      <c r="B161" s="295">
        <v>778</v>
      </c>
      <c r="C161" s="295">
        <v>178</v>
      </c>
      <c r="D161" s="295">
        <v>152</v>
      </c>
      <c r="E161" s="25">
        <v>1108</v>
      </c>
    </row>
    <row r="162" spans="1: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>
      <c r="A163" s="16" t="s">
        <v>286</v>
      </c>
      <c r="B163" s="295">
        <v>1627520</v>
      </c>
      <c r="C163" s="295">
        <v>372363</v>
      </c>
      <c r="D163" s="295">
        <v>317973</v>
      </c>
      <c r="E163" s="25">
        <v>2317856</v>
      </c>
    </row>
    <row r="164" spans="1:5">
      <c r="A164" s="16" t="s">
        <v>287</v>
      </c>
      <c r="B164" s="295">
        <v>336974</v>
      </c>
      <c r="C164" s="295">
        <v>77097</v>
      </c>
      <c r="D164" s="295">
        <v>65836</v>
      </c>
      <c r="E164" s="25">
        <v>479907</v>
      </c>
    </row>
    <row r="165" spans="1: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>
      <c r="A171" s="20"/>
      <c r="B171" s="20"/>
      <c r="C171" s="41"/>
      <c r="D171" s="42"/>
      <c r="E171" s="16"/>
    </row>
    <row r="172" spans="1: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>
      <c r="A173" s="20" t="s">
        <v>361</v>
      </c>
      <c r="B173" s="295">
        <v>45122908</v>
      </c>
      <c r="C173" s="295">
        <v>12713661</v>
      </c>
      <c r="D173" s="16"/>
      <c r="E173" s="16"/>
    </row>
    <row r="174" spans="1:5">
      <c r="A174" s="20"/>
      <c r="B174" s="42"/>
      <c r="C174" s="41"/>
      <c r="D174" s="16"/>
      <c r="E174" s="16"/>
    </row>
    <row r="175" spans="1:5">
      <c r="A175" s="20"/>
      <c r="B175" s="20"/>
      <c r="C175" s="41"/>
      <c r="D175" s="42"/>
      <c r="E175" s="16"/>
    </row>
    <row r="176" spans="1:5">
      <c r="A176" s="20"/>
      <c r="B176" s="20"/>
      <c r="C176" s="41"/>
      <c r="D176" s="42"/>
      <c r="E176" s="16"/>
    </row>
    <row r="177" spans="1:5">
      <c r="A177" s="20"/>
      <c r="B177" s="20"/>
      <c r="C177" s="41"/>
      <c r="D177" s="42"/>
      <c r="E177" s="16"/>
    </row>
    <row r="178" spans="1:5">
      <c r="A178" s="20"/>
      <c r="B178" s="20"/>
      <c r="C178" s="41"/>
      <c r="D178" s="42"/>
      <c r="E178" s="16"/>
    </row>
    <row r="179" spans="1:5">
      <c r="A179" s="37" t="s">
        <v>362</v>
      </c>
      <c r="B179" s="30"/>
      <c r="C179" s="30"/>
      <c r="D179" s="30"/>
      <c r="E179" s="30"/>
    </row>
    <row r="180" spans="1:5">
      <c r="A180" s="34" t="s">
        <v>363</v>
      </c>
      <c r="B180" s="34"/>
      <c r="C180" s="34"/>
      <c r="D180" s="34"/>
      <c r="E180" s="34"/>
    </row>
    <row r="181" spans="1:5">
      <c r="A181" s="16" t="s">
        <v>364</v>
      </c>
      <c r="B181" s="35" t="s">
        <v>299</v>
      </c>
      <c r="C181" s="292">
        <v>2919133</v>
      </c>
      <c r="D181" s="16"/>
      <c r="E181" s="16"/>
    </row>
    <row r="182" spans="1:5">
      <c r="A182" s="16" t="s">
        <v>365</v>
      </c>
      <c r="B182" s="35" t="s">
        <v>299</v>
      </c>
      <c r="C182" s="292">
        <v>75571</v>
      </c>
      <c r="D182" s="16"/>
      <c r="E182" s="16"/>
    </row>
    <row r="183" spans="1:5">
      <c r="A183" s="20" t="s">
        <v>366</v>
      </c>
      <c r="B183" s="35" t="s">
        <v>299</v>
      </c>
      <c r="C183" s="292">
        <v>439347</v>
      </c>
      <c r="D183" s="16"/>
      <c r="E183" s="16"/>
    </row>
    <row r="184" spans="1:5">
      <c r="A184" s="16" t="s">
        <v>367</v>
      </c>
      <c r="B184" s="35" t="s">
        <v>299</v>
      </c>
      <c r="C184" s="292">
        <v>7425696</v>
      </c>
      <c r="D184" s="16"/>
      <c r="E184" s="16"/>
    </row>
    <row r="185" spans="1:5">
      <c r="A185" s="16" t="s">
        <v>368</v>
      </c>
      <c r="B185" s="35" t="s">
        <v>299</v>
      </c>
      <c r="C185" s="292">
        <v>63993</v>
      </c>
      <c r="D185" s="16"/>
      <c r="E185" s="16"/>
    </row>
    <row r="186" spans="1:5">
      <c r="A186" s="16" t="s">
        <v>369</v>
      </c>
      <c r="B186" s="35" t="s">
        <v>299</v>
      </c>
      <c r="C186" s="292">
        <v>1405077</v>
      </c>
      <c r="D186" s="16"/>
      <c r="E186" s="16"/>
    </row>
    <row r="187" spans="1:5">
      <c r="A187" s="16" t="s">
        <v>370</v>
      </c>
      <c r="B187" s="35" t="s">
        <v>299</v>
      </c>
      <c r="C187" s="292">
        <v>0</v>
      </c>
      <c r="D187" s="16"/>
      <c r="E187" s="16"/>
    </row>
    <row r="188" spans="1:5">
      <c r="A188" s="16" t="s">
        <v>370</v>
      </c>
      <c r="B188" s="35" t="s">
        <v>299</v>
      </c>
      <c r="C188" s="292">
        <v>-551090</v>
      </c>
      <c r="D188" s="16"/>
      <c r="E188" s="16"/>
    </row>
    <row r="189" spans="1:5">
      <c r="A189" s="16" t="s">
        <v>229</v>
      </c>
      <c r="B189" s="16"/>
      <c r="C189" s="22"/>
      <c r="D189" s="25">
        <v>11777727</v>
      </c>
      <c r="E189" s="16"/>
    </row>
    <row r="190" spans="1:5">
      <c r="A190" s="34" t="s">
        <v>371</v>
      </c>
      <c r="B190" s="34"/>
      <c r="C190" s="34"/>
      <c r="D190" s="34"/>
      <c r="E190" s="34"/>
    </row>
    <row r="191" spans="1:5">
      <c r="A191" s="16" t="s">
        <v>372</v>
      </c>
      <c r="B191" s="35" t="s">
        <v>299</v>
      </c>
      <c r="C191" s="292">
        <v>144549</v>
      </c>
      <c r="D191" s="16"/>
      <c r="E191" s="16"/>
    </row>
    <row r="192" spans="1:5">
      <c r="A192" s="16" t="s">
        <v>373</v>
      </c>
      <c r="B192" s="35" t="s">
        <v>299</v>
      </c>
      <c r="C192" s="292">
        <v>611791</v>
      </c>
      <c r="D192" s="16"/>
      <c r="E192" s="16"/>
    </row>
    <row r="193" spans="1:5">
      <c r="A193" s="16" t="s">
        <v>229</v>
      </c>
      <c r="B193" s="16"/>
      <c r="C193" s="22"/>
      <c r="D193" s="25">
        <v>756340</v>
      </c>
      <c r="E193" s="16"/>
    </row>
    <row r="194" spans="1:5">
      <c r="A194" s="34" t="s">
        <v>374</v>
      </c>
      <c r="B194" s="34"/>
      <c r="C194" s="34"/>
      <c r="D194" s="34"/>
      <c r="E194" s="34"/>
    </row>
    <row r="195" spans="1:5">
      <c r="A195" s="16" t="s">
        <v>375</v>
      </c>
      <c r="B195" s="35" t="s">
        <v>299</v>
      </c>
      <c r="C195" s="292">
        <v>455311</v>
      </c>
      <c r="D195" s="16"/>
      <c r="E195" s="16"/>
    </row>
    <row r="196" spans="1:5">
      <c r="A196" s="16" t="s">
        <v>376</v>
      </c>
      <c r="B196" s="35" t="s">
        <v>299</v>
      </c>
      <c r="C196" s="292">
        <v>211385</v>
      </c>
      <c r="D196" s="16"/>
      <c r="E196" s="16"/>
    </row>
    <row r="197" spans="1:5">
      <c r="A197" s="16" t="s">
        <v>229</v>
      </c>
      <c r="B197" s="16"/>
      <c r="C197" s="22"/>
      <c r="D197" s="25">
        <v>666696</v>
      </c>
      <c r="E197" s="16"/>
    </row>
    <row r="198" spans="1:5">
      <c r="A198" s="34" t="s">
        <v>377</v>
      </c>
      <c r="B198" s="34"/>
      <c r="C198" s="34"/>
      <c r="D198" s="34"/>
      <c r="E198" s="34"/>
    </row>
    <row r="199" spans="1:5">
      <c r="A199" s="16" t="s">
        <v>378</v>
      </c>
      <c r="B199" s="35" t="s">
        <v>299</v>
      </c>
      <c r="C199" s="292">
        <v>794788</v>
      </c>
      <c r="D199" s="16"/>
      <c r="E199" s="16"/>
    </row>
    <row r="200" spans="1:5">
      <c r="A200" s="16" t="s">
        <v>379</v>
      </c>
      <c r="B200" s="35" t="s">
        <v>299</v>
      </c>
      <c r="C200" s="292">
        <v>2374</v>
      </c>
      <c r="D200" s="16"/>
      <c r="E200" s="16"/>
    </row>
    <row r="201" spans="1:5">
      <c r="A201" s="16" t="s">
        <v>158</v>
      </c>
      <c r="B201" s="35" t="s">
        <v>299</v>
      </c>
      <c r="C201" s="292">
        <v>0</v>
      </c>
      <c r="D201" s="16"/>
      <c r="E201" s="16"/>
    </row>
    <row r="202" spans="1:5">
      <c r="A202" s="16" t="s">
        <v>229</v>
      </c>
      <c r="B202" s="16"/>
      <c r="C202" s="22"/>
      <c r="D202" s="25">
        <v>797162</v>
      </c>
      <c r="E202" s="16"/>
    </row>
    <row r="203" spans="1:5">
      <c r="A203" s="34" t="s">
        <v>380</v>
      </c>
      <c r="B203" s="34"/>
      <c r="C203" s="34"/>
      <c r="D203" s="34"/>
      <c r="E203" s="34"/>
    </row>
    <row r="204" spans="1:5">
      <c r="A204" s="16" t="s">
        <v>381</v>
      </c>
      <c r="B204" s="35" t="s">
        <v>299</v>
      </c>
      <c r="C204" s="292">
        <v>0</v>
      </c>
      <c r="D204" s="16"/>
      <c r="E204" s="16"/>
    </row>
    <row r="205" spans="1:5">
      <c r="A205" s="16" t="s">
        <v>382</v>
      </c>
      <c r="B205" s="35" t="s">
        <v>299</v>
      </c>
      <c r="C205" s="292">
        <v>946190</v>
      </c>
      <c r="D205" s="16"/>
      <c r="E205" s="16"/>
    </row>
    <row r="206" spans="1:5">
      <c r="A206" s="16" t="s">
        <v>229</v>
      </c>
      <c r="B206" s="16"/>
      <c r="C206" s="22"/>
      <c r="D206" s="25">
        <v>946190</v>
      </c>
      <c r="E206" s="16"/>
    </row>
    <row r="207" spans="1:5">
      <c r="A207" s="16"/>
      <c r="B207" s="16"/>
      <c r="C207" s="22"/>
      <c r="D207" s="16"/>
      <c r="E207" s="16"/>
    </row>
    <row r="208" spans="1:5">
      <c r="A208" s="30" t="s">
        <v>383</v>
      </c>
      <c r="B208" s="30"/>
      <c r="C208" s="30"/>
      <c r="D208" s="30"/>
      <c r="E208" s="30"/>
    </row>
    <row r="209" spans="1:5">
      <c r="A209" s="37" t="s">
        <v>384</v>
      </c>
      <c r="B209" s="30"/>
      <c r="C209" s="30"/>
      <c r="D209" s="30"/>
      <c r="E209" s="30"/>
    </row>
    <row r="210" spans="1: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>
      <c r="A211" s="16" t="s">
        <v>389</v>
      </c>
      <c r="B211" s="295">
        <v>3121782</v>
      </c>
      <c r="C211" s="292">
        <v>0</v>
      </c>
      <c r="D211" s="295">
        <v>0</v>
      </c>
      <c r="E211" s="25">
        <v>3121782</v>
      </c>
    </row>
    <row r="212" spans="1:5">
      <c r="A212" s="16" t="s">
        <v>390</v>
      </c>
      <c r="B212" s="295">
        <v>632699</v>
      </c>
      <c r="C212" s="292">
        <v>0</v>
      </c>
      <c r="D212" s="295">
        <v>0</v>
      </c>
      <c r="E212" s="25">
        <v>632699</v>
      </c>
    </row>
    <row r="213" spans="1:5">
      <c r="A213" s="16" t="s">
        <v>391</v>
      </c>
      <c r="B213" s="295">
        <v>35824393</v>
      </c>
      <c r="C213" s="292">
        <v>9460</v>
      </c>
      <c r="D213" s="295">
        <v>0</v>
      </c>
      <c r="E213" s="25">
        <v>35833853</v>
      </c>
    </row>
    <row r="214" spans="1:5">
      <c r="A214" s="16" t="s">
        <v>393</v>
      </c>
      <c r="B214" s="295">
        <v>3268423</v>
      </c>
      <c r="C214" s="292">
        <v>0</v>
      </c>
      <c r="D214" s="295">
        <v>0</v>
      </c>
      <c r="E214" s="25">
        <v>3268423</v>
      </c>
    </row>
    <row r="215" spans="1:5">
      <c r="A215" s="16" t="s">
        <v>394</v>
      </c>
      <c r="B215" s="295">
        <v>670901</v>
      </c>
      <c r="C215" s="292">
        <v>772320</v>
      </c>
      <c r="D215" s="295">
        <v>0</v>
      </c>
      <c r="E215" s="25">
        <v>1443221</v>
      </c>
    </row>
    <row r="216" spans="1:5">
      <c r="A216" s="16" t="s">
        <v>395</v>
      </c>
      <c r="B216" s="295">
        <v>22874031</v>
      </c>
      <c r="C216" s="292">
        <v>1125396</v>
      </c>
      <c r="D216" s="295">
        <v>0</v>
      </c>
      <c r="E216" s="25">
        <v>23999427</v>
      </c>
    </row>
    <row r="217" spans="1: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>
      <c r="A218" s="16" t="s">
        <v>397</v>
      </c>
      <c r="B218" s="295">
        <v>0</v>
      </c>
      <c r="C218" s="292">
        <v>0</v>
      </c>
      <c r="D218" s="295">
        <v>0</v>
      </c>
      <c r="E218" s="25">
        <v>0</v>
      </c>
    </row>
    <row r="219" spans="1:5">
      <c r="A219" s="16" t="s">
        <v>398</v>
      </c>
      <c r="B219" s="295">
        <v>6104536</v>
      </c>
      <c r="C219" s="292">
        <v>45376971</v>
      </c>
      <c r="D219" s="295">
        <v>0</v>
      </c>
      <c r="E219" s="25">
        <v>51481507</v>
      </c>
    </row>
    <row r="220" spans="1:5">
      <c r="A220" s="16" t="s">
        <v>229</v>
      </c>
      <c r="B220" s="25">
        <v>72496765</v>
      </c>
      <c r="C220" s="225">
        <v>47284147</v>
      </c>
      <c r="D220" s="25">
        <v>0</v>
      </c>
      <c r="E220" s="25">
        <v>119780912</v>
      </c>
    </row>
    <row r="221" spans="1:5">
      <c r="A221" s="16"/>
      <c r="B221" s="16"/>
      <c r="C221" s="22"/>
      <c r="D221" s="16"/>
      <c r="E221" s="16"/>
    </row>
    <row r="222" spans="1:5">
      <c r="A222" s="37" t="s">
        <v>399</v>
      </c>
      <c r="B222" s="37"/>
      <c r="C222" s="37"/>
      <c r="D222" s="37"/>
      <c r="E222" s="37"/>
    </row>
    <row r="223" spans="1: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>
      <c r="A224" s="16" t="s">
        <v>389</v>
      </c>
      <c r="B224" s="42"/>
      <c r="C224" s="41"/>
      <c r="D224" s="42"/>
      <c r="E224" s="16"/>
    </row>
    <row r="225" spans="1:6">
      <c r="A225" s="16" t="s">
        <v>390</v>
      </c>
      <c r="B225" s="295">
        <v>562133</v>
      </c>
      <c r="C225" s="292">
        <v>15782</v>
      </c>
      <c r="D225" s="295">
        <v>0</v>
      </c>
      <c r="E225" s="25">
        <v>577915</v>
      </c>
    </row>
    <row r="226" spans="1:6">
      <c r="A226" s="16" t="s">
        <v>391</v>
      </c>
      <c r="B226" s="295">
        <v>17117202</v>
      </c>
      <c r="C226" s="292">
        <v>1026855</v>
      </c>
      <c r="D226" s="295">
        <v>0</v>
      </c>
      <c r="E226" s="25">
        <v>18144057</v>
      </c>
    </row>
    <row r="227" spans="1:6">
      <c r="A227" s="16" t="s">
        <v>393</v>
      </c>
      <c r="B227" s="295">
        <v>2047445</v>
      </c>
      <c r="C227" s="292">
        <v>171149</v>
      </c>
      <c r="D227" s="295">
        <v>0</v>
      </c>
      <c r="E227" s="25">
        <v>2218594</v>
      </c>
    </row>
    <row r="228" spans="1:6">
      <c r="A228" s="16" t="s">
        <v>394</v>
      </c>
      <c r="B228" s="295">
        <v>605491</v>
      </c>
      <c r="C228" s="292">
        <v>0</v>
      </c>
      <c r="D228" s="295">
        <v>0</v>
      </c>
      <c r="E228" s="25">
        <v>605491</v>
      </c>
    </row>
    <row r="229" spans="1:6">
      <c r="A229" s="16" t="s">
        <v>395</v>
      </c>
      <c r="B229" s="295">
        <v>14746271.43</v>
      </c>
      <c r="C229" s="292">
        <v>2756463</v>
      </c>
      <c r="D229" s="295">
        <v>0</v>
      </c>
      <c r="E229" s="25">
        <v>17502734.43</v>
      </c>
    </row>
    <row r="230" spans="1:6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6">
      <c r="A231" s="16" t="s">
        <v>397</v>
      </c>
      <c r="B231" s="295">
        <v>0</v>
      </c>
      <c r="C231" s="292">
        <v>0</v>
      </c>
      <c r="D231" s="295">
        <v>0</v>
      </c>
      <c r="E231" s="25">
        <v>0</v>
      </c>
    </row>
    <row r="232" spans="1:6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6">
      <c r="A233" s="16" t="s">
        <v>229</v>
      </c>
      <c r="B233" s="25">
        <v>35078542.43</v>
      </c>
      <c r="C233" s="225">
        <v>3970249</v>
      </c>
      <c r="D233" s="25">
        <v>0</v>
      </c>
      <c r="E233" s="25">
        <v>39048791.43</v>
      </c>
    </row>
    <row r="234" spans="1:6">
      <c r="A234" s="16"/>
      <c r="B234" s="16"/>
      <c r="C234" s="22"/>
      <c r="D234" s="16"/>
      <c r="E234" s="16"/>
      <c r="F234" s="11">
        <v>80732120.569999993</v>
      </c>
    </row>
    <row r="235" spans="1:6">
      <c r="A235" s="30" t="s">
        <v>400</v>
      </c>
      <c r="B235" s="30"/>
      <c r="C235" s="30"/>
      <c r="D235" s="30"/>
      <c r="E235" s="30"/>
    </row>
    <row r="236" spans="1:6">
      <c r="A236" s="30"/>
      <c r="B236" s="380" t="s">
        <v>401</v>
      </c>
      <c r="C236" s="380"/>
      <c r="D236" s="30"/>
      <c r="E236" s="30"/>
    </row>
    <row r="237" spans="1:6">
      <c r="A237" s="43" t="s">
        <v>401</v>
      </c>
      <c r="B237" s="30"/>
      <c r="C237" s="292">
        <v>9371978</v>
      </c>
      <c r="D237" s="32">
        <v>9371978</v>
      </c>
      <c r="E237" s="30"/>
    </row>
    <row r="238" spans="1:6">
      <c r="A238" s="34" t="s">
        <v>402</v>
      </c>
      <c r="B238" s="34"/>
      <c r="C238" s="34"/>
      <c r="D238" s="34"/>
      <c r="E238" s="34"/>
    </row>
    <row r="239" spans="1:6">
      <c r="A239" s="16" t="s">
        <v>403</v>
      </c>
      <c r="B239" s="35" t="s">
        <v>299</v>
      </c>
      <c r="C239" s="292">
        <v>73269795</v>
      </c>
      <c r="D239" s="16"/>
      <c r="E239" s="16"/>
    </row>
    <row r="240" spans="1:6">
      <c r="A240" s="16" t="s">
        <v>404</v>
      </c>
      <c r="B240" s="35" t="s">
        <v>299</v>
      </c>
      <c r="C240" s="292">
        <v>64967078</v>
      </c>
      <c r="D240" s="16"/>
      <c r="E240" s="16"/>
    </row>
    <row r="241" spans="1:5">
      <c r="A241" s="16" t="s">
        <v>405</v>
      </c>
      <c r="B241" s="35" t="s">
        <v>299</v>
      </c>
      <c r="C241" s="292">
        <v>3787889</v>
      </c>
      <c r="D241" s="16"/>
      <c r="E241" s="16"/>
    </row>
    <row r="242" spans="1:5">
      <c r="A242" s="16" t="s">
        <v>406</v>
      </c>
      <c r="B242" s="35" t="s">
        <v>299</v>
      </c>
      <c r="C242" s="292">
        <v>0</v>
      </c>
      <c r="D242" s="16"/>
      <c r="E242" s="16"/>
    </row>
    <row r="243" spans="1:5">
      <c r="A243" s="16" t="s">
        <v>407</v>
      </c>
      <c r="B243" s="35" t="s">
        <v>299</v>
      </c>
      <c r="C243" s="292">
        <v>0</v>
      </c>
      <c r="D243" s="16"/>
      <c r="E243" s="16"/>
    </row>
    <row r="244" spans="1:5">
      <c r="A244" s="16" t="s">
        <v>408</v>
      </c>
      <c r="B244" s="35" t="s">
        <v>299</v>
      </c>
      <c r="C244" s="292">
        <v>48803144</v>
      </c>
      <c r="D244" s="16"/>
      <c r="E244" s="16"/>
    </row>
    <row r="245" spans="1:5">
      <c r="A245" s="16" t="s">
        <v>409</v>
      </c>
      <c r="B245" s="16"/>
      <c r="C245" s="22"/>
      <c r="D245" s="25">
        <v>190827906</v>
      </c>
      <c r="E245" s="16"/>
    </row>
    <row r="246" spans="1:5">
      <c r="A246" s="34" t="s">
        <v>410</v>
      </c>
      <c r="B246" s="34"/>
      <c r="C246" s="34"/>
      <c r="D246" s="34"/>
      <c r="E246" s="34"/>
    </row>
    <row r="247" spans="1:5">
      <c r="A247" s="21" t="s">
        <v>411</v>
      </c>
      <c r="B247" s="35" t="s">
        <v>299</v>
      </c>
      <c r="C247" s="292">
        <v>2923</v>
      </c>
      <c r="D247" s="16"/>
      <c r="E247" s="16"/>
    </row>
    <row r="248" spans="1:5">
      <c r="A248" s="21"/>
      <c r="B248" s="35"/>
      <c r="C248" s="22"/>
      <c r="D248" s="16"/>
      <c r="E248" s="16"/>
    </row>
    <row r="249" spans="1:5">
      <c r="A249" s="21" t="s">
        <v>412</v>
      </c>
      <c r="B249" s="35" t="s">
        <v>299</v>
      </c>
      <c r="C249" s="292">
        <v>5119973.5599999996</v>
      </c>
      <c r="D249" s="16"/>
      <c r="E249" s="16"/>
    </row>
    <row r="250" spans="1:5">
      <c r="A250" s="21" t="s">
        <v>413</v>
      </c>
      <c r="B250" s="35" t="s">
        <v>299</v>
      </c>
      <c r="C250" s="292">
        <v>1060077.44</v>
      </c>
      <c r="D250" s="16"/>
      <c r="E250" s="16"/>
    </row>
    <row r="251" spans="1:5">
      <c r="A251" s="16"/>
      <c r="B251" s="16"/>
      <c r="C251" s="22"/>
      <c r="D251" s="16"/>
      <c r="E251" s="16"/>
    </row>
    <row r="252" spans="1:5">
      <c r="A252" s="21" t="s">
        <v>414</v>
      </c>
      <c r="B252" s="16"/>
      <c r="C252" s="22"/>
      <c r="D252" s="25">
        <v>6180051</v>
      </c>
      <c r="E252" s="16"/>
    </row>
    <row r="253" spans="1:5">
      <c r="A253" s="34" t="s">
        <v>415</v>
      </c>
      <c r="B253" s="34"/>
      <c r="C253" s="34"/>
      <c r="D253" s="34"/>
      <c r="E253" s="34"/>
    </row>
    <row r="254" spans="1:5">
      <c r="A254" s="16" t="s">
        <v>416</v>
      </c>
      <c r="B254" s="35" t="s">
        <v>299</v>
      </c>
      <c r="C254" s="292">
        <v>0</v>
      </c>
      <c r="D254" s="16"/>
      <c r="E254" s="16"/>
    </row>
    <row r="255" spans="1:5">
      <c r="A255" s="16" t="s">
        <v>415</v>
      </c>
      <c r="B255" s="35" t="s">
        <v>299</v>
      </c>
      <c r="C255" s="292">
        <v>0</v>
      </c>
      <c r="D255" s="16"/>
      <c r="E255" s="16"/>
    </row>
    <row r="256" spans="1:5">
      <c r="A256" s="16" t="s">
        <v>417</v>
      </c>
      <c r="B256" s="16"/>
      <c r="C256" s="22"/>
      <c r="D256" s="25">
        <v>0</v>
      </c>
      <c r="E256" s="16"/>
    </row>
    <row r="257" spans="1:5">
      <c r="A257" s="16"/>
      <c r="B257" s="16"/>
      <c r="C257" s="22"/>
      <c r="D257" s="16"/>
      <c r="E257" s="16"/>
    </row>
    <row r="258" spans="1:5">
      <c r="A258" s="16" t="s">
        <v>418</v>
      </c>
      <c r="B258" s="16"/>
      <c r="C258" s="22"/>
      <c r="D258" s="25">
        <v>206379935</v>
      </c>
      <c r="E258" s="16"/>
    </row>
    <row r="259" spans="1:5">
      <c r="A259" s="16"/>
      <c r="B259" s="16"/>
      <c r="C259" s="22"/>
      <c r="D259" s="16"/>
      <c r="E259" s="16"/>
    </row>
    <row r="260" spans="1:5">
      <c r="A260" s="16"/>
      <c r="B260" s="16"/>
      <c r="C260" s="22"/>
      <c r="D260" s="16"/>
      <c r="E260" s="16"/>
    </row>
    <row r="261" spans="1:5">
      <c r="A261" s="16"/>
      <c r="B261" s="16"/>
      <c r="C261" s="22"/>
      <c r="D261" s="16"/>
      <c r="E261" s="16"/>
    </row>
    <row r="262" spans="1:5">
      <c r="A262" s="16"/>
      <c r="B262" s="16"/>
      <c r="C262" s="22"/>
      <c r="D262" s="16"/>
      <c r="E262" s="16"/>
    </row>
    <row r="263" spans="1:5">
      <c r="A263" s="16"/>
      <c r="B263" s="16"/>
      <c r="C263" s="22"/>
      <c r="D263" s="16"/>
      <c r="E263" s="16"/>
    </row>
    <row r="264" spans="1:5">
      <c r="A264" s="30" t="s">
        <v>419</v>
      </c>
      <c r="B264" s="30"/>
      <c r="C264" s="30"/>
      <c r="D264" s="30"/>
      <c r="E264" s="30"/>
    </row>
    <row r="265" spans="1:5">
      <c r="A265" s="34" t="s">
        <v>420</v>
      </c>
      <c r="B265" s="34"/>
      <c r="C265" s="34"/>
      <c r="D265" s="34"/>
      <c r="E265" s="34"/>
    </row>
    <row r="266" spans="1:5">
      <c r="A266" s="16" t="s">
        <v>421</v>
      </c>
      <c r="B266" s="35" t="s">
        <v>299</v>
      </c>
      <c r="C266" s="292">
        <v>12009394</v>
      </c>
      <c r="D266" s="16"/>
      <c r="E266" s="16"/>
    </row>
    <row r="267" spans="1:5">
      <c r="A267" s="16" t="s">
        <v>422</v>
      </c>
      <c r="B267" s="35" t="s">
        <v>299</v>
      </c>
      <c r="C267" s="292">
        <v>0</v>
      </c>
      <c r="D267" s="16"/>
      <c r="E267" s="16"/>
    </row>
    <row r="268" spans="1:5">
      <c r="A268" s="16" t="s">
        <v>423</v>
      </c>
      <c r="B268" s="35" t="s">
        <v>299</v>
      </c>
      <c r="C268" s="292">
        <v>55098350</v>
      </c>
      <c r="D268" s="16"/>
      <c r="E268" s="16"/>
    </row>
    <row r="269" spans="1:5">
      <c r="A269" s="16" t="s">
        <v>424</v>
      </c>
      <c r="B269" s="35" t="s">
        <v>299</v>
      </c>
      <c r="C269" s="292">
        <v>33551000</v>
      </c>
      <c r="D269" s="16"/>
      <c r="E269" s="16"/>
    </row>
    <row r="270" spans="1:5">
      <c r="A270" s="16" t="s">
        <v>425</v>
      </c>
      <c r="B270" s="35" t="s">
        <v>299</v>
      </c>
      <c r="C270" s="292">
        <v>1254000</v>
      </c>
      <c r="D270" s="16"/>
      <c r="E270" s="16"/>
    </row>
    <row r="271" spans="1:5">
      <c r="A271" s="16" t="s">
        <v>426</v>
      </c>
      <c r="B271" s="35" t="s">
        <v>299</v>
      </c>
      <c r="C271" s="292">
        <v>252520</v>
      </c>
      <c r="D271" s="16"/>
      <c r="E271" s="16"/>
    </row>
    <row r="272" spans="1:5">
      <c r="A272" s="16" t="s">
        <v>427</v>
      </c>
      <c r="B272" s="35" t="s">
        <v>299</v>
      </c>
      <c r="C272" s="292">
        <v>0</v>
      </c>
      <c r="D272" s="16"/>
      <c r="E272" s="16"/>
    </row>
    <row r="273" spans="1:5">
      <c r="A273" s="16" t="s">
        <v>428</v>
      </c>
      <c r="B273" s="35" t="s">
        <v>299</v>
      </c>
      <c r="C273" s="292">
        <v>811501</v>
      </c>
      <c r="D273" s="16"/>
      <c r="E273" s="16"/>
    </row>
    <row r="274" spans="1:5">
      <c r="A274" s="16" t="s">
        <v>429</v>
      </c>
      <c r="B274" s="35" t="s">
        <v>299</v>
      </c>
      <c r="C274" s="292">
        <v>1355851</v>
      </c>
      <c r="D274" s="16"/>
      <c r="E274" s="16"/>
    </row>
    <row r="275" spans="1:5">
      <c r="A275" s="16" t="s">
        <v>430</v>
      </c>
      <c r="B275" s="35" t="s">
        <v>299</v>
      </c>
      <c r="C275" s="292">
        <v>0</v>
      </c>
      <c r="D275" s="16"/>
      <c r="E275" s="16"/>
    </row>
    <row r="276" spans="1:5">
      <c r="A276" s="16" t="s">
        <v>431</v>
      </c>
      <c r="B276" s="16"/>
      <c r="C276" s="22"/>
      <c r="D276" s="25">
        <v>37230616</v>
      </c>
      <c r="E276" s="16"/>
    </row>
    <row r="277" spans="1:5">
      <c r="A277" s="34" t="s">
        <v>432</v>
      </c>
      <c r="B277" s="34"/>
      <c r="C277" s="34"/>
      <c r="D277" s="34"/>
      <c r="E277" s="34"/>
    </row>
    <row r="278" spans="1:5">
      <c r="A278" s="16" t="s">
        <v>421</v>
      </c>
      <c r="B278" s="35" t="s">
        <v>299</v>
      </c>
      <c r="C278" s="292">
        <v>783328</v>
      </c>
      <c r="D278" s="16"/>
      <c r="E278" s="16"/>
    </row>
    <row r="279" spans="1:5">
      <c r="A279" s="16" t="s">
        <v>422</v>
      </c>
      <c r="B279" s="35" t="s">
        <v>299</v>
      </c>
      <c r="C279" s="292">
        <v>0</v>
      </c>
      <c r="D279" s="16"/>
      <c r="E279" s="16"/>
    </row>
    <row r="280" spans="1:5">
      <c r="A280" s="16" t="s">
        <v>433</v>
      </c>
      <c r="B280" s="35" t="s">
        <v>299</v>
      </c>
      <c r="C280" s="292">
        <v>6030161</v>
      </c>
      <c r="D280" s="16"/>
      <c r="E280" s="16"/>
    </row>
    <row r="281" spans="1:5">
      <c r="A281" s="16" t="s">
        <v>434</v>
      </c>
      <c r="B281" s="16"/>
      <c r="C281" s="22"/>
      <c r="D281" s="25">
        <v>6813489</v>
      </c>
      <c r="E281" s="16"/>
    </row>
    <row r="282" spans="1:5">
      <c r="A282" s="34" t="s">
        <v>435</v>
      </c>
      <c r="B282" s="34"/>
      <c r="C282" s="34"/>
      <c r="D282" s="34"/>
      <c r="E282" s="34"/>
    </row>
    <row r="283" spans="1:5">
      <c r="A283" s="16" t="s">
        <v>389</v>
      </c>
      <c r="B283" s="35" t="s">
        <v>299</v>
      </c>
      <c r="C283" s="292">
        <v>3121782</v>
      </c>
      <c r="D283" s="16"/>
      <c r="E283" s="16"/>
    </row>
    <row r="284" spans="1:5">
      <c r="A284" s="16" t="s">
        <v>390</v>
      </c>
      <c r="B284" s="35" t="s">
        <v>299</v>
      </c>
      <c r="C284" s="292">
        <v>632699</v>
      </c>
      <c r="D284" s="16"/>
      <c r="E284" s="16"/>
    </row>
    <row r="285" spans="1:5">
      <c r="A285" s="16" t="s">
        <v>391</v>
      </c>
      <c r="B285" s="35" t="s">
        <v>299</v>
      </c>
      <c r="C285" s="292">
        <v>35833853</v>
      </c>
      <c r="D285" s="16"/>
      <c r="E285" s="16"/>
    </row>
    <row r="286" spans="1:5">
      <c r="A286" s="16" t="s">
        <v>436</v>
      </c>
      <c r="B286" s="35" t="s">
        <v>299</v>
      </c>
      <c r="C286" s="292">
        <v>3268423</v>
      </c>
      <c r="D286" s="16"/>
      <c r="E286" s="16"/>
    </row>
    <row r="287" spans="1:5">
      <c r="A287" s="16" t="s">
        <v>437</v>
      </c>
      <c r="B287" s="35" t="s">
        <v>299</v>
      </c>
      <c r="C287" s="292">
        <v>1443221</v>
      </c>
      <c r="D287" s="16"/>
      <c r="E287" s="16"/>
    </row>
    <row r="288" spans="1:5">
      <c r="A288" s="16" t="s">
        <v>438</v>
      </c>
      <c r="B288" s="35" t="s">
        <v>299</v>
      </c>
      <c r="C288" s="292">
        <v>23999427</v>
      </c>
      <c r="D288" s="16"/>
      <c r="E288" s="16"/>
    </row>
    <row r="289" spans="1:5">
      <c r="A289" s="16" t="s">
        <v>397</v>
      </c>
      <c r="B289" s="35" t="s">
        <v>299</v>
      </c>
      <c r="C289" s="292">
        <v>0</v>
      </c>
      <c r="D289" s="16"/>
      <c r="E289" s="16"/>
    </row>
    <row r="290" spans="1:5">
      <c r="A290" s="16" t="s">
        <v>398</v>
      </c>
      <c r="B290" s="35" t="s">
        <v>299</v>
      </c>
      <c r="C290" s="292">
        <v>51481507</v>
      </c>
      <c r="D290" s="16"/>
      <c r="E290" s="16"/>
    </row>
    <row r="291" spans="1:5">
      <c r="A291" s="16" t="s">
        <v>439</v>
      </c>
      <c r="B291" s="16"/>
      <c r="C291" s="22"/>
      <c r="D291" s="25">
        <v>119780912</v>
      </c>
      <c r="E291" s="16"/>
    </row>
    <row r="292" spans="1:5">
      <c r="A292" s="16" t="s">
        <v>440</v>
      </c>
      <c r="B292" s="35" t="s">
        <v>299</v>
      </c>
      <c r="C292" s="292">
        <v>39048791</v>
      </c>
      <c r="D292" s="16"/>
      <c r="E292" s="16"/>
    </row>
    <row r="293" spans="1:5">
      <c r="A293" s="16" t="s">
        <v>441</v>
      </c>
      <c r="B293" s="16"/>
      <c r="C293" s="22"/>
      <c r="D293" s="25">
        <v>80732121</v>
      </c>
      <c r="E293" s="16"/>
    </row>
    <row r="294" spans="1:5">
      <c r="A294" s="34" t="s">
        <v>442</v>
      </c>
      <c r="B294" s="34"/>
      <c r="C294" s="34"/>
      <c r="D294" s="34"/>
      <c r="E294" s="34"/>
    </row>
    <row r="295" spans="1:5">
      <c r="A295" s="16" t="s">
        <v>443</v>
      </c>
      <c r="B295" s="35" t="s">
        <v>299</v>
      </c>
      <c r="C295" s="292">
        <v>0</v>
      </c>
      <c r="D295" s="16"/>
      <c r="E295" s="16"/>
    </row>
    <row r="296" spans="1:5">
      <c r="A296" s="16" t="s">
        <v>444</v>
      </c>
      <c r="B296" s="35" t="s">
        <v>299</v>
      </c>
      <c r="C296" s="292">
        <v>0</v>
      </c>
      <c r="D296" s="16"/>
      <c r="E296" s="16"/>
    </row>
    <row r="297" spans="1:5">
      <c r="A297" s="16" t="s">
        <v>445</v>
      </c>
      <c r="B297" s="35" t="s">
        <v>299</v>
      </c>
      <c r="C297" s="292">
        <v>14616327</v>
      </c>
      <c r="D297" s="16"/>
      <c r="E297" s="16"/>
    </row>
    <row r="298" spans="1:5">
      <c r="A298" s="16" t="s">
        <v>433</v>
      </c>
      <c r="B298" s="35" t="s">
        <v>299</v>
      </c>
      <c r="C298" s="292">
        <v>1352066</v>
      </c>
      <c r="D298" s="16"/>
      <c r="E298" s="16"/>
    </row>
    <row r="299" spans="1:5">
      <c r="A299" s="16" t="s">
        <v>446</v>
      </c>
      <c r="B299" s="16"/>
      <c r="C299" s="22"/>
      <c r="D299" s="25">
        <v>15968393</v>
      </c>
      <c r="E299" s="16"/>
    </row>
    <row r="300" spans="1:5">
      <c r="A300" s="16"/>
      <c r="B300" s="16"/>
      <c r="C300" s="22"/>
      <c r="D300" s="16"/>
      <c r="E300" s="16"/>
    </row>
    <row r="301" spans="1:5">
      <c r="A301" s="34" t="s">
        <v>447</v>
      </c>
      <c r="B301" s="34"/>
      <c r="C301" s="34"/>
      <c r="D301" s="34"/>
      <c r="E301" s="34"/>
    </row>
    <row r="302" spans="1:5">
      <c r="A302" s="16" t="s">
        <v>448</v>
      </c>
      <c r="B302" s="35" t="s">
        <v>299</v>
      </c>
      <c r="C302" s="292">
        <v>0</v>
      </c>
      <c r="D302" s="16"/>
      <c r="E302" s="16"/>
    </row>
    <row r="303" spans="1:5">
      <c r="A303" s="16" t="s">
        <v>449</v>
      </c>
      <c r="B303" s="35" t="s">
        <v>299</v>
      </c>
      <c r="C303" s="292">
        <v>0</v>
      </c>
      <c r="D303" s="16"/>
      <c r="E303" s="16"/>
    </row>
    <row r="304" spans="1:5">
      <c r="A304" s="16" t="s">
        <v>450</v>
      </c>
      <c r="B304" s="35" t="s">
        <v>299</v>
      </c>
      <c r="C304" s="292">
        <v>0</v>
      </c>
      <c r="D304" s="16"/>
      <c r="E304" s="16"/>
    </row>
    <row r="305" spans="1:6">
      <c r="A305" s="16" t="s">
        <v>451</v>
      </c>
      <c r="B305" s="35" t="s">
        <v>299</v>
      </c>
      <c r="C305" s="292">
        <v>0</v>
      </c>
      <c r="D305" s="16"/>
      <c r="E305" s="16"/>
    </row>
    <row r="306" spans="1:6">
      <c r="A306" s="16" t="s">
        <v>452</v>
      </c>
      <c r="B306" s="16"/>
      <c r="C306" s="22"/>
      <c r="D306" s="25">
        <v>0</v>
      </c>
      <c r="E306" s="16"/>
    </row>
    <row r="307" spans="1:6">
      <c r="A307" s="16"/>
      <c r="B307" s="16"/>
      <c r="C307" s="22"/>
      <c r="D307" s="16"/>
      <c r="E307" s="16"/>
    </row>
    <row r="308" spans="1:6">
      <c r="A308" s="16" t="s">
        <v>453</v>
      </c>
      <c r="B308" s="16"/>
      <c r="C308" s="22"/>
      <c r="D308" s="25">
        <v>140744619</v>
      </c>
      <c r="E308" s="16"/>
    </row>
    <row r="309" spans="1:6">
      <c r="A309" s="16"/>
      <c r="B309" s="16"/>
      <c r="C309" s="22"/>
      <c r="D309" s="16"/>
      <c r="E309" s="16"/>
      <c r="F309" s="11">
        <v>140744619</v>
      </c>
    </row>
    <row r="310" spans="1:6">
      <c r="A310" s="16"/>
      <c r="B310" s="16"/>
      <c r="C310" s="22"/>
      <c r="D310" s="16"/>
      <c r="E310" s="16"/>
    </row>
    <row r="311" spans="1:6">
      <c r="A311" s="16"/>
      <c r="B311" s="16"/>
      <c r="C311" s="22"/>
      <c r="D311" s="16"/>
      <c r="E311" s="16"/>
    </row>
    <row r="312" spans="1:6">
      <c r="A312" s="30" t="s">
        <v>454</v>
      </c>
      <c r="B312" s="30"/>
      <c r="C312" s="30"/>
      <c r="D312" s="30"/>
      <c r="E312" s="30"/>
    </row>
    <row r="313" spans="1:6">
      <c r="A313" s="34" t="s">
        <v>455</v>
      </c>
      <c r="B313" s="34"/>
      <c r="C313" s="34"/>
      <c r="D313" s="34"/>
      <c r="E313" s="34"/>
    </row>
    <row r="314" spans="1:6">
      <c r="A314" s="16" t="s">
        <v>456</v>
      </c>
      <c r="B314" s="35" t="s">
        <v>299</v>
      </c>
      <c r="C314" s="292">
        <v>0</v>
      </c>
      <c r="D314" s="16"/>
      <c r="E314" s="16"/>
    </row>
    <row r="315" spans="1:6">
      <c r="A315" s="16" t="s">
        <v>457</v>
      </c>
      <c r="B315" s="35" t="s">
        <v>299</v>
      </c>
      <c r="C315" s="292">
        <v>4469321</v>
      </c>
      <c r="D315" s="16"/>
      <c r="E315" s="16"/>
    </row>
    <row r="316" spans="1:6">
      <c r="A316" s="16" t="s">
        <v>458</v>
      </c>
      <c r="B316" s="35" t="s">
        <v>299</v>
      </c>
      <c r="C316" s="292">
        <v>3039433</v>
      </c>
      <c r="D316" s="16"/>
      <c r="E316" s="16"/>
    </row>
    <row r="317" spans="1:6">
      <c r="A317" s="16" t="s">
        <v>459</v>
      </c>
      <c r="B317" s="35" t="s">
        <v>299</v>
      </c>
      <c r="C317" s="292">
        <v>2358371</v>
      </c>
      <c r="D317" s="16"/>
      <c r="E317" s="16"/>
    </row>
    <row r="318" spans="1:6">
      <c r="A318" s="16" t="s">
        <v>460</v>
      </c>
      <c r="B318" s="35" t="s">
        <v>299</v>
      </c>
      <c r="C318" s="292">
        <v>0</v>
      </c>
      <c r="D318" s="16"/>
      <c r="E318" s="16"/>
    </row>
    <row r="319" spans="1:6">
      <c r="A319" s="16" t="s">
        <v>461</v>
      </c>
      <c r="B319" s="35" t="s">
        <v>299</v>
      </c>
      <c r="C319" s="292">
        <v>413000</v>
      </c>
      <c r="D319" s="16"/>
      <c r="E319" s="16"/>
    </row>
    <row r="320" spans="1:6">
      <c r="A320" s="16" t="s">
        <v>462</v>
      </c>
      <c r="B320" s="35" t="s">
        <v>299</v>
      </c>
      <c r="C320" s="292">
        <v>0</v>
      </c>
      <c r="D320" s="16"/>
      <c r="E320" s="16"/>
    </row>
    <row r="321" spans="1:5">
      <c r="A321" s="16" t="s">
        <v>463</v>
      </c>
      <c r="B321" s="35" t="s">
        <v>299</v>
      </c>
      <c r="C321" s="292">
        <v>0</v>
      </c>
      <c r="D321" s="16"/>
      <c r="E321" s="16"/>
    </row>
    <row r="322" spans="1:5">
      <c r="A322" s="16" t="s">
        <v>464</v>
      </c>
      <c r="B322" s="35" t="s">
        <v>299</v>
      </c>
      <c r="C322" s="292">
        <v>17266</v>
      </c>
      <c r="D322" s="16"/>
      <c r="E322" s="16"/>
    </row>
    <row r="323" spans="1:5">
      <c r="A323" s="16" t="s">
        <v>465</v>
      </c>
      <c r="B323" s="35" t="s">
        <v>299</v>
      </c>
      <c r="C323" s="292">
        <v>2213365</v>
      </c>
      <c r="D323" s="16"/>
      <c r="E323" s="16"/>
    </row>
    <row r="324" spans="1:5">
      <c r="A324" s="16" t="s">
        <v>466</v>
      </c>
      <c r="B324" s="16"/>
      <c r="C324" s="22"/>
      <c r="D324" s="25">
        <v>12510756</v>
      </c>
      <c r="E324" s="16"/>
    </row>
    <row r="325" spans="1:5">
      <c r="A325" s="34" t="s">
        <v>467</v>
      </c>
      <c r="B325" s="34"/>
      <c r="C325" s="34"/>
      <c r="D325" s="34"/>
      <c r="E325" s="34"/>
    </row>
    <row r="326" spans="1:5">
      <c r="A326" s="16" t="s">
        <v>468</v>
      </c>
      <c r="B326" s="35" t="s">
        <v>299</v>
      </c>
      <c r="C326" s="292">
        <v>0</v>
      </c>
      <c r="D326" s="16"/>
      <c r="E326" s="16"/>
    </row>
    <row r="327" spans="1:5">
      <c r="A327" s="16" t="s">
        <v>469</v>
      </c>
      <c r="B327" s="35" t="s">
        <v>299</v>
      </c>
      <c r="C327" s="292">
        <v>0</v>
      </c>
      <c r="D327" s="16"/>
      <c r="E327" s="16"/>
    </row>
    <row r="328" spans="1:5">
      <c r="A328" s="16" t="s">
        <v>470</v>
      </c>
      <c r="B328" s="35" t="s">
        <v>299</v>
      </c>
      <c r="C328" s="292">
        <v>244204</v>
      </c>
      <c r="D328" s="16"/>
      <c r="E328" s="16"/>
    </row>
    <row r="329" spans="1:5">
      <c r="A329" s="16" t="s">
        <v>471</v>
      </c>
      <c r="B329" s="16"/>
      <c r="C329" s="22"/>
      <c r="D329" s="25">
        <v>244204</v>
      </c>
      <c r="E329" s="16"/>
    </row>
    <row r="330" spans="1:5">
      <c r="A330" s="34" t="s">
        <v>472</v>
      </c>
      <c r="B330" s="34"/>
      <c r="C330" s="34"/>
      <c r="D330" s="34"/>
      <c r="E330" s="34"/>
    </row>
    <row r="331" spans="1:5">
      <c r="A331" s="16" t="s">
        <v>473</v>
      </c>
      <c r="B331" s="35" t="s">
        <v>299</v>
      </c>
      <c r="C331" s="292">
        <v>0</v>
      </c>
      <c r="D331" s="16"/>
      <c r="E331" s="16"/>
    </row>
    <row r="332" spans="1:5">
      <c r="A332" s="16" t="s">
        <v>474</v>
      </c>
      <c r="B332" s="35" t="s">
        <v>299</v>
      </c>
      <c r="C332" s="292">
        <v>0</v>
      </c>
      <c r="D332" s="16"/>
      <c r="E332" s="16"/>
    </row>
    <row r="333" spans="1:5">
      <c r="A333" s="16" t="s">
        <v>475</v>
      </c>
      <c r="B333" s="35" t="s">
        <v>299</v>
      </c>
      <c r="C333" s="292">
        <v>30230485</v>
      </c>
      <c r="D333" s="16"/>
      <c r="E333" s="16"/>
    </row>
    <row r="334" spans="1:5">
      <c r="A334" s="21" t="s">
        <v>476</v>
      </c>
      <c r="B334" s="35" t="s">
        <v>299</v>
      </c>
      <c r="C334" s="292">
        <v>12181604</v>
      </c>
      <c r="D334" s="16"/>
      <c r="E334" s="16"/>
    </row>
    <row r="335" spans="1:5">
      <c r="A335" s="16" t="s">
        <v>477</v>
      </c>
      <c r="B335" s="35" t="s">
        <v>299</v>
      </c>
      <c r="C335" s="292">
        <v>0</v>
      </c>
      <c r="D335" s="16"/>
      <c r="E335" s="16"/>
    </row>
    <row r="336" spans="1:5">
      <c r="A336" s="21" t="s">
        <v>478</v>
      </c>
      <c r="B336" s="35" t="s">
        <v>299</v>
      </c>
      <c r="C336" s="292">
        <v>0</v>
      </c>
      <c r="D336" s="16"/>
      <c r="E336" s="16"/>
    </row>
    <row r="337" spans="1:5">
      <c r="A337" s="21" t="s">
        <v>479</v>
      </c>
      <c r="B337" s="35" t="s">
        <v>299</v>
      </c>
      <c r="C337" s="298">
        <v>0</v>
      </c>
      <c r="D337" s="16"/>
      <c r="E337" s="16"/>
    </row>
    <row r="338" spans="1:5">
      <c r="A338" s="16" t="s">
        <v>480</v>
      </c>
      <c r="B338" s="35" t="s">
        <v>299</v>
      </c>
      <c r="C338" s="292">
        <v>0</v>
      </c>
      <c r="D338" s="16"/>
      <c r="E338" s="16"/>
    </row>
    <row r="339" spans="1:5">
      <c r="A339" s="16" t="s">
        <v>229</v>
      </c>
      <c r="B339" s="16"/>
      <c r="C339" s="22"/>
      <c r="D339" s="25">
        <v>42412089</v>
      </c>
      <c r="E339" s="16"/>
    </row>
    <row r="340" spans="1:5">
      <c r="A340" s="16" t="s">
        <v>481</v>
      </c>
      <c r="B340" s="16"/>
      <c r="C340" s="22"/>
      <c r="D340" s="25">
        <v>2213365</v>
      </c>
      <c r="E340" s="16"/>
    </row>
    <row r="341" spans="1:5">
      <c r="A341" s="16" t="s">
        <v>482</v>
      </c>
      <c r="B341" s="16"/>
      <c r="C341" s="22"/>
      <c r="D341" s="25">
        <v>40198724</v>
      </c>
      <c r="E341" s="16"/>
    </row>
    <row r="342" spans="1:5">
      <c r="A342" s="16"/>
      <c r="B342" s="16"/>
      <c r="C342" s="22"/>
      <c r="D342" s="16"/>
      <c r="E342" s="16"/>
    </row>
    <row r="343" spans="1:5">
      <c r="A343" s="16" t="s">
        <v>483</v>
      </c>
      <c r="B343" s="35" t="s">
        <v>299</v>
      </c>
      <c r="C343" s="297">
        <v>73614153</v>
      </c>
      <c r="D343" s="16"/>
      <c r="E343" s="16"/>
    </row>
    <row r="344" spans="1:5">
      <c r="A344" s="16"/>
      <c r="B344" s="35"/>
      <c r="C344" s="44"/>
      <c r="D344" s="16"/>
      <c r="E344" s="16"/>
    </row>
    <row r="345" spans="1:5">
      <c r="A345" s="16" t="s">
        <v>484</v>
      </c>
      <c r="B345" s="35" t="s">
        <v>299</v>
      </c>
      <c r="C345" s="293">
        <v>0</v>
      </c>
      <c r="D345" s="16"/>
      <c r="E345" s="16"/>
    </row>
    <row r="346" spans="1:5">
      <c r="A346" s="16" t="s">
        <v>485</v>
      </c>
      <c r="B346" s="35" t="s">
        <v>299</v>
      </c>
      <c r="C346" s="293">
        <v>0</v>
      </c>
      <c r="D346" s="16"/>
      <c r="E346" s="16"/>
    </row>
    <row r="347" spans="1:5">
      <c r="A347" s="16" t="s">
        <v>486</v>
      </c>
      <c r="B347" s="35" t="s">
        <v>299</v>
      </c>
      <c r="C347" s="293">
        <v>0</v>
      </c>
      <c r="D347" s="16"/>
      <c r="E347" s="16"/>
    </row>
    <row r="348" spans="1:5">
      <c r="A348" s="16" t="s">
        <v>487</v>
      </c>
      <c r="B348" s="35" t="s">
        <v>299</v>
      </c>
      <c r="C348" s="293">
        <v>0</v>
      </c>
      <c r="D348" s="16"/>
      <c r="E348" s="16"/>
    </row>
    <row r="349" spans="1:5">
      <c r="A349" s="16" t="s">
        <v>488</v>
      </c>
      <c r="B349" s="35" t="s">
        <v>299</v>
      </c>
      <c r="C349" s="293"/>
      <c r="D349" s="16"/>
      <c r="E349" s="16"/>
    </row>
    <row r="350" spans="1:5">
      <c r="A350" s="16" t="s">
        <v>489</v>
      </c>
      <c r="B350" s="16"/>
      <c r="C350" s="22"/>
      <c r="D350" s="25">
        <v>126567837</v>
      </c>
      <c r="E350" s="16"/>
    </row>
    <row r="351" spans="1:5">
      <c r="A351" s="16"/>
      <c r="B351" s="16"/>
      <c r="C351" s="22"/>
      <c r="D351" s="16"/>
      <c r="E351" s="16"/>
    </row>
    <row r="352" spans="1:5">
      <c r="A352" s="16" t="s">
        <v>490</v>
      </c>
      <c r="B352" s="16"/>
      <c r="C352" s="22"/>
      <c r="D352" s="25">
        <v>140744619</v>
      </c>
      <c r="E352" s="16"/>
    </row>
    <row r="353" spans="1:5">
      <c r="A353" s="16"/>
      <c r="B353" s="16"/>
      <c r="C353" s="22"/>
      <c r="D353" s="16"/>
      <c r="E353" s="16"/>
    </row>
    <row r="354" spans="1:5">
      <c r="A354" s="16"/>
      <c r="B354" s="16"/>
      <c r="C354" s="22"/>
      <c r="D354" s="16"/>
      <c r="E354" s="16"/>
    </row>
    <row r="355" spans="1:5">
      <c r="A355" s="16"/>
      <c r="B355" s="16"/>
      <c r="C355" s="22"/>
      <c r="D355" s="16"/>
      <c r="E355" s="16"/>
    </row>
    <row r="356" spans="1:5">
      <c r="A356" s="30" t="s">
        <v>491</v>
      </c>
      <c r="B356" s="30"/>
      <c r="C356" s="30"/>
      <c r="D356" s="30"/>
      <c r="E356" s="30"/>
    </row>
    <row r="357" spans="1:5">
      <c r="A357" s="34" t="s">
        <v>492</v>
      </c>
      <c r="B357" s="34"/>
      <c r="C357" s="34"/>
      <c r="D357" s="34"/>
      <c r="E357" s="34"/>
    </row>
    <row r="358" spans="1:5">
      <c r="A358" s="16" t="s">
        <v>493</v>
      </c>
      <c r="B358" s="35" t="s">
        <v>299</v>
      </c>
      <c r="C358" s="293">
        <v>51114135.790000007</v>
      </c>
      <c r="D358" s="16"/>
      <c r="E358" s="16"/>
    </row>
    <row r="359" spans="1:5">
      <c r="A359" s="16" t="s">
        <v>494</v>
      </c>
      <c r="B359" s="35" t="s">
        <v>299</v>
      </c>
      <c r="C359" s="293">
        <v>272905087.03000003</v>
      </c>
      <c r="D359" s="16"/>
      <c r="E359" s="16"/>
    </row>
    <row r="360" spans="1:5">
      <c r="A360" s="16" t="s">
        <v>495</v>
      </c>
      <c r="B360" s="16"/>
      <c r="C360" s="22"/>
      <c r="D360" s="25">
        <v>324019222.82000005</v>
      </c>
      <c r="E360" s="16"/>
    </row>
    <row r="361" spans="1:5">
      <c r="A361" s="34" t="s">
        <v>496</v>
      </c>
      <c r="B361" s="34"/>
      <c r="C361" s="34"/>
      <c r="D361" s="34"/>
      <c r="E361" s="34"/>
    </row>
    <row r="362" spans="1:5">
      <c r="A362" s="16" t="s">
        <v>401</v>
      </c>
      <c r="B362" s="34"/>
      <c r="C362" s="292">
        <v>9371978</v>
      </c>
      <c r="D362" s="16"/>
      <c r="E362" s="34"/>
    </row>
    <row r="363" spans="1:5">
      <c r="A363" s="16" t="s">
        <v>497</v>
      </c>
      <c r="B363" s="35" t="s">
        <v>299</v>
      </c>
      <c r="C363" s="292">
        <v>190827906</v>
      </c>
      <c r="D363" s="16"/>
      <c r="E363" s="16"/>
    </row>
    <row r="364" spans="1:5">
      <c r="A364" s="16" t="s">
        <v>498</v>
      </c>
      <c r="B364" s="35" t="s">
        <v>299</v>
      </c>
      <c r="C364" s="292">
        <v>6180051</v>
      </c>
      <c r="D364" s="16"/>
      <c r="E364" s="16"/>
    </row>
    <row r="365" spans="1:5">
      <c r="A365" s="16" t="s">
        <v>499</v>
      </c>
      <c r="B365" s="35" t="s">
        <v>299</v>
      </c>
      <c r="C365" s="292">
        <v>0</v>
      </c>
      <c r="D365" s="16"/>
      <c r="E365" s="16"/>
    </row>
    <row r="366" spans="1:5">
      <c r="A366" s="16" t="s">
        <v>418</v>
      </c>
      <c r="B366" s="16"/>
      <c r="C366" s="22"/>
      <c r="D366" s="25">
        <v>206379935</v>
      </c>
      <c r="E366" s="16"/>
    </row>
    <row r="367" spans="1:5">
      <c r="A367" s="16" t="s">
        <v>500</v>
      </c>
      <c r="B367" s="16"/>
      <c r="C367" s="22"/>
      <c r="D367" s="25">
        <v>117639287.82000005</v>
      </c>
      <c r="E367" s="16"/>
    </row>
    <row r="368" spans="1:5">
      <c r="A368" s="45" t="s">
        <v>501</v>
      </c>
      <c r="B368" s="34"/>
      <c r="C368" s="34"/>
      <c r="D368" s="34"/>
      <c r="E368" s="34"/>
    </row>
    <row r="369" spans="1:6">
      <c r="A369" s="25" t="s">
        <v>502</v>
      </c>
      <c r="B369" s="16"/>
      <c r="C369" s="16"/>
      <c r="D369" s="16"/>
      <c r="E369" s="16"/>
    </row>
    <row r="370" spans="1:6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>
      <c r="A371" s="46" t="s">
        <v>504</v>
      </c>
      <c r="B371" s="32" t="s">
        <v>299</v>
      </c>
      <c r="C371" s="292">
        <v>125036</v>
      </c>
      <c r="D371" s="25">
        <v>0</v>
      </c>
      <c r="E371" s="25"/>
    </row>
    <row r="372" spans="1:6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>
      <c r="A379" s="46" t="s">
        <v>512</v>
      </c>
      <c r="B379" s="32" t="s">
        <v>299</v>
      </c>
      <c r="C379" s="292">
        <v>0</v>
      </c>
      <c r="D379" s="25">
        <v>0</v>
      </c>
      <c r="E379" s="25"/>
    </row>
    <row r="380" spans="1:6">
      <c r="A380" s="46" t="s">
        <v>513</v>
      </c>
      <c r="B380" s="32" t="s">
        <v>299</v>
      </c>
      <c r="C380" s="294">
        <v>599494</v>
      </c>
      <c r="D380" s="25">
        <v>0</v>
      </c>
      <c r="E380" s="204"/>
      <c r="F380" s="47"/>
    </row>
    <row r="381" spans="1:6">
      <c r="A381" s="48" t="s">
        <v>514</v>
      </c>
      <c r="B381" s="35"/>
      <c r="C381" s="35"/>
      <c r="D381" s="25">
        <v>724530</v>
      </c>
      <c r="E381" s="25"/>
      <c r="F381" s="47"/>
    </row>
    <row r="382" spans="1:6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>
      <c r="A383" s="16" t="s">
        <v>516</v>
      </c>
      <c r="B383" s="16"/>
      <c r="C383" s="22"/>
      <c r="D383" s="25">
        <v>724530</v>
      </c>
      <c r="E383" s="16"/>
    </row>
    <row r="384" spans="1:6">
      <c r="A384" s="16" t="s">
        <v>517</v>
      </c>
      <c r="B384" s="16"/>
      <c r="C384" s="22"/>
      <c r="D384" s="25">
        <v>118363817.82000005</v>
      </c>
      <c r="E384" s="16"/>
    </row>
    <row r="385" spans="1:5">
      <c r="A385" s="16"/>
      <c r="B385" s="16"/>
      <c r="C385" s="22"/>
      <c r="D385" s="16"/>
      <c r="E385" s="16"/>
    </row>
    <row r="386" spans="1:5">
      <c r="A386" s="16"/>
      <c r="B386" s="16"/>
      <c r="C386" s="22"/>
      <c r="D386" s="16"/>
      <c r="E386" s="16"/>
    </row>
    <row r="387" spans="1:5">
      <c r="A387" s="16"/>
      <c r="B387" s="16"/>
      <c r="C387" s="22"/>
      <c r="D387" s="16"/>
      <c r="E387" s="16"/>
    </row>
    <row r="388" spans="1:5">
      <c r="A388" s="34" t="s">
        <v>518</v>
      </c>
      <c r="B388" s="34"/>
      <c r="C388" s="34"/>
      <c r="D388" s="34"/>
      <c r="E388" s="34"/>
    </row>
    <row r="389" spans="1:5">
      <c r="A389" s="16" t="s">
        <v>519</v>
      </c>
      <c r="B389" s="35" t="s">
        <v>299</v>
      </c>
      <c r="C389" s="292">
        <v>46313785</v>
      </c>
      <c r="D389" s="16"/>
      <c r="E389" s="16"/>
    </row>
    <row r="390" spans="1:5">
      <c r="A390" s="16" t="s">
        <v>10</v>
      </c>
      <c r="B390" s="35" t="s">
        <v>299</v>
      </c>
      <c r="C390" s="292">
        <v>11777727</v>
      </c>
      <c r="D390" s="16"/>
      <c r="E390" s="16"/>
    </row>
    <row r="391" spans="1:5">
      <c r="A391" s="16" t="s">
        <v>263</v>
      </c>
      <c r="B391" s="35" t="s">
        <v>299</v>
      </c>
      <c r="C391" s="292">
        <v>12517700</v>
      </c>
      <c r="D391" s="16"/>
      <c r="E391" s="16"/>
    </row>
    <row r="392" spans="1:5">
      <c r="A392" s="16" t="s">
        <v>520</v>
      </c>
      <c r="B392" s="35" t="s">
        <v>299</v>
      </c>
      <c r="C392" s="292">
        <v>17537542</v>
      </c>
      <c r="D392" s="16"/>
      <c r="E392" s="16"/>
    </row>
    <row r="393" spans="1:5">
      <c r="A393" s="16" t="s">
        <v>521</v>
      </c>
      <c r="B393" s="35" t="s">
        <v>299</v>
      </c>
      <c r="C393" s="292">
        <v>649187</v>
      </c>
      <c r="D393" s="16"/>
      <c r="E393" s="16"/>
    </row>
    <row r="394" spans="1:5">
      <c r="A394" s="16" t="s">
        <v>522</v>
      </c>
      <c r="B394" s="35" t="s">
        <v>299</v>
      </c>
      <c r="C394" s="292">
        <v>7472591</v>
      </c>
      <c r="D394" s="16"/>
      <c r="E394" s="16"/>
    </row>
    <row r="395" spans="1:5">
      <c r="A395" s="16" t="s">
        <v>15</v>
      </c>
      <c r="B395" s="35" t="s">
        <v>299</v>
      </c>
      <c r="C395" s="292">
        <v>3970249</v>
      </c>
      <c r="D395" s="16"/>
      <c r="E395" s="16"/>
    </row>
    <row r="396" spans="1:5">
      <c r="A396" s="16" t="s">
        <v>523</v>
      </c>
      <c r="B396" s="35" t="s">
        <v>299</v>
      </c>
      <c r="C396" s="292">
        <v>756340</v>
      </c>
      <c r="D396" s="16"/>
      <c r="E396" s="16"/>
    </row>
    <row r="397" spans="1:5">
      <c r="A397" s="16" t="s">
        <v>524</v>
      </c>
      <c r="B397" s="35" t="s">
        <v>299</v>
      </c>
      <c r="C397" s="292">
        <v>666696</v>
      </c>
      <c r="D397" s="16"/>
      <c r="E397" s="16"/>
    </row>
    <row r="398" spans="1:5">
      <c r="A398" s="16" t="s">
        <v>525</v>
      </c>
      <c r="B398" s="35" t="s">
        <v>299</v>
      </c>
      <c r="C398" s="292">
        <v>797162</v>
      </c>
      <c r="D398" s="16"/>
      <c r="E398" s="16"/>
    </row>
    <row r="399" spans="1:5">
      <c r="A399" s="16" t="s">
        <v>526</v>
      </c>
      <c r="B399" s="35" t="s">
        <v>299</v>
      </c>
      <c r="C399" s="292">
        <v>946190</v>
      </c>
      <c r="D399" s="16"/>
      <c r="E399" s="16"/>
    </row>
    <row r="400" spans="1:5">
      <c r="A400" s="25" t="s">
        <v>527</v>
      </c>
      <c r="B400" s="16"/>
      <c r="C400" s="16"/>
      <c r="D400" s="16"/>
      <c r="E400" s="16"/>
    </row>
    <row r="401" spans="1:9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>
      <c r="A403" s="26" t="s">
        <v>528</v>
      </c>
      <c r="B403" s="32" t="s">
        <v>299</v>
      </c>
      <c r="C403" s="292">
        <v>169929</v>
      </c>
      <c r="D403" s="25">
        <v>0</v>
      </c>
      <c r="E403" s="25"/>
    </row>
    <row r="404" spans="1:9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>
      <c r="A408" s="26" t="s">
        <v>276</v>
      </c>
      <c r="B408" s="32" t="s">
        <v>299</v>
      </c>
      <c r="C408" s="292">
        <v>796642</v>
      </c>
      <c r="D408" s="25">
        <v>0</v>
      </c>
      <c r="E408" s="25"/>
    </row>
    <row r="409" spans="1:9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>
      <c r="A410" s="26" t="s">
        <v>278</v>
      </c>
      <c r="B410" s="32" t="s">
        <v>299</v>
      </c>
      <c r="C410" s="292">
        <v>349799</v>
      </c>
      <c r="D410" s="25">
        <v>0</v>
      </c>
      <c r="E410" s="25"/>
    </row>
    <row r="411" spans="1:9">
      <c r="A411" s="26" t="s">
        <v>279</v>
      </c>
      <c r="B411" s="32" t="s">
        <v>299</v>
      </c>
      <c r="C411" s="292">
        <v>433602</v>
      </c>
      <c r="D411" s="25">
        <v>0</v>
      </c>
      <c r="E411" s="25"/>
    </row>
    <row r="412" spans="1:9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>
      <c r="A414" s="26" t="s">
        <v>282</v>
      </c>
      <c r="B414" s="32" t="s">
        <v>299</v>
      </c>
      <c r="C414" s="294">
        <v>1173125</v>
      </c>
      <c r="D414" s="25">
        <v>0</v>
      </c>
      <c r="E414" s="204" t="s">
        <v>1065</v>
      </c>
      <c r="F414" s="47"/>
      <c r="G414" s="47"/>
      <c r="H414" s="47"/>
      <c r="I414" s="47"/>
    </row>
    <row r="415" spans="1:9">
      <c r="A415" s="49" t="s">
        <v>529</v>
      </c>
      <c r="B415" s="35"/>
      <c r="C415" s="35"/>
      <c r="D415" s="25">
        <v>2923097</v>
      </c>
      <c r="E415" s="25"/>
      <c r="F415" s="47"/>
      <c r="G415" s="47"/>
      <c r="H415" s="47"/>
      <c r="I415" s="47"/>
    </row>
    <row r="416" spans="1:9">
      <c r="A416" s="25" t="s">
        <v>530</v>
      </c>
      <c r="B416" s="16"/>
      <c r="C416" s="22"/>
      <c r="D416" s="25">
        <v>106328266</v>
      </c>
      <c r="E416" s="25"/>
    </row>
    <row r="417" spans="1:13">
      <c r="A417" s="25" t="s">
        <v>531</v>
      </c>
      <c r="B417" s="16"/>
      <c r="C417" s="22"/>
      <c r="D417" s="25">
        <v>12035551.820000052</v>
      </c>
      <c r="E417" s="25"/>
    </row>
    <row r="418" spans="1:13">
      <c r="A418" s="25" t="s">
        <v>532</v>
      </c>
      <c r="B418" s="16"/>
      <c r="C418" s="294">
        <v>1615337</v>
      </c>
      <c r="D418" s="25">
        <v>0</v>
      </c>
      <c r="E418" s="25"/>
    </row>
    <row r="419" spans="1:13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>
      <c r="A420" s="48" t="s">
        <v>534</v>
      </c>
      <c r="B420" s="16"/>
      <c r="C420" s="16"/>
      <c r="D420" s="25">
        <v>1615337</v>
      </c>
      <c r="E420" s="25"/>
      <c r="F420" s="11">
        <v>669147</v>
      </c>
    </row>
    <row r="421" spans="1:13">
      <c r="A421" s="25" t="s">
        <v>535</v>
      </c>
      <c r="B421" s="16"/>
      <c r="C421" s="22"/>
      <c r="D421" s="25">
        <v>13650888.820000052</v>
      </c>
      <c r="E421" s="25"/>
      <c r="F421" s="50"/>
    </row>
    <row r="422" spans="1:13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>
      <c r="A424" s="16" t="s">
        <v>538</v>
      </c>
      <c r="B424" s="16"/>
      <c r="C424" s="22"/>
      <c r="D424" s="25">
        <v>13650888.820000052</v>
      </c>
      <c r="E424" s="16"/>
    </row>
    <row r="426" spans="1:13" ht="29.1" customHeight="1">
      <c r="A426" s="382" t="s">
        <v>539</v>
      </c>
      <c r="B426" s="382"/>
      <c r="C426" s="382"/>
      <c r="D426" s="382"/>
      <c r="E426" s="382"/>
    </row>
    <row r="427" spans="1:13">
      <c r="M427" s="51"/>
    </row>
    <row r="428" spans="1:13">
      <c r="M428" s="51"/>
    </row>
    <row r="429" spans="1:13">
      <c r="M429" s="51"/>
    </row>
    <row r="433" spans="2:7">
      <c r="B433" s="52"/>
      <c r="C433" s="52"/>
      <c r="D433" s="52"/>
      <c r="E433" s="52"/>
      <c r="F433" s="52"/>
      <c r="G433" s="52"/>
    </row>
    <row r="574" spans="2:83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>
      <c r="A612" s="212"/>
      <c r="C612" s="210" t="s">
        <v>540</v>
      </c>
      <c r="D612" s="217">
        <f>CE90-(BE90+CD90)</f>
        <v>97532</v>
      </c>
      <c r="E612" s="219">
        <f>SUM(C624:D647)+SUM(C668:D713)</f>
        <v>94295371.038694993</v>
      </c>
      <c r="F612" s="219">
        <f>CE64-(AX64+BD64+BE64+BG64+BJ64+BN64+BP64+BQ64+CB64+CC64+CD64)</f>
        <v>16854356</v>
      </c>
      <c r="G612" s="217">
        <f>CE91-(AX91+AY91+BD91+BE91+BG91+BJ91+BN91+BP91+BQ91+CB91+CC91+CD91)</f>
        <v>19666</v>
      </c>
      <c r="H612" s="222">
        <f>CE60-(AX60+AY60+AZ60+BD60+BE60+BG60+BJ60+BN60+BO60+BP60+BQ60+BR60+CB60+CC60+CD60)</f>
        <v>387.06</v>
      </c>
      <c r="I612" s="217">
        <f>CE92-(AX92+AY92+AZ92+BD92+BE92+BF92+BG92+BJ92+BN92+BO92+BP92+BQ92+BR92+CB92+CC92+CD92)</f>
        <v>15626.180000000002</v>
      </c>
      <c r="J612" s="217">
        <f>CE93-(AX93+AY93+AZ93+BA93+BD93+BE93+BF93+BG93+BJ93+BN93+BO93+BP93+BQ93+BR93+CB93+CC93+CD93)</f>
        <v>214204</v>
      </c>
      <c r="K612" s="217">
        <f>CE89-(AW89+AX89+AY89+AZ89+BA89+BB89+BC89+BD89+BE89+BF89+BG89+BH89+BI89+BJ89+BK89+BL89+BM89+BN89+BO89+BP89+BQ89+BR89+BS89+BT89+BU89+BV89+BW89+BX89+CB89+CC89+CD89)</f>
        <v>324019222.81999999</v>
      </c>
      <c r="L612" s="223">
        <f>CE94-(AW94+AX94+AY94+AZ94+BA94+BB94+BC94+BD94+BE94+BF94+BG94+BH94+BI94+BJ94+BK94+BL94+BM94+BN94+BO94+BP94+BQ94+BR94+BS94+BT94+BU94+BV94+BW94+BX94+BY94+BZ94+CA94+CB94+CC94+CD94)</f>
        <v>79.100000000000009</v>
      </c>
    </row>
    <row r="613" spans="1:14" s="202" customFormat="1" ht="12.6" customHeight="1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>
      <c r="A614" s="212">
        <v>8430</v>
      </c>
      <c r="B614" s="211" t="s">
        <v>166</v>
      </c>
      <c r="C614" s="217">
        <f>BE85</f>
        <v>1303423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>
      <c r="A615" s="212"/>
      <c r="B615" s="211" t="s">
        <v>552</v>
      </c>
      <c r="C615" s="217">
        <f>CD69-CD84</f>
        <v>-18620</v>
      </c>
      <c r="D615" s="217">
        <f>SUM(C614:C615)</f>
        <v>1284803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>
      <c r="A617" s="212">
        <v>8510</v>
      </c>
      <c r="B617" s="216" t="s">
        <v>171</v>
      </c>
      <c r="C617" s="217">
        <f>BJ85</f>
        <v>1279788</v>
      </c>
      <c r="D617" s="217">
        <f>(D615/D612)*BJ90</f>
        <v>8378.1190583603329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>
      <c r="A619" s="212">
        <v>8610</v>
      </c>
      <c r="B619" s="216" t="s">
        <v>559</v>
      </c>
      <c r="C619" s="217">
        <f>BN85</f>
        <v>4910455</v>
      </c>
      <c r="D619" s="217">
        <f>(D615/D612)*BN90</f>
        <v>228264.22491079851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>
      <c r="A621" s="212">
        <v>8630</v>
      </c>
      <c r="B621" s="216" t="s">
        <v>563</v>
      </c>
      <c r="C621" s="217">
        <f>BP85</f>
        <v>2588450</v>
      </c>
      <c r="D621" s="217">
        <f>(D615/D612)*BP90</f>
        <v>8035.6173358487476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9023370.9613050073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>
      <c r="A624" s="212">
        <v>8420</v>
      </c>
      <c r="B624" s="216" t="s">
        <v>165</v>
      </c>
      <c r="C624" s="217">
        <f>BD85</f>
        <v>0</v>
      </c>
      <c r="D624" s="217">
        <f>(D615/D612)*BD90</f>
        <v>0</v>
      </c>
      <c r="E624" s="219">
        <f>(E623/E612)*SUM(C624:D624)</f>
        <v>0</v>
      </c>
      <c r="F624" s="219">
        <f>SUM(C624:E624)</f>
        <v>0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>
      <c r="A625" s="212">
        <v>8320</v>
      </c>
      <c r="B625" s="216" t="s">
        <v>161</v>
      </c>
      <c r="C625" s="217">
        <f>AY85</f>
        <v>1469430</v>
      </c>
      <c r="D625" s="217">
        <f>(D615/D612)*AY90</f>
        <v>28453.989254808679</v>
      </c>
      <c r="E625" s="219">
        <f>(E623/E612)*SUM(C625:D625)</f>
        <v>143336.44104861881</v>
      </c>
      <c r="F625" s="219">
        <f>(F624/F612)*AY64</f>
        <v>0</v>
      </c>
      <c r="G625" s="217">
        <f>SUM(C625:F625)</f>
        <v>1641220.4303034276</v>
      </c>
      <c r="H625" s="219"/>
      <c r="I625" s="217"/>
      <c r="J625" s="217"/>
      <c r="N625" s="213" t="s">
        <v>570</v>
      </c>
    </row>
    <row r="626" spans="1:14" s="202" customFormat="1" ht="12.6" customHeight="1">
      <c r="A626" s="212">
        <v>8650</v>
      </c>
      <c r="B626" s="216" t="s">
        <v>178</v>
      </c>
      <c r="C626" s="217">
        <f>BR85</f>
        <v>1087370</v>
      </c>
      <c r="D626" s="217">
        <f>(D615/D612)*BR90</f>
        <v>3385.4977955952918</v>
      </c>
      <c r="E626" s="219">
        <f>(E623/E612)*SUM(C626:D626)</f>
        <v>104377.24966004626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>
      <c r="A627" s="212">
        <v>8620</v>
      </c>
      <c r="B627" s="211" t="s">
        <v>572</v>
      </c>
      <c r="C627" s="217">
        <f>BO85</f>
        <v>133606</v>
      </c>
      <c r="D627" s="217">
        <f>(D615/D612)*BO90</f>
        <v>0</v>
      </c>
      <c r="E627" s="219">
        <f>(E623/E612)*SUM(C627:D627)</f>
        <v>12785.107979069271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1341523.8554347109</v>
      </c>
      <c r="I628" s="217"/>
      <c r="J628" s="217"/>
      <c r="N628" s="213" t="s">
        <v>574</v>
      </c>
    </row>
    <row r="629" spans="1:14" s="202" customFormat="1" ht="12.6" customHeight="1">
      <c r="A629" s="212">
        <v>8460</v>
      </c>
      <c r="B629" s="216" t="s">
        <v>167</v>
      </c>
      <c r="C629" s="217">
        <f>BF85</f>
        <v>902649</v>
      </c>
      <c r="D629" s="217">
        <f>(D615/D612)*BF90</f>
        <v>11065.440265758931</v>
      </c>
      <c r="E629" s="219">
        <f>(E623/E612)*SUM(C629:D629)</f>
        <v>87435.727293928168</v>
      </c>
      <c r="F629" s="219">
        <f>(F624/F612)*BF64</f>
        <v>0</v>
      </c>
      <c r="G629" s="217">
        <f>(G625/G612)*BF91</f>
        <v>0</v>
      </c>
      <c r="H629" s="219">
        <f>(H628/H612)*BF60</f>
        <v>38263.895427063522</v>
      </c>
      <c r="I629" s="217">
        <f>SUM(C629:H629)</f>
        <v>1039414.0629867506</v>
      </c>
      <c r="J629" s="217"/>
      <c r="N629" s="213" t="s">
        <v>575</v>
      </c>
    </row>
    <row r="630" spans="1:14" s="202" customFormat="1" ht="12.6" customHeight="1">
      <c r="A630" s="212">
        <v>8350</v>
      </c>
      <c r="B630" s="216" t="s">
        <v>576</v>
      </c>
      <c r="C630" s="217">
        <f>BA85</f>
        <v>267896</v>
      </c>
      <c r="D630" s="217">
        <f>(D615/D612)*BA90</f>
        <v>11697.751138088011</v>
      </c>
      <c r="E630" s="219">
        <f>(E623/E612)*SUM(C630:D630)</f>
        <v>26755.058145393748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12122.144941291181</v>
      </c>
      <c r="J630" s="217">
        <f>SUM(C630:I630)</f>
        <v>318470.95422477293</v>
      </c>
      <c r="N630" s="213" t="s">
        <v>577</v>
      </c>
    </row>
    <row r="631" spans="1:14" s="202" customFormat="1" ht="12.6" customHeight="1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>
      <c r="A632" s="212">
        <v>8360</v>
      </c>
      <c r="B632" s="216" t="s">
        <v>580</v>
      </c>
      <c r="C632" s="217">
        <f>BB85</f>
        <v>682591</v>
      </c>
      <c r="D632" s="217">
        <f>(D615/D612)*BB90</f>
        <v>3741.1726612804005</v>
      </c>
      <c r="E632" s="219">
        <f>(E623/E612)*SUM(C632:D632)</f>
        <v>65676.922720414383</v>
      </c>
      <c r="F632" s="219">
        <f>(F624/F612)*BB64</f>
        <v>0</v>
      </c>
      <c r="G632" s="217">
        <f>(G625/G612)*BB91</f>
        <v>0</v>
      </c>
      <c r="H632" s="219">
        <f>(H628/H612)*BB60</f>
        <v>17364.322109564153</v>
      </c>
      <c r="I632" s="217">
        <f>(I629/I612)*BB92</f>
        <v>3876.6385380731454</v>
      </c>
      <c r="J632" s="217">
        <f>(J630/J612)*BB93</f>
        <v>0</v>
      </c>
      <c r="N632" s="213" t="s">
        <v>581</v>
      </c>
    </row>
    <row r="633" spans="1:14" s="202" customFormat="1" ht="12.6" customHeight="1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>
      <c r="A635" s="212">
        <v>8530</v>
      </c>
      <c r="B635" s="216" t="s">
        <v>586</v>
      </c>
      <c r="C635" s="217">
        <f>BK85</f>
        <v>4720245</v>
      </c>
      <c r="D635" s="217">
        <f>(D615/D612)*BK90</f>
        <v>6770.9955911905836</v>
      </c>
      <c r="E635" s="219">
        <f>(E623/E612)*SUM(C635:D635)</f>
        <v>452340.53801791091</v>
      </c>
      <c r="F635" s="219">
        <f>(F624/F612)*BK64</f>
        <v>0</v>
      </c>
      <c r="G635" s="217">
        <f>(G625/G612)*BK91</f>
        <v>0</v>
      </c>
      <c r="H635" s="219">
        <f>(H628/H612)*BK60</f>
        <v>106334.81084260045</v>
      </c>
      <c r="I635" s="217">
        <f>(I629/I612)*BK92</f>
        <v>7016.2634350713006</v>
      </c>
      <c r="J635" s="217">
        <f>(J630/J612)*BK93</f>
        <v>0</v>
      </c>
      <c r="N635" s="213" t="s">
        <v>587</v>
      </c>
    </row>
    <row r="636" spans="1:14" s="202" customFormat="1" ht="12.6" customHeight="1">
      <c r="A636" s="212">
        <v>8480</v>
      </c>
      <c r="B636" s="216" t="s">
        <v>588</v>
      </c>
      <c r="C636" s="217">
        <f>BH85</f>
        <v>3207130</v>
      </c>
      <c r="D636" s="217">
        <f>(D615/D612)*BH90</f>
        <v>9115.8150760775952</v>
      </c>
      <c r="E636" s="219">
        <f>(E623/E612)*SUM(C636:D636)</f>
        <v>307770.98358589673</v>
      </c>
      <c r="F636" s="219">
        <f>(F624/F612)*BH64</f>
        <v>0</v>
      </c>
      <c r="G636" s="217">
        <f>(G625/G612)*BH91</f>
        <v>0</v>
      </c>
      <c r="H636" s="219">
        <f>(H628/H612)*BH60</f>
        <v>26964.95529189803</v>
      </c>
      <c r="I636" s="217">
        <f>(I629/I612)*BH92</f>
        <v>9446.1468564133029</v>
      </c>
      <c r="J636" s="217">
        <f>(J630/J612)*BH93</f>
        <v>0</v>
      </c>
      <c r="N636" s="213" t="s">
        <v>589</v>
      </c>
    </row>
    <row r="637" spans="1:14" s="202" customFormat="1" ht="12.6" customHeight="1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590</v>
      </c>
    </row>
    <row r="638" spans="1:14" s="202" customFormat="1" ht="12.6" customHeight="1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>
      <c r="A641" s="212">
        <v>8680</v>
      </c>
      <c r="B641" s="216" t="s">
        <v>597</v>
      </c>
      <c r="C641" s="217">
        <f>BU85</f>
        <v>7348</v>
      </c>
      <c r="D641" s="217">
        <f>(D615/D612)*BU90</f>
        <v>0</v>
      </c>
      <c r="E641" s="219">
        <f>(E623/E612)*SUM(C641:D641)</f>
        <v>703.14936028472528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>
      <c r="A642" s="212">
        <v>8690</v>
      </c>
      <c r="B642" s="216" t="s">
        <v>599</v>
      </c>
      <c r="C642" s="217">
        <f>BV85</f>
        <v>1077336</v>
      </c>
      <c r="D642" s="217">
        <f>(D615/D612)*BV90</f>
        <v>13146.796887175491</v>
      </c>
      <c r="E642" s="219">
        <f>(E623/E612)*SUM(C642:D642)</f>
        <v>104351.15419606905</v>
      </c>
      <c r="F642" s="219">
        <f>(F624/F612)*BV64</f>
        <v>0</v>
      </c>
      <c r="G642" s="217">
        <f>(G625/G612)*BV91</f>
        <v>0</v>
      </c>
      <c r="H642" s="219">
        <f>(H628/H612)*BV60</f>
        <v>35872.401962872056</v>
      </c>
      <c r="I642" s="217">
        <f>(I629/I612)*BV92</f>
        <v>13623.444388860002</v>
      </c>
      <c r="J642" s="217">
        <f>(J630/J612)*BV93</f>
        <v>0</v>
      </c>
      <c r="N642" s="213" t="s">
        <v>600</v>
      </c>
    </row>
    <row r="643" spans="1:14" s="202" customFormat="1" ht="12.6" customHeight="1">
      <c r="A643" s="212">
        <v>8700</v>
      </c>
      <c r="B643" s="216" t="s">
        <v>601</v>
      </c>
      <c r="C643" s="217">
        <f>BW85</f>
        <v>586242</v>
      </c>
      <c r="D643" s="217">
        <f>(D615/D612)*BW90</f>
        <v>2160.3954804576961</v>
      </c>
      <c r="E643" s="219">
        <f>(E623/E612)*SUM(C643:D643)</f>
        <v>56305.765918900892</v>
      </c>
      <c r="F643" s="219">
        <f>(F624/F612)*BW64</f>
        <v>0</v>
      </c>
      <c r="G643" s="217">
        <f>(G625/G612)*BW91</f>
        <v>0</v>
      </c>
      <c r="H643" s="219">
        <f>(H628/H612)*BW60</f>
        <v>13066.565739133106</v>
      </c>
      <c r="I643" s="217">
        <f>(I629/I612)*BW92</f>
        <v>2238.9782634101248</v>
      </c>
      <c r="J643" s="217">
        <f>(J630/J612)*BW93</f>
        <v>0</v>
      </c>
      <c r="N643" s="213" t="s">
        <v>602</v>
      </c>
    </row>
    <row r="644" spans="1:14" s="202" customFormat="1" ht="12.6" customHeight="1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11538780.216923555</v>
      </c>
      <c r="L644" s="219"/>
      <c r="N644" s="213" t="s">
        <v>604</v>
      </c>
    </row>
    <row r="645" spans="1:14" s="202" customFormat="1" ht="12.6" customHeight="1">
      <c r="A645" s="212">
        <v>8720</v>
      </c>
      <c r="B645" s="216" t="s">
        <v>605</v>
      </c>
      <c r="C645" s="217">
        <f>BY85</f>
        <v>1995678</v>
      </c>
      <c r="D645" s="217">
        <f>(D615/D612)*BY90</f>
        <v>7390.1333203461427</v>
      </c>
      <c r="E645" s="219">
        <f>(E623/E612)*SUM(C645:D645)</f>
        <v>191678.83458776813</v>
      </c>
      <c r="F645" s="219">
        <f>(F624/F612)*BY64</f>
        <v>0</v>
      </c>
      <c r="G645" s="217">
        <f>(G625/G612)*BY91</f>
        <v>0</v>
      </c>
      <c r="H645" s="219">
        <f>(H628/H612)*BY60</f>
        <v>42041.761913974689</v>
      </c>
      <c r="I645" s="217">
        <f>(I629/I612)*BY92</f>
        <v>7658.1570845635069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2244446.8869066522</v>
      </c>
      <c r="N647" s="213" t="s">
        <v>610</v>
      </c>
    </row>
    <row r="648" spans="1:14" s="202" customFormat="1" ht="12.6" customHeight="1">
      <c r="A648" s="212"/>
      <c r="B648" s="212"/>
      <c r="C648" s="202">
        <f>SUM(C614:C647)</f>
        <v>26201017</v>
      </c>
      <c r="L648" s="215"/>
    </row>
    <row r="666" spans="1:14" s="202" customFormat="1" ht="12.6" customHeight="1">
      <c r="C666" s="210" t="s">
        <v>611</v>
      </c>
      <c r="M666" s="210" t="s">
        <v>612</v>
      </c>
    </row>
    <row r="667" spans="1:14" s="202" customFormat="1" ht="12.6" customHeight="1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>
      <c r="A668" s="212">
        <v>6010</v>
      </c>
      <c r="B668" s="211" t="s">
        <v>338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>
      <c r="A670" s="212">
        <v>6070</v>
      </c>
      <c r="B670" s="211" t="s">
        <v>616</v>
      </c>
      <c r="C670" s="217">
        <f>E85</f>
        <v>3294268</v>
      </c>
      <c r="D670" s="217">
        <f>(D615/D612)*E90</f>
        <v>71134.97313702169</v>
      </c>
      <c r="E670" s="219">
        <f>(E623/E612)*SUM(C670:D670)</f>
        <v>322044.22259956575</v>
      </c>
      <c r="F670" s="219">
        <f>(F624/F612)*E64</f>
        <v>0</v>
      </c>
      <c r="G670" s="217">
        <f>(G625/G612)*E91</f>
        <v>1082157.2927765965</v>
      </c>
      <c r="H670" s="219">
        <f>(H628/H612)*E60</f>
        <v>49770.791515636971</v>
      </c>
      <c r="I670" s="217">
        <f>(I629/I612)*E92</f>
        <v>73701.364107499059</v>
      </c>
      <c r="J670" s="217">
        <f>(J630/J612)*E93</f>
        <v>73860.985485483427</v>
      </c>
      <c r="K670" s="217">
        <f>(K644/K612)*E89</f>
        <v>378133.2729208091</v>
      </c>
      <c r="L670" s="217">
        <f>(L647/L612)*E94</f>
        <v>387316.05570513022</v>
      </c>
      <c r="M670" s="202">
        <f t="shared" si="0"/>
        <v>2438119</v>
      </c>
      <c r="N670" s="211" t="s">
        <v>617</v>
      </c>
    </row>
    <row r="671" spans="1:14" s="202" customFormat="1" ht="12.6" customHeight="1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>
      <c r="A675" s="212">
        <v>6170</v>
      </c>
      <c r="B675" s="211" t="s">
        <v>124</v>
      </c>
      <c r="C675" s="217">
        <f>J85</f>
        <v>808447</v>
      </c>
      <c r="D675" s="217">
        <f>(D615/D612)*J90</f>
        <v>17454.414704917359</v>
      </c>
      <c r="E675" s="219">
        <f>(E623/E612)*SUM(C675:D675)</f>
        <v>79032.66894502072</v>
      </c>
      <c r="F675" s="219">
        <f>(F624/F612)*J64</f>
        <v>0</v>
      </c>
      <c r="G675" s="217">
        <f>(G625/G612)*J91</f>
        <v>0</v>
      </c>
      <c r="H675" s="219">
        <f>(H628/H612)*J60</f>
        <v>10397.797670397696</v>
      </c>
      <c r="I675" s="217">
        <f>(I629/I612)*J92</f>
        <v>18092.753643718181</v>
      </c>
      <c r="J675" s="217">
        <f>(J630/J612)*J93</f>
        <v>18126.635701987037</v>
      </c>
      <c r="K675" s="217">
        <f>(K644/K612)*J89</f>
        <v>92798.766751375122</v>
      </c>
      <c r="L675" s="217">
        <f>(L647/L612)*J94</f>
        <v>85124.407847281371</v>
      </c>
      <c r="M675" s="202">
        <f t="shared" si="0"/>
        <v>321027</v>
      </c>
      <c r="N675" s="211" t="s">
        <v>626</v>
      </c>
    </row>
    <row r="676" spans="1:14" s="202" customFormat="1" ht="12.6" customHeight="1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627</v>
      </c>
    </row>
    <row r="677" spans="1:14" s="202" customFormat="1" ht="12.6" customHeight="1">
      <c r="A677" s="212">
        <v>6210</v>
      </c>
      <c r="B677" s="211" t="s">
        <v>345</v>
      </c>
      <c r="C677" s="217">
        <f>L85</f>
        <v>1046444</v>
      </c>
      <c r="D677" s="217">
        <f>(D615/D612)*L90</f>
        <v>22591.94054259115</v>
      </c>
      <c r="E677" s="219">
        <f>(E623/E612)*SUM(C677:D677)</f>
        <v>102298.84835518543</v>
      </c>
      <c r="F677" s="219">
        <f>(F624/F612)*L64</f>
        <v>0</v>
      </c>
      <c r="G677" s="217">
        <f>(G625/G612)*L91</f>
        <v>343749.97215599607</v>
      </c>
      <c r="H677" s="219">
        <f>(H628/H612)*L60</f>
        <v>15804.652459004497</v>
      </c>
      <c r="I677" s="217">
        <f>(I629/I612)*L92</f>
        <v>23414.151774223526</v>
      </c>
      <c r="J677" s="217">
        <f>(J630/J612)*L93</f>
        <v>23462.634351464683</v>
      </c>
      <c r="K677" s="217">
        <f>(K644/K612)*L89</f>
        <v>120118.02154000275</v>
      </c>
      <c r="L677" s="217">
        <f>(L647/L612)*L94</f>
        <v>122862.89532624277</v>
      </c>
      <c r="M677" s="202">
        <f t="shared" si="0"/>
        <v>774303</v>
      </c>
      <c r="N677" s="211" t="s">
        <v>628</v>
      </c>
    </row>
    <row r="678" spans="1:14" s="202" customFormat="1" ht="12.6" customHeight="1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>
      <c r="A679" s="212">
        <v>6400</v>
      </c>
      <c r="B679" s="211" t="s">
        <v>631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632</v>
      </c>
    </row>
    <row r="680" spans="1:14" s="202" customFormat="1" ht="12.6" customHeight="1">
      <c r="A680" s="212">
        <v>7010</v>
      </c>
      <c r="B680" s="211" t="s">
        <v>633</v>
      </c>
      <c r="C680" s="217">
        <f>O85</f>
        <v>3999713</v>
      </c>
      <c r="D680" s="217">
        <f>(D615/D612)*O90</f>
        <v>36832.10831316901</v>
      </c>
      <c r="E680" s="219">
        <f>(E623/E612)*SUM(C680:D680)</f>
        <v>386267.57085885166</v>
      </c>
      <c r="F680" s="219">
        <f>(F624/F612)*O64</f>
        <v>0</v>
      </c>
      <c r="G680" s="217">
        <f>(G625/G612)*O91</f>
        <v>0</v>
      </c>
      <c r="H680" s="219">
        <f>(H628/H612)*O60</f>
        <v>64119.752300785796</v>
      </c>
      <c r="I680" s="217">
        <f>(I629/I612)*O92</f>
        <v>38167.728091049597</v>
      </c>
      <c r="J680" s="217">
        <f>(J630/J612)*O93</f>
        <v>32137.906605491455</v>
      </c>
      <c r="K680" s="217">
        <f>(K644/K612)*O89</f>
        <v>163530.01745206097</v>
      </c>
      <c r="L680" s="217">
        <f>(L647/L612)*O94</f>
        <v>369439.93005720113</v>
      </c>
      <c r="M680" s="202">
        <f t="shared" si="0"/>
        <v>1090495</v>
      </c>
      <c r="N680" s="211" t="s">
        <v>634</v>
      </c>
    </row>
    <row r="681" spans="1:14" s="202" customFormat="1" ht="12.6" customHeight="1">
      <c r="A681" s="212">
        <v>7020</v>
      </c>
      <c r="B681" s="211" t="s">
        <v>635</v>
      </c>
      <c r="C681" s="217">
        <f>P85</f>
        <v>12537218</v>
      </c>
      <c r="D681" s="217">
        <f>(D615/D612)*P90</f>
        <v>98008.185211007672</v>
      </c>
      <c r="E681" s="219">
        <f>(E623/E612)*SUM(C681:D681)</f>
        <v>1209097.8782231805</v>
      </c>
      <c r="F681" s="219">
        <f>(F624/F612)*P64</f>
        <v>0</v>
      </c>
      <c r="G681" s="217">
        <f>(G625/G612)*P91</f>
        <v>0</v>
      </c>
      <c r="H681" s="219">
        <f>(H628/H612)*P60</f>
        <v>152085.12059235031</v>
      </c>
      <c r="I681" s="217">
        <f>(I629/I612)*P92</f>
        <v>101561.54401975979</v>
      </c>
      <c r="J681" s="217">
        <f>(J630/J612)*P93</f>
        <v>35795.347864258525</v>
      </c>
      <c r="K681" s="217">
        <f>(K644/K612)*P89</f>
        <v>2356829.1153395157</v>
      </c>
      <c r="L681" s="217">
        <f>(L647/L612)*P94</f>
        <v>712207.54565558746</v>
      </c>
      <c r="M681" s="202">
        <f t="shared" si="0"/>
        <v>4665585</v>
      </c>
      <c r="N681" s="211" t="s">
        <v>636</v>
      </c>
    </row>
    <row r="682" spans="1:14" s="202" customFormat="1" ht="12.6" customHeight="1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638</v>
      </c>
    </row>
    <row r="683" spans="1:14" s="202" customFormat="1" ht="12.6" customHeight="1">
      <c r="A683" s="212">
        <v>7040</v>
      </c>
      <c r="B683" s="211" t="s">
        <v>132</v>
      </c>
      <c r="C683" s="217">
        <f>R85</f>
        <v>1529027</v>
      </c>
      <c r="D683" s="217">
        <f>(D615/D612)*R90</f>
        <v>2120.8760509371282</v>
      </c>
      <c r="E683" s="219">
        <f>(E623/E612)*SUM(C683:D683)</f>
        <v>146519.54947557597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2197.7374278987081</v>
      </c>
      <c r="J683" s="217">
        <f>(J630/J612)*R93</f>
        <v>0</v>
      </c>
      <c r="K683" s="217">
        <f>(K644/K612)*R89</f>
        <v>696478.19956576463</v>
      </c>
      <c r="L683" s="217">
        <f>(L647/L612)*R94</f>
        <v>0</v>
      </c>
      <c r="M683" s="202">
        <f t="shared" si="0"/>
        <v>847316</v>
      </c>
      <c r="N683" s="211" t="s">
        <v>639</v>
      </c>
    </row>
    <row r="684" spans="1:14" s="202" customFormat="1" ht="12.6" customHeight="1">
      <c r="A684" s="212">
        <v>7050</v>
      </c>
      <c r="B684" s="211" t="s">
        <v>640</v>
      </c>
      <c r="C684" s="217">
        <f>S85</f>
        <v>550605</v>
      </c>
      <c r="D684" s="217">
        <f>(D615/D612)*S90</f>
        <v>18969.326169872453</v>
      </c>
      <c r="E684" s="219">
        <f>(E623/E612)*SUM(C684:D684)</f>
        <v>54504.058666432938</v>
      </c>
      <c r="F684" s="219">
        <f>(F624/F612)*S64</f>
        <v>0</v>
      </c>
      <c r="G684" s="217">
        <f>(G625/G612)*S91</f>
        <v>0</v>
      </c>
      <c r="H684" s="219">
        <f>(H628/H612)*S60</f>
        <v>20552.980061819446</v>
      </c>
      <c r="I684" s="217">
        <f>(I629/I612)*S92</f>
        <v>19657.244694086752</v>
      </c>
      <c r="J684" s="217">
        <f>(J630/J612)*S93</f>
        <v>0</v>
      </c>
      <c r="K684" s="217">
        <f>(K644/K612)*S89</f>
        <v>467241.67877335765</v>
      </c>
      <c r="L684" s="217">
        <f>(L647/L612)*S94</f>
        <v>0</v>
      </c>
      <c r="M684" s="202">
        <f t="shared" si="0"/>
        <v>580925</v>
      </c>
      <c r="N684" s="211" t="s">
        <v>641</v>
      </c>
    </row>
    <row r="685" spans="1:14" s="202" customFormat="1" ht="12.6" customHeight="1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>
      <c r="A686" s="212">
        <v>7070</v>
      </c>
      <c r="B686" s="211" t="s">
        <v>135</v>
      </c>
      <c r="C686" s="217">
        <f>U85</f>
        <v>4969251</v>
      </c>
      <c r="D686" s="217">
        <f>(D615/D612)*U90</f>
        <v>21300.97251158594</v>
      </c>
      <c r="E686" s="219">
        <f>(E623/E612)*SUM(C686:D686)</f>
        <v>477558.98570212239</v>
      </c>
      <c r="F686" s="219">
        <f>(F624/F612)*U64</f>
        <v>0</v>
      </c>
      <c r="G686" s="217">
        <f>(G625/G612)*U91</f>
        <v>0</v>
      </c>
      <c r="H686" s="219">
        <f>(H628/H612)*U60</f>
        <v>92817.673871083447</v>
      </c>
      <c r="I686" s="217">
        <f>(I629/I612)*U92</f>
        <v>22073.159445336179</v>
      </c>
      <c r="J686" s="217">
        <f>(J630/J612)*U93</f>
        <v>915.84707943110357</v>
      </c>
      <c r="K686" s="217">
        <f>(K644/K612)*U89</f>
        <v>1048073.9151325306</v>
      </c>
      <c r="L686" s="217">
        <f>(L647/L612)*U94</f>
        <v>0</v>
      </c>
      <c r="M686" s="202">
        <f t="shared" si="0"/>
        <v>1662741</v>
      </c>
      <c r="N686" s="211" t="s">
        <v>644</v>
      </c>
    </row>
    <row r="687" spans="1:14" s="202" customFormat="1" ht="12.6" customHeight="1">
      <c r="A687" s="212">
        <v>7110</v>
      </c>
      <c r="B687" s="211" t="s">
        <v>645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646</v>
      </c>
    </row>
    <row r="688" spans="1:14" s="202" customFormat="1" ht="12.6" customHeight="1">
      <c r="A688" s="212">
        <v>7120</v>
      </c>
      <c r="B688" s="211" t="s">
        <v>647</v>
      </c>
      <c r="C688" s="217">
        <f>W85</f>
        <v>326918</v>
      </c>
      <c r="D688" s="217">
        <f>(D615/D612)*W90</f>
        <v>6270.4161505967277</v>
      </c>
      <c r="E688" s="219">
        <f>(E623/E612)*SUM(C688:D688)</f>
        <v>31883.671974764962</v>
      </c>
      <c r="F688" s="219">
        <f>(F624/F612)*W64</f>
        <v>0</v>
      </c>
      <c r="G688" s="217">
        <f>(G625/G612)*W91</f>
        <v>0</v>
      </c>
      <c r="H688" s="219">
        <f>(H628/H612)*W60</f>
        <v>5892.0853465586952</v>
      </c>
      <c r="I688" s="217">
        <f>(I629/I612)*W92</f>
        <v>6518.7127098690498</v>
      </c>
      <c r="J688" s="217">
        <f>(J630/J612)*W93</f>
        <v>1966.989750141802</v>
      </c>
      <c r="K688" s="217">
        <f>(K644/K612)*W89</f>
        <v>173478.01040560837</v>
      </c>
      <c r="L688" s="217">
        <f>(L647/L612)*W94</f>
        <v>0</v>
      </c>
      <c r="M688" s="202">
        <f t="shared" si="0"/>
        <v>226010</v>
      </c>
      <c r="N688" s="211" t="s">
        <v>648</v>
      </c>
    </row>
    <row r="689" spans="1:14" s="202" customFormat="1" ht="12.6" customHeight="1">
      <c r="A689" s="212">
        <v>7130</v>
      </c>
      <c r="B689" s="211" t="s">
        <v>649</v>
      </c>
      <c r="C689" s="217">
        <f>X85</f>
        <v>2126635</v>
      </c>
      <c r="D689" s="217">
        <f>(D615/D612)*X90</f>
        <v>40810.397551572816</v>
      </c>
      <c r="E689" s="219">
        <f>(E623/E612)*SUM(C689:D689)</f>
        <v>207408.52541378071</v>
      </c>
      <c r="F689" s="219">
        <f>(F624/F612)*X64</f>
        <v>0</v>
      </c>
      <c r="G689" s="217">
        <f>(G625/G612)*X91</f>
        <v>0</v>
      </c>
      <c r="H689" s="219">
        <f>(H628/H612)*X60</f>
        <v>38298.55475263152</v>
      </c>
      <c r="I689" s="217">
        <f>(I629/I612)*X92</f>
        <v>42305.11513751751</v>
      </c>
      <c r="J689" s="217">
        <f>(J630/J612)*X93</f>
        <v>12796.584111466735</v>
      </c>
      <c r="K689" s="217">
        <f>(K644/K612)*X89</f>
        <v>1128453.9602971445</v>
      </c>
      <c r="L689" s="217">
        <f>(L647/L612)*X94</f>
        <v>0</v>
      </c>
      <c r="M689" s="202">
        <f t="shared" si="0"/>
        <v>1470073</v>
      </c>
      <c r="N689" s="211" t="s">
        <v>650</v>
      </c>
    </row>
    <row r="690" spans="1:14" s="202" customFormat="1" ht="12.6" customHeight="1">
      <c r="A690" s="212">
        <v>7140</v>
      </c>
      <c r="B690" s="211" t="s">
        <v>651</v>
      </c>
      <c r="C690" s="217">
        <f>Y85</f>
        <v>2679906</v>
      </c>
      <c r="D690" s="217">
        <f>(D615/D612)*Y90</f>
        <v>26438.498349259731</v>
      </c>
      <c r="E690" s="219">
        <f>(E623/E612)*SUM(C690:D690)</f>
        <v>258977.19144316381</v>
      </c>
      <c r="F690" s="219">
        <f>(F624/F612)*Y64</f>
        <v>0</v>
      </c>
      <c r="G690" s="217">
        <f>(G625/G612)*Y91</f>
        <v>0</v>
      </c>
      <c r="H690" s="219">
        <f>(H628/H612)*Y60</f>
        <v>24816.077106682504</v>
      </c>
      <c r="I690" s="217">
        <f>(I629/I612)*Y92</f>
        <v>27405.200372102539</v>
      </c>
      <c r="J690" s="217">
        <f>(J630/J612)*Y93</f>
        <v>8290.2001865386901</v>
      </c>
      <c r="K690" s="217">
        <f>(K644/K612)*Y89</f>
        <v>731085.93406279839</v>
      </c>
      <c r="L690" s="217">
        <f>(L647/L612)*Y94</f>
        <v>0</v>
      </c>
      <c r="M690" s="202">
        <f t="shared" si="0"/>
        <v>1077013</v>
      </c>
      <c r="N690" s="211" t="s">
        <v>652</v>
      </c>
    </row>
    <row r="691" spans="1:14" s="202" customFormat="1" ht="12.6" customHeight="1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656</v>
      </c>
    </row>
    <row r="693" spans="1:14" s="202" customFormat="1" ht="12.6" customHeight="1">
      <c r="A693" s="212">
        <v>7170</v>
      </c>
      <c r="B693" s="211" t="s">
        <v>141</v>
      </c>
      <c r="C693" s="217">
        <f>AB85</f>
        <v>3150622</v>
      </c>
      <c r="D693" s="217">
        <f>(D615/D612)*AB90</f>
        <v>5229.7378398884466</v>
      </c>
      <c r="E693" s="219">
        <f>(E623/E612)*SUM(C693:D693)</f>
        <v>301991.716197</v>
      </c>
      <c r="F693" s="219">
        <f>(F624/F612)*AB64</f>
        <v>0</v>
      </c>
      <c r="G693" s="217">
        <f>(G625/G612)*AB91</f>
        <v>0</v>
      </c>
      <c r="H693" s="219">
        <f>(H628/H612)*AB60</f>
        <v>16185.905040252415</v>
      </c>
      <c r="I693" s="217">
        <f>(I629/I612)*AB92</f>
        <v>5419.1788211533831</v>
      </c>
      <c r="J693" s="217">
        <f>(J630/J612)*AB93</f>
        <v>0</v>
      </c>
      <c r="K693" s="217">
        <f>(K644/K612)*AB89</f>
        <v>382193.80869107135</v>
      </c>
      <c r="L693" s="217">
        <f>(L647/L612)*AB94</f>
        <v>0</v>
      </c>
      <c r="M693" s="202">
        <f t="shared" si="0"/>
        <v>711020</v>
      </c>
      <c r="N693" s="211" t="s">
        <v>657</v>
      </c>
    </row>
    <row r="694" spans="1:14" s="202" customFormat="1" ht="12.6" customHeight="1">
      <c r="A694" s="212">
        <v>7180</v>
      </c>
      <c r="B694" s="211" t="s">
        <v>658</v>
      </c>
      <c r="C694" s="217">
        <f>AC85</f>
        <v>1244522</v>
      </c>
      <c r="D694" s="217">
        <f>(D615/D612)*AC90</f>
        <v>10130.147100438831</v>
      </c>
      <c r="E694" s="219">
        <f>(E623/E612)*SUM(C694:D694)</f>
        <v>120060.94918529267</v>
      </c>
      <c r="F694" s="219">
        <f>(F624/F612)*AC64</f>
        <v>0</v>
      </c>
      <c r="G694" s="217">
        <f>(G625/G612)*AC91</f>
        <v>0</v>
      </c>
      <c r="H694" s="219">
        <f>(H628/H612)*AC60</f>
        <v>33307.611870840621</v>
      </c>
      <c r="I694" s="217">
        <f>(I629/I612)*AC92</f>
        <v>10497.12298718811</v>
      </c>
      <c r="J694" s="217">
        <f>(J630/J612)*AC93</f>
        <v>1990.7779859711814</v>
      </c>
      <c r="K694" s="217">
        <f>(K644/K612)*AC89</f>
        <v>140429.34327964089</v>
      </c>
      <c r="L694" s="217">
        <f>(L647/L612)*AC94</f>
        <v>0</v>
      </c>
      <c r="M694" s="202">
        <f t="shared" si="0"/>
        <v>316416</v>
      </c>
      <c r="N694" s="211" t="s">
        <v>659</v>
      </c>
    </row>
    <row r="695" spans="1:14" s="202" customFormat="1" ht="12.6" customHeight="1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>
      <c r="A696" s="212">
        <v>7200</v>
      </c>
      <c r="B696" s="211" t="s">
        <v>661</v>
      </c>
      <c r="C696" s="217">
        <f>AE85</f>
        <v>1770204</v>
      </c>
      <c r="D696" s="217">
        <f>(D615/D612)*AE90</f>
        <v>37872.786623877291</v>
      </c>
      <c r="E696" s="219">
        <f>(E623/E612)*SUM(C696:D696)</f>
        <v>173019.60204957009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39245.976387243245</v>
      </c>
      <c r="J696" s="217">
        <f>(J630/J612)*AE93</f>
        <v>15793.901825968529</v>
      </c>
      <c r="K696" s="217">
        <f>(K644/K612)*AE89</f>
        <v>343251.33059469331</v>
      </c>
      <c r="L696" s="217">
        <f>(L647/L612)*AE94</f>
        <v>0</v>
      </c>
      <c r="M696" s="202">
        <f t="shared" si="0"/>
        <v>609184</v>
      </c>
      <c r="N696" s="211" t="s">
        <v>662</v>
      </c>
    </row>
    <row r="697" spans="1:14" s="202" customFormat="1" ht="12.6" customHeight="1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>
      <c r="A698" s="212">
        <v>7230</v>
      </c>
      <c r="B698" s="211" t="s">
        <v>665</v>
      </c>
      <c r="C698" s="217">
        <f>AG85</f>
        <v>7807437</v>
      </c>
      <c r="D698" s="217">
        <f>(D615/D612)*AG90</f>
        <v>43734.835336094824</v>
      </c>
      <c r="E698" s="219">
        <f>(E623/E612)*SUM(C698:D698)</f>
        <v>751299.1907324479</v>
      </c>
      <c r="F698" s="219">
        <f>(F624/F612)*AG64</f>
        <v>0</v>
      </c>
      <c r="G698" s="217">
        <f>(G625/G612)*AG91</f>
        <v>0</v>
      </c>
      <c r="H698" s="219">
        <f>(H628/H612)*AG60</f>
        <v>98640.440566506149</v>
      </c>
      <c r="I698" s="217">
        <f>(I629/I612)*AG92</f>
        <v>45320.352353215101</v>
      </c>
      <c r="J698" s="217">
        <f>(J630/J612)*AG93</f>
        <v>58849.121912405753</v>
      </c>
      <c r="K698" s="217">
        <f>(K644/K612)*AG89</f>
        <v>1630779.0742950242</v>
      </c>
      <c r="L698" s="217">
        <f>(L647/L612)*AG94</f>
        <v>392991.0162282823</v>
      </c>
      <c r="M698" s="202">
        <f t="shared" si="0"/>
        <v>3021614</v>
      </c>
      <c r="N698" s="211" t="s">
        <v>666</v>
      </c>
    </row>
    <row r="699" spans="1:14" s="202" customFormat="1" ht="12.6" customHeight="1">
      <c r="A699" s="212">
        <v>7240</v>
      </c>
      <c r="B699" s="211" t="s">
        <v>145</v>
      </c>
      <c r="C699" s="217">
        <f>AH85</f>
        <v>1731952</v>
      </c>
      <c r="D699" s="217">
        <f>(D615/D612)*AH90</f>
        <v>8404.4653447073779</v>
      </c>
      <c r="E699" s="219">
        <f>(E623/E612)*SUM(C699:D699)</f>
        <v>166539.26718488251</v>
      </c>
      <c r="F699" s="219">
        <f>(F624/F612)*AH64</f>
        <v>0</v>
      </c>
      <c r="G699" s="217">
        <f>(G625/G612)*AH91</f>
        <v>0</v>
      </c>
      <c r="H699" s="219">
        <f>(H628/H612)*AH60</f>
        <v>62872.016580338073</v>
      </c>
      <c r="I699" s="217">
        <f>(I629/I612)*AH92</f>
        <v>8709.1332153383137</v>
      </c>
      <c r="J699" s="217">
        <f>(J630/J612)*AH93</f>
        <v>3145.9941884354143</v>
      </c>
      <c r="K699" s="217">
        <f>(K644/K612)*AH89</f>
        <v>98755.842809665788</v>
      </c>
      <c r="L699" s="217">
        <f>(L647/L612)*AH94</f>
        <v>0</v>
      </c>
      <c r="M699" s="202">
        <f t="shared" si="0"/>
        <v>348427</v>
      </c>
      <c r="N699" s="211" t="s">
        <v>667</v>
      </c>
    </row>
    <row r="700" spans="1:14" s="202" customFormat="1" ht="12.6" customHeight="1">
      <c r="A700" s="212">
        <v>7250</v>
      </c>
      <c r="B700" s="211" t="s">
        <v>668</v>
      </c>
      <c r="C700" s="217">
        <f>AI85</f>
        <v>2019326</v>
      </c>
      <c r="D700" s="217">
        <f>(D615/D612)*AI90</f>
        <v>8443.9847742279453</v>
      </c>
      <c r="E700" s="219">
        <f>(E623/E612)*SUM(C700:D700)</f>
        <v>194042.61943366434</v>
      </c>
      <c r="F700" s="219">
        <f>(F624/F612)*AI64</f>
        <v>0</v>
      </c>
      <c r="G700" s="217">
        <f>(G625/G612)*AI91</f>
        <v>0</v>
      </c>
      <c r="H700" s="219">
        <f>(H628/H612)*AI60</f>
        <v>13933.048878332913</v>
      </c>
      <c r="I700" s="217">
        <f>(I629/I612)*AI92</f>
        <v>14744.929044864002</v>
      </c>
      <c r="J700" s="217">
        <f>(J630/J612)*AI93</f>
        <v>3941.413323980285</v>
      </c>
      <c r="K700" s="217">
        <f>(K644/K612)*AI89</f>
        <v>321351.84696498112</v>
      </c>
      <c r="L700" s="217">
        <f>(L647/L612)*AI94</f>
        <v>87678.1400826998</v>
      </c>
      <c r="M700" s="202">
        <f t="shared" si="0"/>
        <v>644136</v>
      </c>
      <c r="N700" s="211" t="s">
        <v>669</v>
      </c>
    </row>
    <row r="701" spans="1:14" s="202" customFormat="1" ht="12.6" customHeight="1">
      <c r="A701" s="212">
        <v>7260</v>
      </c>
      <c r="B701" s="211" t="s">
        <v>147</v>
      </c>
      <c r="C701" s="217">
        <f>AJ85</f>
        <v>22864246</v>
      </c>
      <c r="D701" s="217">
        <f>(D615/D612)*AJ90</f>
        <v>438968.64997129148</v>
      </c>
      <c r="E701" s="219">
        <f>(E623/E612)*SUM(C701:D701)</f>
        <v>2229945.6278858129</v>
      </c>
      <c r="F701" s="219">
        <f>(F624/F612)*AJ64</f>
        <v>0</v>
      </c>
      <c r="G701" s="217">
        <f>(G625/G612)*AJ91</f>
        <v>0</v>
      </c>
      <c r="H701" s="219">
        <f>(H628/H612)*AJ60</f>
        <v>330753.94389535079</v>
      </c>
      <c r="I701" s="217">
        <f>(I629/I612)*AJ92</f>
        <v>454883.75499185809</v>
      </c>
      <c r="J701" s="217">
        <f>(J630/J612)*AJ93</f>
        <v>12701.431168149218</v>
      </c>
      <c r="K701" s="217">
        <f>(K644/K612)*AJ89</f>
        <v>989973.08158493834</v>
      </c>
      <c r="L701" s="217">
        <f>(L647/L612)*AJ94</f>
        <v>0</v>
      </c>
      <c r="M701" s="202">
        <f t="shared" si="0"/>
        <v>4457226</v>
      </c>
      <c r="N701" s="211" t="s">
        <v>670</v>
      </c>
    </row>
    <row r="702" spans="1:14" s="202" customFormat="1" ht="12.6" customHeight="1">
      <c r="A702" s="212">
        <v>7310</v>
      </c>
      <c r="B702" s="211" t="s">
        <v>671</v>
      </c>
      <c r="C702" s="217">
        <f>AK85</f>
        <v>397112</v>
      </c>
      <c r="D702" s="217">
        <f>(D615/D612)*AK90</f>
        <v>7811.6739018988637</v>
      </c>
      <c r="E702" s="219">
        <f>(E623/E612)*SUM(C702:D702)</f>
        <v>38748.206623334358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8095.1769060312599</v>
      </c>
      <c r="J702" s="217">
        <f>(J630/J612)*AK93</f>
        <v>0</v>
      </c>
      <c r="K702" s="217">
        <f>(K644/K612)*AK89</f>
        <v>44664.822994008806</v>
      </c>
      <c r="L702" s="217">
        <f>(L647/L612)*AK94</f>
        <v>0</v>
      </c>
      <c r="M702" s="202">
        <f t="shared" si="0"/>
        <v>99320</v>
      </c>
      <c r="N702" s="211" t="s">
        <v>672</v>
      </c>
    </row>
    <row r="703" spans="1:14" s="202" customFormat="1" ht="12.6" customHeight="1">
      <c r="A703" s="212">
        <v>7320</v>
      </c>
      <c r="B703" s="211" t="s">
        <v>673</v>
      </c>
      <c r="C703" s="217">
        <f>AL85</f>
        <v>329459</v>
      </c>
      <c r="D703" s="217">
        <f>(D615/D612)*AL90</f>
        <v>4544.7343948652751</v>
      </c>
      <c r="E703" s="219">
        <f>(E623/E612)*SUM(C703:D703)</f>
        <v>31961.691912419545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4709.4373454972319</v>
      </c>
      <c r="J703" s="217">
        <f>(J630/J612)*AL93</f>
        <v>0</v>
      </c>
      <c r="K703" s="217">
        <f>(K644/K612)*AL89</f>
        <v>55144.405216208383</v>
      </c>
      <c r="L703" s="217">
        <f>(L647/L612)*AL94</f>
        <v>0</v>
      </c>
      <c r="M703" s="202">
        <f t="shared" si="0"/>
        <v>96360</v>
      </c>
      <c r="N703" s="211" t="s">
        <v>674</v>
      </c>
    </row>
    <row r="704" spans="1:14" s="202" customFormat="1" ht="12.6" customHeight="1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>
      <c r="A706" s="212">
        <v>7350</v>
      </c>
      <c r="B706" s="211" t="s">
        <v>679</v>
      </c>
      <c r="C706" s="217">
        <f>AO85</f>
        <v>655476</v>
      </c>
      <c r="D706" s="217">
        <f>(D615/D612)*AO90</f>
        <v>14161.128911536727</v>
      </c>
      <c r="E706" s="219">
        <f>(E623/E612)*SUM(C706:D706)</f>
        <v>64079.330269059225</v>
      </c>
      <c r="F706" s="219">
        <f>(F624/F612)*AO64</f>
        <v>0</v>
      </c>
      <c r="G706" s="217">
        <f>(G625/G612)*AO91</f>
        <v>215313.16537083514</v>
      </c>
      <c r="H706" s="219">
        <f>(H628/H612)*AO60</f>
        <v>11749.511367549398</v>
      </c>
      <c r="I706" s="217">
        <f>(I629/I612)*AO92</f>
        <v>14678.411568232686</v>
      </c>
      <c r="J706" s="217">
        <f>(J630/J612)*AO93</f>
        <v>14695.182683599071</v>
      </c>
      <c r="K706" s="217">
        <f>(K644/K612)*AO89</f>
        <v>75236.378498284103</v>
      </c>
      <c r="L706" s="217">
        <f>(L647/L612)*AO94</f>
        <v>86826.89600422699</v>
      </c>
      <c r="M706" s="202">
        <f t="shared" si="0"/>
        <v>496740</v>
      </c>
      <c r="N706" s="211" t="s">
        <v>680</v>
      </c>
    </row>
    <row r="707" spans="1:14" s="202" customFormat="1" ht="12.6" customHeight="1">
      <c r="A707" s="212">
        <v>7380</v>
      </c>
      <c r="B707" s="211" t="s">
        <v>681</v>
      </c>
      <c r="C707" s="217">
        <f>AP85</f>
        <v>1278937</v>
      </c>
      <c r="D707" s="217">
        <f>(D615/D612)*AP90</f>
        <v>1962.798332854858</v>
      </c>
      <c r="E707" s="219">
        <f>(E623/E612)*SUM(C707:D707)</f>
        <v>122572.65565957819</v>
      </c>
      <c r="F707" s="219">
        <f>(F624/F612)*AP64</f>
        <v>0</v>
      </c>
      <c r="G707" s="217">
        <f>(G625/G612)*AP91</f>
        <v>0</v>
      </c>
      <c r="H707" s="219">
        <f>(H628/H612)*AP60</f>
        <v>19617.178271483655</v>
      </c>
      <c r="I707" s="217">
        <f>(I629/I612)*AP92</f>
        <v>2034.1044353856689</v>
      </c>
      <c r="J707" s="217">
        <f>(J630/J612)*AP93</f>
        <v>0</v>
      </c>
      <c r="K707" s="217">
        <f>(K644/K612)*AP89</f>
        <v>100779.38975407188</v>
      </c>
      <c r="L707" s="217">
        <f>(L647/L612)*AP94</f>
        <v>0</v>
      </c>
      <c r="M707" s="202">
        <f t="shared" si="0"/>
        <v>246966</v>
      </c>
      <c r="N707" s="211" t="s">
        <v>682</v>
      </c>
    </row>
    <row r="708" spans="1:14" s="202" customFormat="1" ht="12.6" customHeight="1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0</v>
      </c>
      <c r="N713" s="213" t="s">
        <v>693</v>
      </c>
    </row>
    <row r="714" spans="1:14" s="202" customFormat="1" ht="12.6" customHeight="1"/>
    <row r="715" spans="1:14" s="202" customFormat="1" ht="12.6" customHeight="1">
      <c r="C715" s="214">
        <f>SUM(C614:C647)+SUM(C668:C713)</f>
        <v>103318742</v>
      </c>
      <c r="D715" s="202">
        <f>SUM(D616:D647)+SUM(D668:D713)</f>
        <v>1284803</v>
      </c>
      <c r="E715" s="202">
        <f>SUM(E624:E647)+SUM(E668:E713)</f>
        <v>9023370.9613050073</v>
      </c>
      <c r="F715" s="202">
        <f>SUM(F625:F648)+SUM(F668:F713)</f>
        <v>0</v>
      </c>
      <c r="G715" s="202">
        <f>SUM(G626:G647)+SUM(G668:G713)</f>
        <v>1641220.4303034279</v>
      </c>
      <c r="H715" s="202">
        <f>SUM(H629:H647)+SUM(H668:H713)</f>
        <v>1341523.8554347111</v>
      </c>
      <c r="I715" s="202">
        <f>SUM(I630:I647)+SUM(I668:I713)</f>
        <v>1039414.0629867505</v>
      </c>
      <c r="J715" s="202">
        <f>SUM(J631:J647)+SUM(J668:J713)</f>
        <v>318470.95422477293</v>
      </c>
      <c r="K715" s="202">
        <f>SUM(K668:K713)</f>
        <v>11538780.216923555</v>
      </c>
      <c r="L715" s="202">
        <f>SUM(L668:L713)</f>
        <v>2244446.8869066522</v>
      </c>
      <c r="M715" s="202">
        <f>SUM(M668:M713)</f>
        <v>26201016</v>
      </c>
      <c r="N715" s="211" t="s">
        <v>694</v>
      </c>
    </row>
    <row r="716" spans="1:14" s="202" customFormat="1" ht="12.6" customHeight="1">
      <c r="C716" s="214">
        <f>CE85</f>
        <v>103318742</v>
      </c>
      <c r="D716" s="202">
        <f>D615</f>
        <v>1284803</v>
      </c>
      <c r="E716" s="202">
        <f>E623</f>
        <v>9023370.9613050073</v>
      </c>
      <c r="F716" s="202">
        <f>F624</f>
        <v>0</v>
      </c>
      <c r="G716" s="202">
        <f>G625</f>
        <v>1641220.4303034276</v>
      </c>
      <c r="H716" s="202">
        <f>H628</f>
        <v>1341523.8554347109</v>
      </c>
      <c r="I716" s="202">
        <f>I629</f>
        <v>1039414.0629867506</v>
      </c>
      <c r="J716" s="202">
        <f>J630</f>
        <v>318470.95422477293</v>
      </c>
      <c r="K716" s="202">
        <f>K644</f>
        <v>11538780.216923555</v>
      </c>
      <c r="L716" s="202">
        <f>L647</f>
        <v>2244446.8869066522</v>
      </c>
      <c r="M716" s="202">
        <f>C648</f>
        <v>26201017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>
      <c r="A2" s="11" t="str">
        <f>MONTH(data!C96) &amp; "-" &amp; DAY(data!C96)</f>
        <v>12-31</v>
      </c>
      <c r="B2" s="201" t="str">
        <f>RIGHT(data!C97, 3)</f>
        <v>046</v>
      </c>
      <c r="C2" s="11" t="str">
        <f>SUBSTITUTE(LEFT(data!C98,49),",","")</f>
        <v>PHM Medical Center</v>
      </c>
      <c r="D2" s="11" t="str">
        <f>LEFT(data!C99, 49)</f>
        <v>723 Memorial St</v>
      </c>
      <c r="E2" s="11" t="str">
        <f>LEFT(data!C100, 100)</f>
        <v>Prosser</v>
      </c>
      <c r="F2" s="11" t="str">
        <f>LEFT(data!C101, 2)</f>
        <v>WA</v>
      </c>
      <c r="G2" s="11" t="str">
        <f>LEFT(data!C102, 100)</f>
        <v>99350</v>
      </c>
      <c r="H2" s="11" t="str">
        <f>LEFT(data!C103, 100)</f>
        <v>Benton</v>
      </c>
      <c r="I2" s="11" t="str">
        <f>LEFT(data!C104, 49)</f>
        <v>Craig Marks</v>
      </c>
      <c r="J2" s="11" t="str">
        <f>LEFT(data!C105, 49)</f>
        <v>Timothy Reed</v>
      </c>
      <c r="K2" s="11" t="str">
        <f>LEFT(data!C107, 49)</f>
        <v>509-786-2222</v>
      </c>
      <c r="L2" s="11" t="str">
        <f>LEFT(data!C108, 49)</f>
        <v>509-786-6660</v>
      </c>
      <c r="M2" s="11" t="str">
        <f>LEFT(data!C109, 49)</f>
        <v>Jeannette Ring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>
      <c r="A2" s="12" t="str">
        <f>RIGHT(data!C97,3)</f>
        <v>046</v>
      </c>
      <c r="B2" s="200" t="str">
        <f>RIGHT(data!C96,4)</f>
        <v>2024</v>
      </c>
      <c r="C2" s="12" t="s">
        <v>1164</v>
      </c>
      <c r="D2" s="199">
        <f>ROUND(N(data!C181),0)</f>
        <v>3564442</v>
      </c>
      <c r="E2" s="199">
        <f>ROUND(N(data!C182),0)</f>
        <v>1336</v>
      </c>
      <c r="F2" s="199">
        <f>ROUND(N(data!C183),0)</f>
        <v>693737</v>
      </c>
      <c r="G2" s="199">
        <f>ROUND(N(data!C184),0)</f>
        <v>9820708</v>
      </c>
      <c r="H2" s="199">
        <f>ROUND(N(data!C185),0)</f>
        <v>-143838</v>
      </c>
      <c r="I2" s="199">
        <f>ROUND(N(data!C186),0)</f>
        <v>1711658</v>
      </c>
      <c r="J2" s="199">
        <f>ROUND(N(data!C187)+N(data!C188),0)</f>
        <v>-496699</v>
      </c>
      <c r="K2" s="199">
        <f>ROUND(N(data!C191),0)</f>
        <v>60693</v>
      </c>
      <c r="L2" s="199">
        <f>ROUND(N(data!C192),0)</f>
        <v>674027</v>
      </c>
      <c r="M2" s="199">
        <f>ROUND(N(data!C195),0)</f>
        <v>624720</v>
      </c>
      <c r="N2" s="199">
        <f>ROUND(N(data!C196),0)</f>
        <v>280478</v>
      </c>
      <c r="O2" s="199">
        <f>ROUND(N(data!C199),0)</f>
        <v>1024650</v>
      </c>
      <c r="P2" s="199">
        <f>ROUND(N(data!C200),0)</f>
        <v>423443</v>
      </c>
      <c r="Q2" s="199">
        <f>ROUND(N(data!C201),0)</f>
        <v>0</v>
      </c>
      <c r="R2" s="199">
        <f>ROUND(N(data!C204),0)</f>
        <v>0</v>
      </c>
      <c r="S2" s="199">
        <f>ROUND(N(data!C205),0)</f>
        <v>3753003</v>
      </c>
      <c r="T2" s="199">
        <f>ROUND(N(data!B211),0)</f>
        <v>3121782</v>
      </c>
      <c r="U2" s="199">
        <f>ROUND(N(data!C211),0)</f>
        <v>0</v>
      </c>
      <c r="V2" s="199">
        <f>ROUND(N(data!D211),0)</f>
        <v>37487</v>
      </c>
      <c r="W2" s="199">
        <f>ROUND(N(data!B212),0)</f>
        <v>632699</v>
      </c>
      <c r="X2" s="199">
        <f>ROUND(N(data!C212),0)</f>
        <v>0</v>
      </c>
      <c r="Y2" s="199">
        <f>ROUND(N(data!D212),0)</f>
        <v>0</v>
      </c>
      <c r="Z2" s="199">
        <f>ROUND(N(data!B213),0)</f>
        <v>35833853</v>
      </c>
      <c r="AA2" s="199">
        <f>ROUND(N(data!C213),0)</f>
        <v>39968</v>
      </c>
      <c r="AB2" s="199">
        <f>ROUND(N(data!D213),0)</f>
        <v>0</v>
      </c>
      <c r="AC2" s="199">
        <f>ROUND(N(data!B214),0)</f>
        <v>3268423</v>
      </c>
      <c r="AD2" s="199">
        <f>ROUND(N(data!C214),0)</f>
        <v>0</v>
      </c>
      <c r="AE2" s="199">
        <f>ROUND(N(data!D214),0)</f>
        <v>0</v>
      </c>
      <c r="AF2" s="199">
        <f>ROUND(N(data!B215),0)</f>
        <v>1443221</v>
      </c>
      <c r="AG2" s="199">
        <f>ROUND(N(data!C215),0)</f>
        <v>0</v>
      </c>
      <c r="AH2" s="199">
        <f>ROUND(N(data!D215),0)</f>
        <v>0</v>
      </c>
      <c r="AI2" s="199">
        <f>ROUND(N(data!B216),0)</f>
        <v>23999427</v>
      </c>
      <c r="AJ2" s="199">
        <f>ROUND(N(data!C216),0)</f>
        <v>3844952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51481507</v>
      </c>
      <c r="AS2" s="199">
        <f>ROUND(N(data!C219),0)</f>
        <v>52297101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577915</v>
      </c>
      <c r="AY2" s="199">
        <f>ROUND(N(data!C225),0)</f>
        <v>10742</v>
      </c>
      <c r="AZ2" s="199">
        <f>ROUND(N(data!D225),0)</f>
        <v>0</v>
      </c>
      <c r="BA2" s="199">
        <f>ROUND(N(data!B226),0)</f>
        <v>18144057</v>
      </c>
      <c r="BB2" s="199">
        <f>ROUND(N(data!C226),0)</f>
        <v>1042429</v>
      </c>
      <c r="BC2" s="199">
        <f>ROUND(N(data!D226),0)</f>
        <v>0</v>
      </c>
      <c r="BD2" s="199">
        <f>ROUND(N(data!B227),0)</f>
        <v>2253546</v>
      </c>
      <c r="BE2" s="199">
        <f>ROUND(N(data!C227),0)</f>
        <v>186320</v>
      </c>
      <c r="BF2" s="199">
        <f>ROUND(N(data!D227),0)</f>
        <v>0</v>
      </c>
      <c r="BG2" s="199">
        <f>ROUND(N(data!B228),0)</f>
        <v>801745</v>
      </c>
      <c r="BH2" s="199">
        <f>ROUND(N(data!C228),0)</f>
        <v>0</v>
      </c>
      <c r="BI2" s="199">
        <f>ROUND(N(data!D228),0)</f>
        <v>0</v>
      </c>
      <c r="BJ2" s="199">
        <f>ROUND(N(data!B229),0)</f>
        <v>17271528</v>
      </c>
      <c r="BK2" s="199">
        <f>ROUND(N(data!C229),0)</f>
        <v>3155087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99268057</v>
      </c>
      <c r="BW2" s="199">
        <f>ROUND(N(data!C240),0)</f>
        <v>75100556</v>
      </c>
      <c r="BX2" s="199">
        <f>ROUND(N(data!C241),0)</f>
        <v>4376822</v>
      </c>
      <c r="BY2" s="199">
        <f>ROUND(N(data!C242),0)</f>
        <v>0</v>
      </c>
      <c r="BZ2" s="199">
        <f>ROUND(N(data!C243),0)</f>
        <v>0</v>
      </c>
      <c r="CA2" s="199">
        <f>ROUND(N(data!C244),0)</f>
        <v>57972119</v>
      </c>
      <c r="CB2" s="199">
        <f>ROUND(N(data!C247),0)</f>
        <v>7454</v>
      </c>
      <c r="CC2" s="199">
        <f>ROUND(N(data!C249),0)</f>
        <v>6550514</v>
      </c>
      <c r="CD2" s="199">
        <f>ROUND(N(data!C250),0)</f>
        <v>1193441</v>
      </c>
      <c r="CE2" s="199">
        <f>ROUND(N(data!C254)+N(data!C255),0)</f>
        <v>0</v>
      </c>
      <c r="CF2" s="199">
        <f>ROUND(N(data!D237),0)</f>
        <v>11867739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>
      <c r="A2" s="12" t="str">
        <f>RIGHT(data!C97,3)</f>
        <v>046</v>
      </c>
      <c r="B2" s="12" t="str">
        <f>RIGHT(data!C96,4)</f>
        <v>2024</v>
      </c>
      <c r="C2" s="12" t="s">
        <v>1164</v>
      </c>
      <c r="D2" s="198">
        <f>ROUND(N(data!C127),0)</f>
        <v>1578</v>
      </c>
      <c r="E2" s="198">
        <f>ROUND(N(data!C128),0)</f>
        <v>72</v>
      </c>
      <c r="F2" s="198">
        <f>ROUND(N(data!C129),0)</f>
        <v>0</v>
      </c>
      <c r="G2" s="198">
        <f>ROUND(N(data!C130),0)</f>
        <v>733</v>
      </c>
      <c r="H2" s="198">
        <f>ROUND(N(data!D127),0)</f>
        <v>3688</v>
      </c>
      <c r="I2" s="198">
        <f>ROUND(N(data!D128),0)</f>
        <v>958</v>
      </c>
      <c r="J2" s="198">
        <f>ROUND(N(data!D129),0)</f>
        <v>0</v>
      </c>
      <c r="K2" s="198">
        <f>ROUND(N(data!D130),0)</f>
        <v>982</v>
      </c>
      <c r="L2" s="198">
        <f>ROUND(N(data!C132),0)</f>
        <v>0</v>
      </c>
      <c r="M2" s="198">
        <f>ROUND(N(data!C133),0)</f>
        <v>0</v>
      </c>
      <c r="N2" s="198">
        <f>ROUND(N(data!C134),0)</f>
        <v>19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6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0</v>
      </c>
      <c r="Y2" s="198">
        <f>ROUND(N(data!B154),0)</f>
        <v>488</v>
      </c>
      <c r="Z2" s="198">
        <f>ROUND(N(data!B155),0)</f>
        <v>1650</v>
      </c>
      <c r="AA2" s="198">
        <f>ROUND(N(data!B156),0)</f>
        <v>0</v>
      </c>
      <c r="AB2" s="198">
        <f>ROUND(N(data!B157),0)</f>
        <v>20155242</v>
      </c>
      <c r="AC2" s="198">
        <f>ROUND(N(data!B158),0)</f>
        <v>113721251</v>
      </c>
      <c r="AD2" s="198">
        <f>ROUND(N(data!C154),0)</f>
        <v>619</v>
      </c>
      <c r="AE2" s="198">
        <f>ROUND(N(data!C155),0)</f>
        <v>1858</v>
      </c>
      <c r="AF2" s="198">
        <f>ROUND(N(data!C156),0)</f>
        <v>0</v>
      </c>
      <c r="AG2" s="198">
        <f>ROUND(N(data!C157),0)</f>
        <v>19968168</v>
      </c>
      <c r="AH2" s="198">
        <f>ROUND(N(data!C158),0)</f>
        <v>89339702</v>
      </c>
      <c r="AI2" s="198">
        <f>ROUND(N(data!D154),0)</f>
        <v>471</v>
      </c>
      <c r="AJ2" s="198">
        <f>ROUND(N(data!D155),0)</f>
        <v>1162</v>
      </c>
      <c r="AK2" s="198">
        <f>ROUND(N(data!D156),0)</f>
        <v>0</v>
      </c>
      <c r="AL2" s="198">
        <f>ROUND(N(data!D157),0)</f>
        <v>18585628</v>
      </c>
      <c r="AM2" s="198">
        <f>ROUND(N(data!D158),0)</f>
        <v>138752248</v>
      </c>
      <c r="AN2" s="198">
        <f>ROUND(N(data!B160),0)</f>
        <v>61</v>
      </c>
      <c r="AO2" s="198">
        <f>ROUND(N(data!B161),0)</f>
        <v>807</v>
      </c>
      <c r="AP2" s="198">
        <f>ROUND(N(data!B162),0)</f>
        <v>0</v>
      </c>
      <c r="AQ2" s="198">
        <f>ROUND(N(data!B163),0)</f>
        <v>1768682</v>
      </c>
      <c r="AR2" s="198">
        <f>ROUND(N(data!B164),0)</f>
        <v>322237</v>
      </c>
      <c r="AS2" s="198">
        <f>ROUND(N(data!C160),0)</f>
        <v>10</v>
      </c>
      <c r="AT2" s="198">
        <f>ROUND(N(data!C161),0)</f>
        <v>143</v>
      </c>
      <c r="AU2" s="198">
        <f>ROUND(N(data!C162),0)</f>
        <v>0</v>
      </c>
      <c r="AV2" s="198">
        <f>ROUND(N(data!C163),0)</f>
        <v>313410</v>
      </c>
      <c r="AW2" s="198">
        <f>ROUND(N(data!C164),0)</f>
        <v>57100</v>
      </c>
      <c r="AX2" s="198">
        <f>ROUND(N(data!D160),0)</f>
        <v>1</v>
      </c>
      <c r="AY2" s="198">
        <f>ROUND(N(data!D161),0)</f>
        <v>8</v>
      </c>
      <c r="AZ2" s="198">
        <f>ROUND(N(data!D162),0)</f>
        <v>0</v>
      </c>
      <c r="BA2" s="198">
        <f>ROUND(N(data!D163),0)</f>
        <v>17533</v>
      </c>
      <c r="BB2" s="198">
        <f>ROUND(N(data!D164),0)</f>
        <v>3194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55798713</v>
      </c>
      <c r="BS2" s="198">
        <f>ROUND(N(data!C173),0)</f>
        <v>14331751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>
      <c r="A2" s="199" t="str">
        <f>RIGHT(data!C97,3)</f>
        <v>046</v>
      </c>
      <c r="B2" s="200" t="str">
        <f>RIGHT(data!C96,4)</f>
        <v>2024</v>
      </c>
      <c r="C2" s="12" t="s">
        <v>1164</v>
      </c>
      <c r="D2" s="198">
        <f>ROUND(N(data!C266),0)</f>
        <v>11034012</v>
      </c>
      <c r="E2" s="198">
        <f>ROUND(N(data!C267),0)</f>
        <v>0</v>
      </c>
      <c r="F2" s="198">
        <f>ROUND(N(data!C268),0)</f>
        <v>68889287</v>
      </c>
      <c r="G2" s="198">
        <f>ROUND(N(data!C269),0)</f>
        <v>42463000</v>
      </c>
      <c r="H2" s="198">
        <f>ROUND(N(data!C270),0)</f>
        <v>0</v>
      </c>
      <c r="I2" s="198">
        <f>ROUND(N(data!C271),0)</f>
        <v>1068305</v>
      </c>
      <c r="J2" s="198">
        <f>ROUND(N(data!C272),0)</f>
        <v>0</v>
      </c>
      <c r="K2" s="198">
        <f>ROUND(N(data!C273),0)</f>
        <v>836529</v>
      </c>
      <c r="L2" s="198">
        <f>ROUND(N(data!C274),0)</f>
        <v>968468</v>
      </c>
      <c r="M2" s="198">
        <f>ROUND(N(data!C275),0)</f>
        <v>0</v>
      </c>
      <c r="N2" s="198">
        <f>ROUND(N(data!C278),0)</f>
        <v>7608587</v>
      </c>
      <c r="O2" s="198">
        <f>ROUND(N(data!C279),0)</f>
        <v>4231250</v>
      </c>
      <c r="P2" s="198">
        <f>ROUND(N(data!C280),0)</f>
        <v>0</v>
      </c>
      <c r="Q2" s="198">
        <f>ROUND(N(data!C283),0)</f>
        <v>3084295</v>
      </c>
      <c r="R2" s="198">
        <f>ROUND(N(data!C284),0)</f>
        <v>632699</v>
      </c>
      <c r="S2" s="198">
        <f>ROUND(N(data!C285),0)</f>
        <v>35873821</v>
      </c>
      <c r="T2" s="198">
        <f>ROUND(N(data!C286),0)</f>
        <v>3268423</v>
      </c>
      <c r="U2" s="198">
        <f>ROUND(N(data!C287),0)</f>
        <v>1443221</v>
      </c>
      <c r="V2" s="198">
        <f>ROUND(N(data!C288),0)</f>
        <v>27844379</v>
      </c>
      <c r="W2" s="198">
        <f>ROUND(N(data!C289),0)</f>
        <v>0</v>
      </c>
      <c r="X2" s="198">
        <f>ROUND(N(data!C290),0)</f>
        <v>103778608</v>
      </c>
      <c r="Y2" s="198">
        <f>ROUND(N(data!C291),0)</f>
        <v>0</v>
      </c>
      <c r="Z2" s="198">
        <f>ROUND(N(data!C292),0)</f>
        <v>43443369</v>
      </c>
      <c r="AA2" s="198">
        <f>ROUND(N(data!C295),0)</f>
        <v>0</v>
      </c>
      <c r="AB2" s="198">
        <f>ROUND(N(data!C296),0)</f>
        <v>0</v>
      </c>
      <c r="AC2" s="198">
        <f>ROUND(N(data!C297),0)</f>
        <v>13238176</v>
      </c>
      <c r="AD2" s="198">
        <f>ROUND(N(data!C298),0)</f>
        <v>1440609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4159607</v>
      </c>
      <c r="AK2" s="198">
        <f>ROUND(N(data!C316),0)</f>
        <v>4172201</v>
      </c>
      <c r="AL2" s="198">
        <f>ROUND(N(data!C317),0)</f>
        <v>3019403</v>
      </c>
      <c r="AM2" s="198">
        <f>ROUND(N(data!C318),0)</f>
        <v>0</v>
      </c>
      <c r="AN2" s="198">
        <f>ROUND(N(data!C319),0)</f>
        <v>1414323</v>
      </c>
      <c r="AO2" s="198">
        <f>ROUND(N(data!C320),0)</f>
        <v>0</v>
      </c>
      <c r="AP2" s="198">
        <f>ROUND(N(data!C321),0)</f>
        <v>0</v>
      </c>
      <c r="AQ2" s="198">
        <f>ROUND(N(data!C322),0)</f>
        <v>305000</v>
      </c>
      <c r="AR2" s="198">
        <f>ROUND(N(data!C323),0)</f>
        <v>2465574</v>
      </c>
      <c r="AS2" s="198">
        <f>ROUND(N(data!C326),0)</f>
        <v>0</v>
      </c>
      <c r="AT2" s="198">
        <f>ROUND(N(data!C327),0)</f>
        <v>0</v>
      </c>
      <c r="AU2" s="198">
        <f>ROUND(N(data!C328),0)</f>
        <v>186438</v>
      </c>
      <c r="AV2" s="198">
        <f>ROUND(N(data!C331),0)</f>
        <v>0</v>
      </c>
      <c r="AW2" s="198">
        <f>ROUND(N(data!C332),0)</f>
        <v>7283827</v>
      </c>
      <c r="AX2" s="198">
        <f>ROUND(N(data!C333),0)</f>
        <v>78235001</v>
      </c>
      <c r="AY2" s="198">
        <f>ROUND(N(data!C334),0)</f>
        <v>12182444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88376056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478.68</v>
      </c>
      <c r="BL2" s="198">
        <f>ROUND(N(data!C358),0)</f>
        <v>60808340</v>
      </c>
      <c r="BM2" s="198">
        <f>ROUND(N(data!C359),0)</f>
        <v>342196054</v>
      </c>
      <c r="BN2" s="198">
        <f>ROUND(N(data!C363),0)</f>
        <v>236717554</v>
      </c>
      <c r="BO2" s="198">
        <f>ROUND(N(data!C364),0)</f>
        <v>7743955</v>
      </c>
      <c r="BP2" s="198">
        <f>ROUND(N(data!C365),0)</f>
        <v>0</v>
      </c>
      <c r="BQ2" s="198">
        <f>ROUND(N(data!D381),0)</f>
        <v>612803</v>
      </c>
      <c r="BR2" s="198">
        <f>ROUND(N(data!C370),0)</f>
        <v>0</v>
      </c>
      <c r="BS2" s="198">
        <f>ROUND(N(data!C371),0)</f>
        <v>20162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0</v>
      </c>
      <c r="CB2" s="198">
        <f>ROUND(N(data!C380),0)</f>
        <v>592641</v>
      </c>
      <c r="CC2" s="198">
        <f>ROUND(N(data!C382),0)</f>
        <v>0</v>
      </c>
      <c r="CD2" s="198">
        <f>ROUND(N(data!C389),0)</f>
        <v>57647396</v>
      </c>
      <c r="CE2" s="198">
        <f>ROUND(N(data!C390),0)</f>
        <v>15151344</v>
      </c>
      <c r="CF2" s="198">
        <f>ROUND(N(data!C391),0)</f>
        <v>15002398</v>
      </c>
      <c r="CG2" s="198">
        <f>ROUND(N(data!C392),0)</f>
        <v>22053610</v>
      </c>
      <c r="CH2" s="198">
        <f>ROUND(N(data!C393),0)</f>
        <v>808938</v>
      </c>
      <c r="CI2" s="198">
        <f>ROUND(N(data!C394),0)</f>
        <v>10903538</v>
      </c>
      <c r="CJ2" s="198">
        <f>ROUND(N(data!C395),0)</f>
        <v>4394578</v>
      </c>
      <c r="CK2" s="198">
        <f>ROUND(N(data!C396),0)</f>
        <v>734720</v>
      </c>
      <c r="CL2" s="198">
        <f>ROUND(N(data!C397),0)</f>
        <v>905198</v>
      </c>
      <c r="CM2" s="198">
        <f>ROUND(N(data!C398),0)</f>
        <v>1448093</v>
      </c>
      <c r="CN2" s="198">
        <f>ROUND(N(data!C399),0)</f>
        <v>3753003</v>
      </c>
      <c r="CO2" s="198">
        <f>ROUND(N(data!C362),0)</f>
        <v>11867739</v>
      </c>
      <c r="CP2" s="198">
        <f>ROUND(N(data!D415),0)</f>
        <v>4276269</v>
      </c>
      <c r="CQ2" s="52">
        <f>ROUND(N(data!C401),0)</f>
        <v>0</v>
      </c>
      <c r="CR2" s="52">
        <f>ROUND(N(data!C402),0)</f>
        <v>0</v>
      </c>
      <c r="CS2" s="52">
        <f>ROUND(N(data!C403),0)</f>
        <v>190547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1645255</v>
      </c>
      <c r="CY2" s="52">
        <f>ROUND(N(data!C409),0)</f>
        <v>0</v>
      </c>
      <c r="CZ2" s="52">
        <f>ROUND(N(data!C410),0)</f>
        <v>374764</v>
      </c>
      <c r="DA2" s="52">
        <f>ROUND(N(data!C411),0)</f>
        <v>454577</v>
      </c>
      <c r="DB2" s="52">
        <f>ROUND(N(data!C412),0)</f>
        <v>179733</v>
      </c>
      <c r="DC2" s="52">
        <f>ROUND(N(data!C413),0)</f>
        <v>0</v>
      </c>
      <c r="DD2" s="52">
        <f>ROUND(N(data!C414),0)</f>
        <v>1431393</v>
      </c>
      <c r="DE2" s="52">
        <f>ROUND(N(data!C419),0)</f>
        <v>0</v>
      </c>
      <c r="DF2" s="198">
        <f>ROUND(N(data!D420),0)</f>
        <v>2731636</v>
      </c>
      <c r="DG2" s="198">
        <f>ROUND(N(data!C422),0)</f>
        <v>61113</v>
      </c>
      <c r="DH2" s="198">
        <f>ROUND(N(data!C423),0)</f>
        <v>0</v>
      </c>
    </row>
  </sheetData>
  <sheetProtection algorithmName="SHA-512" hashValue="yAPL7GLZIiNjbeEcIZfgopScJGan6YeZ39k8ywKN6nA3+Ij7khEQJSxoUZm3rzLM446/+fomeuRoDKrAoNHSiw==" saltValue="XYjw3Ed7Raa5ATSc/4SC2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>
      <c r="A2" s="12" t="str">
        <f>RIGHT(data!$C$97,3)</f>
        <v>046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>
      <c r="A3" s="12" t="str">
        <f>RIGHT(data!$C$97,3)</f>
        <v>046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>
      <c r="A4" s="12" t="str">
        <f>RIGHT(data!$C$97,3)</f>
        <v>046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3688</v>
      </c>
      <c r="F4" s="271">
        <f>ROUND(N(data!E60), 2)</f>
        <v>15.5</v>
      </c>
      <c r="G4" s="198">
        <f>ROUND(N(data!E61), 0)</f>
        <v>1619101</v>
      </c>
      <c r="H4" s="198">
        <f>ROUND(N(data!E62), 0)</f>
        <v>425545</v>
      </c>
      <c r="I4" s="198">
        <f>ROUND(N(data!E63), 0)</f>
        <v>866224</v>
      </c>
      <c r="J4" s="198">
        <f>ROUND(N(data!E64), 0)</f>
        <v>158659</v>
      </c>
      <c r="K4" s="198">
        <f>ROUND(N(data!E65), 0)</f>
        <v>0</v>
      </c>
      <c r="L4" s="198">
        <f>ROUND(N(data!E66), 0)</f>
        <v>53506</v>
      </c>
      <c r="M4" s="198">
        <f>ROUND(N(data!E67), 0)</f>
        <v>249938</v>
      </c>
      <c r="N4" s="198">
        <f>ROUND(N(data!E68), 0)</f>
        <v>8282</v>
      </c>
      <c r="O4" s="198">
        <f>ROUND(N(data!E69), 0)</f>
        <v>33563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33563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0</v>
      </c>
      <c r="AD4" s="198">
        <f>ROUND(N(data!E84), 0)</f>
        <v>0</v>
      </c>
      <c r="AE4" s="198">
        <f>ROUND(N(data!E89), 0)</f>
        <v>12812788</v>
      </c>
      <c r="AF4" s="198">
        <f>ROUND(N(data!E87), 0)</f>
        <v>10838175</v>
      </c>
      <c r="AG4" s="198">
        <f>ROUND(N(data!E90), 0)</f>
        <v>5911</v>
      </c>
      <c r="AH4" s="198">
        <f>ROUND(N(data!E91), 0)</f>
        <v>11353</v>
      </c>
      <c r="AI4" s="198">
        <f>ROUND(N(data!E92), 0)</f>
        <v>1090</v>
      </c>
      <c r="AJ4" s="198">
        <f>ROUND(N(data!E93), 0)</f>
        <v>30866</v>
      </c>
      <c r="AK4" s="271">
        <f>ROUND(N(data!E94), 2)</f>
        <v>14.99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>
      <c r="A5" s="12" t="str">
        <f>RIGHT(data!$C$97,3)</f>
        <v>046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>
      <c r="A6" s="12" t="str">
        <f>RIGHT(data!$C$97,3)</f>
        <v>046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>
      <c r="A7" s="12" t="str">
        <f>RIGHT(data!$C$97,3)</f>
        <v>046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>
      <c r="A8" s="12" t="str">
        <f>RIGHT(data!$C$97,3)</f>
        <v>046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>
      <c r="A9" s="12" t="str">
        <f>RIGHT(data!$C$97,3)</f>
        <v>046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982</v>
      </c>
      <c r="F9" s="271">
        <f>ROUND(N(data!J60), 2)</f>
        <v>4</v>
      </c>
      <c r="G9" s="198">
        <f>ROUND(N(data!J61), 0)</f>
        <v>395119</v>
      </c>
      <c r="H9" s="198">
        <f>ROUND(N(data!J62), 0)</f>
        <v>103848</v>
      </c>
      <c r="I9" s="198">
        <f>ROUND(N(data!J63), 0)</f>
        <v>211390</v>
      </c>
      <c r="J9" s="198">
        <f>ROUND(N(data!J64), 0)</f>
        <v>38718</v>
      </c>
      <c r="K9" s="198">
        <f>ROUND(N(data!J65), 0)</f>
        <v>0</v>
      </c>
      <c r="L9" s="198">
        <f>ROUND(N(data!J66), 0)</f>
        <v>13057</v>
      </c>
      <c r="M9" s="198">
        <f>ROUND(N(data!J67), 0)</f>
        <v>60973</v>
      </c>
      <c r="N9" s="198">
        <f>ROUND(N(data!J68), 0)</f>
        <v>2021</v>
      </c>
      <c r="O9" s="198">
        <f>ROUND(N(data!J69), 0)</f>
        <v>8191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8191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3126779</v>
      </c>
      <c r="AF9" s="198">
        <f>ROUND(N(data!J87), 0)</f>
        <v>2644903</v>
      </c>
      <c r="AG9" s="198">
        <f>ROUND(N(data!J90), 0)</f>
        <v>1442</v>
      </c>
      <c r="AH9" s="198">
        <f>ROUND(N(data!J91), 0)</f>
        <v>0</v>
      </c>
      <c r="AI9" s="198">
        <f>ROUND(N(data!J92), 0)</f>
        <v>266</v>
      </c>
      <c r="AJ9" s="198">
        <f>ROUND(N(data!J93), 0)</f>
        <v>7533</v>
      </c>
      <c r="AK9" s="271">
        <f>ROUND(N(data!J94), 2)</f>
        <v>4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>
      <c r="A10" s="12" t="str">
        <f>RIGHT(data!$C$97,3)</f>
        <v>046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>
      <c r="A11" s="12" t="str">
        <f>RIGHT(data!$C$97,3)</f>
        <v>046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958</v>
      </c>
      <c r="F11" s="271">
        <f>ROUND(N(data!L60), 2)</f>
        <v>3.69</v>
      </c>
      <c r="G11" s="198">
        <f>ROUND(N(data!L61), 0)</f>
        <v>385462</v>
      </c>
      <c r="H11" s="198">
        <f>ROUND(N(data!L62), 0)</f>
        <v>101310</v>
      </c>
      <c r="I11" s="198">
        <f>ROUND(N(data!L63), 0)</f>
        <v>206223</v>
      </c>
      <c r="J11" s="198">
        <f>ROUND(N(data!L64), 0)</f>
        <v>37772</v>
      </c>
      <c r="K11" s="198">
        <f>ROUND(N(data!L65), 0)</f>
        <v>0</v>
      </c>
      <c r="L11" s="198">
        <f>ROUND(N(data!L66), 0)</f>
        <v>12738</v>
      </c>
      <c r="M11" s="198">
        <f>ROUND(N(data!L67), 0)</f>
        <v>59493</v>
      </c>
      <c r="N11" s="198">
        <f>ROUND(N(data!L68), 0)</f>
        <v>1972</v>
      </c>
      <c r="O11" s="198">
        <f>ROUND(N(data!L69), 0)</f>
        <v>7990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7990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3050360</v>
      </c>
      <c r="AF11" s="198">
        <f>ROUND(N(data!L87), 0)</f>
        <v>2580261</v>
      </c>
      <c r="AG11" s="198">
        <f>ROUND(N(data!L90), 0)</f>
        <v>1407</v>
      </c>
      <c r="AH11" s="198">
        <f>ROUND(N(data!L91), 0)</f>
        <v>2703</v>
      </c>
      <c r="AI11" s="198">
        <f>ROUND(N(data!L92), 0)</f>
        <v>259</v>
      </c>
      <c r="AJ11" s="198">
        <f>ROUND(N(data!L93), 0)</f>
        <v>7348</v>
      </c>
      <c r="AK11" s="271">
        <f>ROUND(N(data!L94), 2)</f>
        <v>3.57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>
      <c r="A12" s="12" t="str">
        <f>RIGHT(data!$C$97,3)</f>
        <v>046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>
      <c r="A13" s="12" t="str">
        <f>RIGHT(data!$C$97,3)</f>
        <v>046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>
      <c r="A14" s="12" t="str">
        <f>RIGHT(data!$C$97,3)</f>
        <v>046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982</v>
      </c>
      <c r="F14" s="271">
        <f>ROUND(N(data!O60), 2)</f>
        <v>18.21</v>
      </c>
      <c r="G14" s="198">
        <f>ROUND(N(data!O61), 0)</f>
        <v>2301740</v>
      </c>
      <c r="H14" s="198">
        <f>ROUND(N(data!O62), 0)</f>
        <v>604961</v>
      </c>
      <c r="I14" s="198">
        <f>ROUND(N(data!O63), 0)</f>
        <v>1056303</v>
      </c>
      <c r="J14" s="198">
        <f>ROUND(N(data!O64), 0)</f>
        <v>345954</v>
      </c>
      <c r="K14" s="198">
        <f>ROUND(N(data!O65), 0)</f>
        <v>0</v>
      </c>
      <c r="L14" s="198">
        <f>ROUND(N(data!O66), 0)</f>
        <v>19672</v>
      </c>
      <c r="M14" s="198">
        <f>ROUND(N(data!O67), 0)</f>
        <v>108965</v>
      </c>
      <c r="N14" s="198">
        <f>ROUND(N(data!O68), 0)</f>
        <v>4798</v>
      </c>
      <c r="O14" s="198">
        <f>ROUND(N(data!O69), 0)</f>
        <v>42176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42176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4955249</v>
      </c>
      <c r="AF14" s="198">
        <f>ROUND(N(data!O87), 0)</f>
        <v>4594765</v>
      </c>
      <c r="AG14" s="198">
        <f>ROUND(N(data!O90), 0)</f>
        <v>2577</v>
      </c>
      <c r="AH14" s="198">
        <f>ROUND(N(data!O91), 0)</f>
        <v>0</v>
      </c>
      <c r="AI14" s="198">
        <f>ROUND(N(data!O92), 0)</f>
        <v>475</v>
      </c>
      <c r="AJ14" s="198">
        <f>ROUND(N(data!O93), 0)</f>
        <v>17326</v>
      </c>
      <c r="AK14" s="271">
        <f>ROUND(N(data!O94), 2)</f>
        <v>13.8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>
      <c r="A15" s="12" t="str">
        <f>RIGHT(data!$C$97,3)</f>
        <v>046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307198</v>
      </c>
      <c r="F15" s="271">
        <f>ROUND(N(data!P60), 2)</f>
        <v>56.34</v>
      </c>
      <c r="G15" s="198">
        <f>ROUND(N(data!P61), 0)</f>
        <v>4741882</v>
      </c>
      <c r="H15" s="198">
        <f>ROUND(N(data!P62), 0)</f>
        <v>1246299</v>
      </c>
      <c r="I15" s="198">
        <f>ROUND(N(data!P63), 0)</f>
        <v>1101561</v>
      </c>
      <c r="J15" s="198">
        <f>ROUND(N(data!P64), 0)</f>
        <v>9078784</v>
      </c>
      <c r="K15" s="198">
        <f>ROUND(N(data!P65), 0)</f>
        <v>1169</v>
      </c>
      <c r="L15" s="198">
        <f>ROUND(N(data!P66), 0)</f>
        <v>689431</v>
      </c>
      <c r="M15" s="198">
        <f>ROUND(N(data!P67), 0)</f>
        <v>314590</v>
      </c>
      <c r="N15" s="198">
        <f>ROUND(N(data!P68), 0)</f>
        <v>471788</v>
      </c>
      <c r="O15" s="198">
        <f>ROUND(N(data!P69), 0)</f>
        <v>799920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799920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82129401</v>
      </c>
      <c r="AF15" s="198">
        <f>ROUND(N(data!P87), 0)</f>
        <v>9666309</v>
      </c>
      <c r="AG15" s="198">
        <f>ROUND(N(data!P90), 0)</f>
        <v>7440</v>
      </c>
      <c r="AH15" s="198">
        <f>ROUND(N(data!P91), 0)</f>
        <v>0</v>
      </c>
      <c r="AI15" s="198">
        <f>ROUND(N(data!P92), 0)</f>
        <v>1372</v>
      </c>
      <c r="AJ15" s="198">
        <f>ROUND(N(data!P93), 0)</f>
        <v>54299</v>
      </c>
      <c r="AK15" s="271">
        <f>ROUND(N(data!P94), 2)</f>
        <v>26.75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>
      <c r="A16" s="12" t="str">
        <f>RIGHT(data!$C$97,3)</f>
        <v>046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>
      <c r="A17" s="12" t="str">
        <f>RIGHT(data!$C$97,3)</f>
        <v>046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2981355</v>
      </c>
      <c r="J17" s="198">
        <f>ROUND(N(data!R64), 0)</f>
        <v>155974</v>
      </c>
      <c r="K17" s="198">
        <f>ROUND(N(data!R65), 0)</f>
        <v>0</v>
      </c>
      <c r="L17" s="198">
        <f>ROUND(N(data!R66), 0)</f>
        <v>6271</v>
      </c>
      <c r="M17" s="198">
        <f>ROUND(N(data!R67), 0)</f>
        <v>6808</v>
      </c>
      <c r="N17" s="198">
        <f>ROUND(N(data!R68), 0)</f>
        <v>0</v>
      </c>
      <c r="O17" s="198">
        <f>ROUND(N(data!R69), 0)</f>
        <v>41270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41270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24168971</v>
      </c>
      <c r="AF17" s="198">
        <f>ROUND(N(data!R87), 0)</f>
        <v>5999731</v>
      </c>
      <c r="AG17" s="198">
        <f>ROUND(N(data!R90), 0)</f>
        <v>161</v>
      </c>
      <c r="AH17" s="198">
        <f>ROUND(N(data!R91), 0)</f>
        <v>0</v>
      </c>
      <c r="AI17" s="198">
        <f>ROUND(N(data!R92), 0)</f>
        <v>30</v>
      </c>
      <c r="AJ17" s="198">
        <f>ROUND(N(data!R93), 0)</f>
        <v>7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>
      <c r="A18" s="12" t="str">
        <f>RIGHT(data!$C$97,3)</f>
        <v>046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71">
        <f>ROUND(N(data!S60), 2)</f>
        <v>6.23</v>
      </c>
      <c r="G18" s="198">
        <f>ROUND(N(data!S61), 0)</f>
        <v>381955</v>
      </c>
      <c r="H18" s="198">
        <f>ROUND(N(data!S62), 0)</f>
        <v>100388</v>
      </c>
      <c r="I18" s="198">
        <f>ROUND(N(data!S63), 0)</f>
        <v>0</v>
      </c>
      <c r="J18" s="198">
        <f>ROUND(N(data!S64), 0)</f>
        <v>-372625</v>
      </c>
      <c r="K18" s="198">
        <f>ROUND(N(data!S65), 0)</f>
        <v>5994</v>
      </c>
      <c r="L18" s="198">
        <f>ROUND(N(data!S66), 0)</f>
        <v>5028</v>
      </c>
      <c r="M18" s="198">
        <f>ROUND(N(data!S67), 0)</f>
        <v>60888</v>
      </c>
      <c r="N18" s="198">
        <f>ROUND(N(data!S68), 0)</f>
        <v>4290</v>
      </c>
      <c r="O18" s="198">
        <f>ROUND(N(data!S69), 0)</f>
        <v>316790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316790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19371497</v>
      </c>
      <c r="AF18" s="198">
        <f>ROUND(N(data!S87), 0)</f>
        <v>2420603</v>
      </c>
      <c r="AG18" s="198">
        <f>ROUND(N(data!S90), 0)</f>
        <v>1440</v>
      </c>
      <c r="AH18" s="198">
        <f>ROUND(N(data!S91), 0)</f>
        <v>0</v>
      </c>
      <c r="AI18" s="198">
        <f>ROUND(N(data!S92), 0)</f>
        <v>266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>
      <c r="A19" s="12" t="str">
        <f>RIGHT(data!$C$97,3)</f>
        <v>046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>
      <c r="A20" s="12" t="str">
        <f>RIGHT(data!$C$97,3)</f>
        <v>046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225370</v>
      </c>
      <c r="F20" s="271">
        <f>ROUND(N(data!U60), 2)</f>
        <v>27.81</v>
      </c>
      <c r="G20" s="198">
        <f>ROUND(N(data!U61), 0)</f>
        <v>2283445</v>
      </c>
      <c r="H20" s="198">
        <f>ROUND(N(data!U62), 0)</f>
        <v>600153</v>
      </c>
      <c r="I20" s="198">
        <f>ROUND(N(data!U63), 0)</f>
        <v>1500</v>
      </c>
      <c r="J20" s="198">
        <f>ROUND(N(data!U64), 0)</f>
        <v>1779783</v>
      </c>
      <c r="K20" s="198">
        <f>ROUND(N(data!U65), 0)</f>
        <v>0</v>
      </c>
      <c r="L20" s="198">
        <f>ROUND(N(data!U66), 0)</f>
        <v>956776</v>
      </c>
      <c r="M20" s="198">
        <f>ROUND(N(data!U67), 0)</f>
        <v>68373</v>
      </c>
      <c r="N20" s="198">
        <f>ROUND(N(data!U68), 0)</f>
        <v>0</v>
      </c>
      <c r="O20" s="198">
        <f>ROUND(N(data!U69), 0)</f>
        <v>91835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91835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0</v>
      </c>
      <c r="AD20" s="198">
        <f>ROUND(N(data!U84), 0)</f>
        <v>0</v>
      </c>
      <c r="AE20" s="198">
        <f>ROUND(N(data!U89), 0)</f>
        <v>34766739</v>
      </c>
      <c r="AF20" s="198">
        <f>ROUND(N(data!U87), 0)</f>
        <v>5100591</v>
      </c>
      <c r="AG20" s="198">
        <f>ROUND(N(data!U90), 0)</f>
        <v>1617</v>
      </c>
      <c r="AH20" s="198">
        <f>ROUND(N(data!U91), 0)</f>
        <v>0</v>
      </c>
      <c r="AI20" s="198">
        <f>ROUND(N(data!U92), 0)</f>
        <v>298</v>
      </c>
      <c r="AJ20" s="198">
        <f>ROUND(N(data!U93), 0)</f>
        <v>316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>
      <c r="A21" s="12" t="str">
        <f>RIGHT(data!$C$97,3)</f>
        <v>046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>
      <c r="A22" s="12" t="str">
        <f>RIGHT(data!$C$97,3)</f>
        <v>046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1602</v>
      </c>
      <c r="F22" s="271">
        <f>ROUND(N(data!W60), 2)</f>
        <v>1.24</v>
      </c>
      <c r="G22" s="198">
        <f>ROUND(N(data!W61), 0)</f>
        <v>142450</v>
      </c>
      <c r="H22" s="198">
        <f>ROUND(N(data!W62), 0)</f>
        <v>37440</v>
      </c>
      <c r="I22" s="198">
        <f>ROUND(N(data!W63), 0)</f>
        <v>7236</v>
      </c>
      <c r="J22" s="198">
        <f>ROUND(N(data!W64), 0)</f>
        <v>27348</v>
      </c>
      <c r="K22" s="198">
        <f>ROUND(N(data!W65), 0)</f>
        <v>0</v>
      </c>
      <c r="L22" s="198">
        <f>ROUND(N(data!W66), 0)</f>
        <v>45116</v>
      </c>
      <c r="M22" s="198">
        <f>ROUND(N(data!W67), 0)</f>
        <v>15391</v>
      </c>
      <c r="N22" s="198">
        <f>ROUND(N(data!W68), 0)</f>
        <v>1132</v>
      </c>
      <c r="O22" s="198">
        <f>ROUND(N(data!W69), 0)</f>
        <v>12991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12991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4558229</v>
      </c>
      <c r="AF22" s="198">
        <f>ROUND(N(data!W87), 0)</f>
        <v>248477</v>
      </c>
      <c r="AG22" s="198">
        <f>ROUND(N(data!W90), 0)</f>
        <v>364</v>
      </c>
      <c r="AH22" s="198">
        <f>ROUND(N(data!W91), 0)</f>
        <v>0</v>
      </c>
      <c r="AI22" s="198">
        <f>ROUND(N(data!W92), 0)</f>
        <v>68</v>
      </c>
      <c r="AJ22" s="198">
        <f>ROUND(N(data!W93), 0)</f>
        <v>894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>
      <c r="A23" s="12" t="str">
        <f>RIGHT(data!$C$97,3)</f>
        <v>046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7326</v>
      </c>
      <c r="F23" s="271">
        <f>ROUND(N(data!X60), 2)</f>
        <v>8.6300000000000008</v>
      </c>
      <c r="G23" s="198">
        <f>ROUND(N(data!X61), 0)</f>
        <v>987839</v>
      </c>
      <c r="H23" s="198">
        <f>ROUND(N(data!X62), 0)</f>
        <v>259632</v>
      </c>
      <c r="I23" s="198">
        <f>ROUND(N(data!X63), 0)</f>
        <v>50183</v>
      </c>
      <c r="J23" s="198">
        <f>ROUND(N(data!X64), 0)</f>
        <v>261636</v>
      </c>
      <c r="K23" s="198">
        <f>ROUND(N(data!X65), 0)</f>
        <v>0</v>
      </c>
      <c r="L23" s="198">
        <f>ROUND(N(data!X66), 0)</f>
        <v>312868</v>
      </c>
      <c r="M23" s="198">
        <f>ROUND(N(data!X67), 0)</f>
        <v>106935</v>
      </c>
      <c r="N23" s="198">
        <f>ROUND(N(data!X68), 0)</f>
        <v>7846</v>
      </c>
      <c r="O23" s="198">
        <f>ROUND(N(data!X69), 0)</f>
        <v>90079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90079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31609668</v>
      </c>
      <c r="AF23" s="198">
        <f>ROUND(N(data!X87), 0)</f>
        <v>1723099</v>
      </c>
      <c r="AG23" s="198">
        <f>ROUND(N(data!X90), 0)</f>
        <v>2529</v>
      </c>
      <c r="AH23" s="198">
        <f>ROUND(N(data!X91), 0)</f>
        <v>0</v>
      </c>
      <c r="AI23" s="198">
        <f>ROUND(N(data!X92), 0)</f>
        <v>466</v>
      </c>
      <c r="AJ23" s="198">
        <f>ROUND(N(data!X93), 0)</f>
        <v>6193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>
      <c r="A24" s="12" t="str">
        <f>RIGHT(data!$C$97,3)</f>
        <v>046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39960</v>
      </c>
      <c r="F24" s="271">
        <f>ROUND(N(data!Y60), 2)</f>
        <v>9.17</v>
      </c>
      <c r="G24" s="198">
        <f>ROUND(N(data!Y61), 0)</f>
        <v>1050078</v>
      </c>
      <c r="H24" s="198">
        <f>ROUND(N(data!Y62), 0)</f>
        <v>275990</v>
      </c>
      <c r="I24" s="198">
        <f>ROUND(N(data!Y63), 0)</f>
        <v>1544303</v>
      </c>
      <c r="J24" s="198">
        <f>ROUND(N(data!Y64), 0)</f>
        <v>201597</v>
      </c>
      <c r="K24" s="198">
        <f>ROUND(N(data!Y65), 0)</f>
        <v>0</v>
      </c>
      <c r="L24" s="198">
        <f>ROUND(N(data!Y66), 0)</f>
        <v>332580</v>
      </c>
      <c r="M24" s="198">
        <f>ROUND(N(data!Y67), 0)</f>
        <v>113658</v>
      </c>
      <c r="N24" s="198">
        <f>ROUND(N(data!Y68), 0)</f>
        <v>8340</v>
      </c>
      <c r="O24" s="198">
        <f>ROUND(N(data!Y69), 0)</f>
        <v>95755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95755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33601219</v>
      </c>
      <c r="AF24" s="198">
        <f>ROUND(N(data!Y87), 0)</f>
        <v>1831662</v>
      </c>
      <c r="AG24" s="198">
        <f>ROUND(N(data!Y90), 0)</f>
        <v>2688</v>
      </c>
      <c r="AH24" s="198">
        <f>ROUND(N(data!Y91), 0)</f>
        <v>0</v>
      </c>
      <c r="AI24" s="198">
        <f>ROUND(N(data!Y92), 0)</f>
        <v>496</v>
      </c>
      <c r="AJ24" s="198">
        <f>ROUND(N(data!Y93), 0)</f>
        <v>6583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>
      <c r="A25" s="12" t="str">
        <f>RIGHT(data!$C$97,3)</f>
        <v>046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>
      <c r="A26" s="12" t="str">
        <f>RIGHT(data!$C$97,3)</f>
        <v>046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>
      <c r="A27" s="12" t="str">
        <f>RIGHT(data!$C$97,3)</f>
        <v>046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71">
        <f>ROUND(N(data!AB60), 2)</f>
        <v>4.76</v>
      </c>
      <c r="G27" s="198">
        <f>ROUND(N(data!AB61), 0)</f>
        <v>545609</v>
      </c>
      <c r="H27" s="198">
        <f>ROUND(N(data!AB62), 0)</f>
        <v>143401</v>
      </c>
      <c r="I27" s="198">
        <f>ROUND(N(data!AB63), 0)</f>
        <v>4279</v>
      </c>
      <c r="J27" s="198">
        <f>ROUND(N(data!AB64), 0)</f>
        <v>3106836</v>
      </c>
      <c r="K27" s="198">
        <f>ROUND(N(data!AB65), 0)</f>
        <v>0</v>
      </c>
      <c r="L27" s="198">
        <f>ROUND(N(data!AB66), 0)</f>
        <v>237092</v>
      </c>
      <c r="M27" s="198">
        <f>ROUND(N(data!AB67), 0)</f>
        <v>16787</v>
      </c>
      <c r="N27" s="198">
        <f>ROUND(N(data!AB68), 0)</f>
        <v>3630</v>
      </c>
      <c r="O27" s="198">
        <f>ROUND(N(data!AB69), 0)</f>
        <v>10793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10793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0</v>
      </c>
      <c r="AD27" s="198">
        <f>ROUND(N(data!AB84), 0)</f>
        <v>13420</v>
      </c>
      <c r="AE27" s="198">
        <f>ROUND(N(data!AB89), 0)</f>
        <v>12973108</v>
      </c>
      <c r="AF27" s="198">
        <f>ROUND(N(data!AB87), 0)</f>
        <v>3633481</v>
      </c>
      <c r="AG27" s="198">
        <f>ROUND(N(data!AB90), 0)</f>
        <v>397</v>
      </c>
      <c r="AH27" s="198">
        <f>ROUND(N(data!AB91), 0)</f>
        <v>0</v>
      </c>
      <c r="AI27" s="198">
        <f>ROUND(N(data!AB92), 0)</f>
        <v>73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>
      <c r="A28" s="12" t="str">
        <f>RIGHT(data!$C$97,3)</f>
        <v>046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0</v>
      </c>
      <c r="F28" s="271">
        <f>ROUND(N(data!AC60), 2)</f>
        <v>10.52</v>
      </c>
      <c r="G28" s="198">
        <f>ROUND(N(data!AC61), 0)</f>
        <v>801896</v>
      </c>
      <c r="H28" s="198">
        <f>ROUND(N(data!AC62), 0)</f>
        <v>210761</v>
      </c>
      <c r="I28" s="198">
        <f>ROUND(N(data!AC63), 0)</f>
        <v>67480</v>
      </c>
      <c r="J28" s="198">
        <f>ROUND(N(data!AC64), 0)</f>
        <v>130988</v>
      </c>
      <c r="K28" s="198">
        <f>ROUND(N(data!AC65), 0)</f>
        <v>0</v>
      </c>
      <c r="L28" s="198">
        <f>ROUND(N(data!AC66), 0)</f>
        <v>17427</v>
      </c>
      <c r="M28" s="198">
        <f>ROUND(N(data!AC67), 0)</f>
        <v>32516</v>
      </c>
      <c r="N28" s="198">
        <f>ROUND(N(data!AC68), 0)</f>
        <v>13853</v>
      </c>
      <c r="O28" s="198">
        <f>ROUND(N(data!AC69), 0)</f>
        <v>13901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13901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5166923</v>
      </c>
      <c r="AF28" s="198">
        <f>ROUND(N(data!AC87), 0)</f>
        <v>2001397</v>
      </c>
      <c r="AG28" s="198">
        <f>ROUND(N(data!AC90), 0)</f>
        <v>769</v>
      </c>
      <c r="AH28" s="198">
        <f>ROUND(N(data!AC91), 0)</f>
        <v>0</v>
      </c>
      <c r="AI28" s="198">
        <f>ROUND(N(data!AC92), 0)</f>
        <v>142</v>
      </c>
      <c r="AJ28" s="198">
        <f>ROUND(N(data!AC93), 0)</f>
        <v>676</v>
      </c>
      <c r="AK28" s="271">
        <f>ROUND(N(data!AC94), 2)</f>
        <v>1.9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>
      <c r="A29" s="12" t="str">
        <f>RIGHT(data!$C$97,3)</f>
        <v>046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>
      <c r="A30" s="12" t="str">
        <f>RIGHT(data!$C$97,3)</f>
        <v>046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17755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2140123</v>
      </c>
      <c r="J30" s="198">
        <f>ROUND(N(data!AE64), 0)</f>
        <v>23341</v>
      </c>
      <c r="K30" s="198">
        <f>ROUND(N(data!AE65), 0)</f>
        <v>12794</v>
      </c>
      <c r="L30" s="198">
        <f>ROUND(N(data!AE66), 0)</f>
        <v>34234</v>
      </c>
      <c r="M30" s="198">
        <f>ROUND(N(data!AE67), 0)</f>
        <v>125625</v>
      </c>
      <c r="N30" s="198">
        <f>ROUND(N(data!AE68), 0)</f>
        <v>6333</v>
      </c>
      <c r="O30" s="198">
        <f>ROUND(N(data!AE69), 0)</f>
        <v>24898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24898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11293334</v>
      </c>
      <c r="AF30" s="198">
        <f>ROUND(N(data!AE87), 0)</f>
        <v>466541</v>
      </c>
      <c r="AG30" s="198">
        <f>ROUND(N(data!AE90), 0)</f>
        <v>2971</v>
      </c>
      <c r="AH30" s="198">
        <f>ROUND(N(data!AE91), 0)</f>
        <v>0</v>
      </c>
      <c r="AI30" s="198">
        <f>ROUND(N(data!AE92), 0)</f>
        <v>548</v>
      </c>
      <c r="AJ30" s="198">
        <f>ROUND(N(data!AE93), 0)</f>
        <v>5667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>
      <c r="A31" s="12" t="str">
        <f>RIGHT(data!$C$97,3)</f>
        <v>046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>
      <c r="A32" s="12" t="str">
        <f>RIGHT(data!$C$97,3)</f>
        <v>046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21579</v>
      </c>
      <c r="F32" s="271">
        <f>ROUND(N(data!AG60), 2)</f>
        <v>29.71</v>
      </c>
      <c r="G32" s="198">
        <f>ROUND(N(data!AG61), 0)</f>
        <v>5515581</v>
      </c>
      <c r="H32" s="198">
        <f>ROUND(N(data!AG62), 0)</f>
        <v>1449649</v>
      </c>
      <c r="I32" s="198">
        <f>ROUND(N(data!AG63), 0)</f>
        <v>1009762</v>
      </c>
      <c r="J32" s="198">
        <f>ROUND(N(data!AG64), 0)</f>
        <v>343311</v>
      </c>
      <c r="K32" s="198">
        <f>ROUND(N(data!AG65), 0)</f>
        <v>2222</v>
      </c>
      <c r="L32" s="198">
        <f>ROUND(N(data!AG66), 0)</f>
        <v>88548</v>
      </c>
      <c r="M32" s="198">
        <f>ROUND(N(data!AG67), 0)</f>
        <v>140382</v>
      </c>
      <c r="N32" s="198">
        <f>ROUND(N(data!AG68), 0)</f>
        <v>19145</v>
      </c>
      <c r="O32" s="198">
        <f>ROUND(N(data!AG69), 0)</f>
        <v>103120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103120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0</v>
      </c>
      <c r="AD32" s="198">
        <f>ROUND(N(data!AG84), 0)</f>
        <v>0</v>
      </c>
      <c r="AE32" s="198">
        <f>ROUND(N(data!AG89), 0)</f>
        <v>57798883</v>
      </c>
      <c r="AF32" s="198">
        <f>ROUND(N(data!AG87), 0)</f>
        <v>2509294</v>
      </c>
      <c r="AG32" s="198">
        <f>ROUND(N(data!AG90), 0)</f>
        <v>3320</v>
      </c>
      <c r="AH32" s="198">
        <f>ROUND(N(data!AG91), 0)</f>
        <v>0</v>
      </c>
      <c r="AI32" s="198">
        <f>ROUND(N(data!AG92), 0)</f>
        <v>612</v>
      </c>
      <c r="AJ32" s="198">
        <f>ROUND(N(data!AG93), 0)</f>
        <v>34144</v>
      </c>
      <c r="AK32" s="271">
        <f>ROUND(N(data!AG94), 2)</f>
        <v>15.96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>
      <c r="A33" s="12" t="str">
        <f>RIGHT(data!$C$97,3)</f>
        <v>046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1682</v>
      </c>
      <c r="F33" s="271">
        <f>ROUND(N(data!AH60), 2)</f>
        <v>18.760000000000002</v>
      </c>
      <c r="G33" s="198">
        <f>ROUND(N(data!AH61), 0)</f>
        <v>1288670</v>
      </c>
      <c r="H33" s="198">
        <f>ROUND(N(data!AH62), 0)</f>
        <v>338698</v>
      </c>
      <c r="I33" s="198">
        <f>ROUND(N(data!AH63), 0)</f>
        <v>9600</v>
      </c>
      <c r="J33" s="198">
        <f>ROUND(N(data!AH64), 0)</f>
        <v>24760</v>
      </c>
      <c r="K33" s="198">
        <f>ROUND(N(data!AH65), 0)</f>
        <v>81811</v>
      </c>
      <c r="L33" s="198">
        <f>ROUND(N(data!AH66), 0)</f>
        <v>95367</v>
      </c>
      <c r="M33" s="198">
        <f>ROUND(N(data!AH67), 0)</f>
        <v>26977</v>
      </c>
      <c r="N33" s="198">
        <f>ROUND(N(data!AH68), 0)</f>
        <v>0</v>
      </c>
      <c r="O33" s="198">
        <f>ROUND(N(data!AH69), 0)</f>
        <v>66043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66043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3969984</v>
      </c>
      <c r="AF33" s="198">
        <f>ROUND(N(data!AH87), 0)</f>
        <v>0</v>
      </c>
      <c r="AG33" s="198">
        <f>ROUND(N(data!AH90), 0)</f>
        <v>638</v>
      </c>
      <c r="AH33" s="198">
        <f>ROUND(N(data!AH91), 0)</f>
        <v>0</v>
      </c>
      <c r="AI33" s="198">
        <f>ROUND(N(data!AH92), 0)</f>
        <v>118</v>
      </c>
      <c r="AJ33" s="198">
        <f>ROUND(N(data!AH93), 0)</f>
        <v>1069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>
      <c r="A34" s="12" t="str">
        <f>RIGHT(data!$C$97,3)</f>
        <v>046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14346</v>
      </c>
      <c r="F34" s="271">
        <f>ROUND(N(data!AI60), 2)</f>
        <v>5.44</v>
      </c>
      <c r="G34" s="198">
        <f>ROUND(N(data!AI61), 0)</f>
        <v>557279</v>
      </c>
      <c r="H34" s="198">
        <f>ROUND(N(data!AI62), 0)</f>
        <v>146468</v>
      </c>
      <c r="I34" s="198">
        <f>ROUND(N(data!AI63), 0)</f>
        <v>1093</v>
      </c>
      <c r="J34" s="198">
        <f>ROUND(N(data!AI64), 0)</f>
        <v>1711892</v>
      </c>
      <c r="K34" s="198">
        <f>ROUND(N(data!AI65), 0)</f>
        <v>152</v>
      </c>
      <c r="L34" s="198">
        <f>ROUND(N(data!AI66), 0)</f>
        <v>452229</v>
      </c>
      <c r="M34" s="198">
        <f>ROUND(N(data!AI67), 0)</f>
        <v>27104</v>
      </c>
      <c r="N34" s="198">
        <f>ROUND(N(data!AI68), 0)</f>
        <v>40747</v>
      </c>
      <c r="O34" s="198">
        <f>ROUND(N(data!AI69), 0)</f>
        <v>37987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37987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16362010</v>
      </c>
      <c r="AF34" s="198">
        <f>ROUND(N(data!AI87), 0)</f>
        <v>126881</v>
      </c>
      <c r="AG34" s="198">
        <f>ROUND(N(data!AI90), 0)</f>
        <v>641</v>
      </c>
      <c r="AH34" s="198">
        <f>ROUND(N(data!AI91), 0)</f>
        <v>0</v>
      </c>
      <c r="AI34" s="198">
        <f>ROUND(N(data!AI92), 0)</f>
        <v>118</v>
      </c>
      <c r="AJ34" s="198">
        <f>ROUND(N(data!AI93), 0)</f>
        <v>1635</v>
      </c>
      <c r="AK34" s="271">
        <f>ROUND(N(data!AI94), 2)</f>
        <v>4.3899999999999997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>
      <c r="A35" s="12" t="str">
        <f>RIGHT(data!$C$97,3)</f>
        <v>046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79609</v>
      </c>
      <c r="F35" s="271">
        <f>ROUND(N(data!AJ60), 2)</f>
        <v>104.53</v>
      </c>
      <c r="G35" s="198">
        <f>ROUND(N(data!AJ61), 0)</f>
        <v>20111103</v>
      </c>
      <c r="H35" s="198">
        <f>ROUND(N(data!AJ62), 0)</f>
        <v>5285759</v>
      </c>
      <c r="I35" s="198">
        <f>ROUND(N(data!AJ63), 0)</f>
        <v>1435408</v>
      </c>
      <c r="J35" s="198">
        <f>ROUND(N(data!AJ64), 0)</f>
        <v>1077585</v>
      </c>
      <c r="K35" s="198">
        <f>ROUND(N(data!AJ65), 0)</f>
        <v>68190</v>
      </c>
      <c r="L35" s="198">
        <f>ROUND(N(data!AJ66), 0)</f>
        <v>408026</v>
      </c>
      <c r="M35" s="198">
        <f>ROUND(N(data!AJ67), 0)</f>
        <v>1409017</v>
      </c>
      <c r="N35" s="198">
        <f>ROUND(N(data!AJ68), 0)</f>
        <v>37731</v>
      </c>
      <c r="O35" s="198">
        <f>ROUND(N(data!AJ69), 0)</f>
        <v>375581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375581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7714</v>
      </c>
      <c r="AE35" s="198">
        <f>ROUND(N(data!AJ89), 0)</f>
        <v>34317359</v>
      </c>
      <c r="AF35" s="198">
        <f>ROUND(N(data!AJ87), 0)</f>
        <v>2186001</v>
      </c>
      <c r="AG35" s="198">
        <f>ROUND(N(data!AJ90), 0)</f>
        <v>33323</v>
      </c>
      <c r="AH35" s="198">
        <f>ROUND(N(data!AJ91), 0)</f>
        <v>0</v>
      </c>
      <c r="AI35" s="198">
        <f>ROUND(N(data!AJ92), 0)</f>
        <v>6145</v>
      </c>
      <c r="AJ35" s="198">
        <f>ROUND(N(data!AJ93), 0)</f>
        <v>10133</v>
      </c>
      <c r="AK35" s="271">
        <f>ROUND(N(data!AJ94), 2)</f>
        <v>13.28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>
      <c r="A36" s="12" t="str">
        <f>RIGHT(data!$C$97,3)</f>
        <v>046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2310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406379</v>
      </c>
      <c r="J36" s="198">
        <f>ROUND(N(data!AK64), 0)</f>
        <v>1779</v>
      </c>
      <c r="K36" s="198">
        <f>ROUND(N(data!AK65), 0)</f>
        <v>159</v>
      </c>
      <c r="L36" s="198">
        <f>ROUND(N(data!AK66), 0)</f>
        <v>2943</v>
      </c>
      <c r="M36" s="198">
        <f>ROUND(N(data!AK67), 0)</f>
        <v>22241</v>
      </c>
      <c r="N36" s="198">
        <f>ROUND(N(data!AK68), 0)</f>
        <v>0</v>
      </c>
      <c r="O36" s="198">
        <f>ROUND(N(data!AK69), 0)</f>
        <v>35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35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1016975</v>
      </c>
      <c r="AF36" s="198">
        <f>ROUND(N(data!AK87), 0)</f>
        <v>391047</v>
      </c>
      <c r="AG36" s="198">
        <f>ROUND(N(data!AK90), 0)</f>
        <v>526</v>
      </c>
      <c r="AH36" s="198">
        <f>ROUND(N(data!AK91), 0)</f>
        <v>0</v>
      </c>
      <c r="AI36" s="198">
        <f>ROUND(N(data!AK92), 0)</f>
        <v>97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>
      <c r="A37" s="12" t="str">
        <f>RIGHT(data!$C$97,3)</f>
        <v>046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3658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320614</v>
      </c>
      <c r="J37" s="198">
        <f>ROUND(N(data!AL64), 0)</f>
        <v>4887</v>
      </c>
      <c r="K37" s="198">
        <f>ROUND(N(data!AL65), 0)</f>
        <v>80</v>
      </c>
      <c r="L37" s="198">
        <f>ROUND(N(data!AL66), 0)</f>
        <v>475</v>
      </c>
      <c r="M37" s="198">
        <f>ROUND(N(data!AL67), 0)</f>
        <v>13362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1491596</v>
      </c>
      <c r="AF37" s="198">
        <f>ROUND(N(data!AL87), 0)</f>
        <v>59409</v>
      </c>
      <c r="AG37" s="198">
        <f>ROUND(N(data!AL90), 0)</f>
        <v>316</v>
      </c>
      <c r="AH37" s="198">
        <f>ROUND(N(data!AL91), 0)</f>
        <v>0</v>
      </c>
      <c r="AI37" s="198">
        <f>ROUND(N(data!AL92), 0)</f>
        <v>58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>
      <c r="A38" s="12" t="str">
        <f>RIGHT(data!$C$97,3)</f>
        <v>046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>
      <c r="A39" s="12" t="str">
        <f>RIGHT(data!$C$97,3)</f>
        <v>046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>
      <c r="A40" s="12" t="str">
        <f>RIGHT(data!$C$97,3)</f>
        <v>046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15912</v>
      </c>
      <c r="F40" s="271">
        <f>ROUND(N(data!AO60), 2)</f>
        <v>2.33</v>
      </c>
      <c r="G40" s="198">
        <f>ROUND(N(data!AO61), 0)</f>
        <v>266765</v>
      </c>
      <c r="H40" s="198">
        <f>ROUND(N(data!AO62), 0)</f>
        <v>70113</v>
      </c>
      <c r="I40" s="198">
        <f>ROUND(N(data!AO63), 0)</f>
        <v>142721</v>
      </c>
      <c r="J40" s="198">
        <f>ROUND(N(data!AO64), 0)</f>
        <v>26141</v>
      </c>
      <c r="K40" s="198">
        <f>ROUND(N(data!AO65), 0)</f>
        <v>0</v>
      </c>
      <c r="L40" s="198">
        <f>ROUND(N(data!AO66), 0)</f>
        <v>8817</v>
      </c>
      <c r="M40" s="198">
        <f>ROUND(N(data!AO67), 0)</f>
        <v>41184</v>
      </c>
      <c r="N40" s="198">
        <f>ROUND(N(data!AO68), 0)</f>
        <v>1365</v>
      </c>
      <c r="O40" s="198">
        <f>ROUND(N(data!AO69), 0)</f>
        <v>5530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5530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2111053</v>
      </c>
      <c r="AF40" s="198">
        <f>ROUND(N(data!AO87), 0)</f>
        <v>1785713</v>
      </c>
      <c r="AG40" s="198">
        <f>ROUND(N(data!AO90), 0)</f>
        <v>974</v>
      </c>
      <c r="AH40" s="198">
        <f>ROUND(N(data!AO91), 0)</f>
        <v>1870</v>
      </c>
      <c r="AI40" s="198">
        <f>ROUND(N(data!AO92), 0)</f>
        <v>180</v>
      </c>
      <c r="AJ40" s="198">
        <f>ROUND(N(data!AO93), 0)</f>
        <v>5086</v>
      </c>
      <c r="AK40" s="271">
        <f>ROUND(N(data!AO94), 2)</f>
        <v>2.13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>
      <c r="A41" s="12" t="str">
        <f>RIGHT(data!$C$97,3)</f>
        <v>046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5895</v>
      </c>
      <c r="F41" s="271">
        <f>ROUND(N(data!AP60), 2)</f>
        <v>11.83</v>
      </c>
      <c r="G41" s="198">
        <f>ROUND(N(data!AP61), 0)</f>
        <v>1175598</v>
      </c>
      <c r="H41" s="198">
        <f>ROUND(N(data!AP62), 0)</f>
        <v>308980</v>
      </c>
      <c r="I41" s="198">
        <f>ROUND(N(data!AP63), 0)</f>
        <v>21041</v>
      </c>
      <c r="J41" s="198">
        <f>ROUND(N(data!AP64), 0)</f>
        <v>184659</v>
      </c>
      <c r="K41" s="198">
        <f>ROUND(N(data!AP65), 0)</f>
        <v>2031</v>
      </c>
      <c r="L41" s="198">
        <f>ROUND(N(data!AP66), 0)</f>
        <v>19267</v>
      </c>
      <c r="M41" s="198">
        <f>ROUND(N(data!AP67), 0)</f>
        <v>6300</v>
      </c>
      <c r="N41" s="198">
        <f>ROUND(N(data!AP68), 0)</f>
        <v>14122</v>
      </c>
      <c r="O41" s="198">
        <f>ROUND(N(data!AP69), 0)</f>
        <v>29349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29349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2352269</v>
      </c>
      <c r="AF41" s="198">
        <f>ROUND(N(data!AP87), 0)</f>
        <v>0</v>
      </c>
      <c r="AG41" s="198">
        <f>ROUND(N(data!AP90), 0)</f>
        <v>149</v>
      </c>
      <c r="AH41" s="198">
        <f>ROUND(N(data!AP91), 0)</f>
        <v>0</v>
      </c>
      <c r="AI41" s="198">
        <f>ROUND(N(data!AP92), 0)</f>
        <v>27</v>
      </c>
      <c r="AJ41" s="198">
        <f>ROUND(N(data!AP93), 0)</f>
        <v>0</v>
      </c>
      <c r="AK41" s="271">
        <f>ROUND(N(data!AP94), 2)</f>
        <v>1.07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>
      <c r="A42" s="12" t="str">
        <f>RIGHT(data!$C$97,3)</f>
        <v>046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>
      <c r="A43" s="12" t="str">
        <f>RIGHT(data!$C$97,3)</f>
        <v>046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>
      <c r="A44" s="12" t="str">
        <f>RIGHT(data!$C$97,3)</f>
        <v>046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>
      <c r="A45" s="12" t="str">
        <f>RIGHT(data!$C$97,3)</f>
        <v>046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>
      <c r="A46" s="12" t="str">
        <f>RIGHT(data!$C$97,3)</f>
        <v>046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>
      <c r="A47" s="12" t="str">
        <f>RIGHT(data!$C$97,3)</f>
        <v>046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>
      <c r="A48" s="12" t="str">
        <f>RIGHT(data!$C$97,3)</f>
        <v>046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>
      <c r="A49" s="12" t="str">
        <f>RIGHT(data!$C$97,3)</f>
        <v>046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>
      <c r="A50" s="12" t="str">
        <f>RIGHT(data!$C$97,3)</f>
        <v>046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15926</v>
      </c>
      <c r="F50" s="271">
        <f>ROUND(N(data!AY60), 2)</f>
        <v>10.48</v>
      </c>
      <c r="G50" s="198">
        <f>ROUND(N(data!AY61), 0)</f>
        <v>684863</v>
      </c>
      <c r="H50" s="198">
        <f>ROUND(N(data!AY62), 0)</f>
        <v>180001</v>
      </c>
      <c r="I50" s="198">
        <f>ROUND(N(data!AY63), 0)</f>
        <v>263612</v>
      </c>
      <c r="J50" s="198">
        <f>ROUND(N(data!AY64), 0)</f>
        <v>292915</v>
      </c>
      <c r="K50" s="198">
        <f>ROUND(N(data!AY65), 0)</f>
        <v>0</v>
      </c>
      <c r="L50" s="198">
        <f>ROUND(N(data!AY66), 0)</f>
        <v>347990</v>
      </c>
      <c r="M50" s="198">
        <f>ROUND(N(data!AY67), 0)</f>
        <v>91333</v>
      </c>
      <c r="N50" s="198">
        <f>ROUND(N(data!AY68), 0)</f>
        <v>0</v>
      </c>
      <c r="O50" s="198">
        <f>ROUND(N(data!AY69), 0)</f>
        <v>13017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13017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246698</v>
      </c>
      <c r="AE50" s="198">
        <f>ROUND(N(data!AY89), 0)</f>
        <v>0</v>
      </c>
      <c r="AF50" s="198">
        <f>ROUND(N(data!AY87), 0)</f>
        <v>0</v>
      </c>
      <c r="AG50" s="198">
        <f>ROUND(N(data!AY90), 0)</f>
        <v>2160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>
      <c r="A51" s="12" t="str">
        <f>RIGHT(data!$C$97,3)</f>
        <v>046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>
      <c r="A52" s="12" t="str">
        <f>RIGHT(data!$C$97,3)</f>
        <v>046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43068</v>
      </c>
      <c r="K52" s="198">
        <f>ROUND(N(data!BA65), 0)</f>
        <v>0</v>
      </c>
      <c r="L52" s="198">
        <f>ROUND(N(data!BA66), 0)</f>
        <v>78119</v>
      </c>
      <c r="M52" s="198">
        <f>ROUND(N(data!BA67), 0)</f>
        <v>37548</v>
      </c>
      <c r="N52" s="198">
        <f>ROUND(N(data!BA68), 0)</f>
        <v>0</v>
      </c>
      <c r="O52" s="198">
        <f>ROUND(N(data!BA69), 0)</f>
        <v>2695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2695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888</v>
      </c>
      <c r="AH52" s="198">
        <f>ROUND(N(data!BA91), 0)</f>
        <v>0</v>
      </c>
      <c r="AI52" s="198">
        <f>ROUND(N(data!BA92), 0)</f>
        <v>164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>
      <c r="A53" s="12" t="str">
        <f>RIGHT(data!$C$97,3)</f>
        <v>046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71">
        <f>ROUND(N(data!BB60), 2)</f>
        <v>5.43</v>
      </c>
      <c r="G53" s="198">
        <f>ROUND(N(data!BB61), 0)</f>
        <v>570584</v>
      </c>
      <c r="H53" s="198">
        <f>ROUND(N(data!BB62), 0)</f>
        <v>149965</v>
      </c>
      <c r="I53" s="198">
        <f>ROUND(N(data!BB63), 0)</f>
        <v>12000</v>
      </c>
      <c r="J53" s="198">
        <f>ROUND(N(data!BB64), 0)</f>
        <v>21639</v>
      </c>
      <c r="K53" s="198">
        <f>ROUND(N(data!BB65), 0)</f>
        <v>0</v>
      </c>
      <c r="L53" s="198">
        <f>ROUND(N(data!BB66), 0)</f>
        <v>58301</v>
      </c>
      <c r="M53" s="198">
        <f>ROUND(N(data!BB67), 0)</f>
        <v>12009</v>
      </c>
      <c r="N53" s="198">
        <f>ROUND(N(data!BB68), 0)</f>
        <v>0</v>
      </c>
      <c r="O53" s="198">
        <f>ROUND(N(data!BB69), 0)</f>
        <v>2298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2298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284</v>
      </c>
      <c r="AH53" s="198">
        <f>ROUND(N(data!BB91), 0)</f>
        <v>0</v>
      </c>
      <c r="AI53" s="198">
        <f>ROUND(N(data!BB92), 0)</f>
        <v>52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>
      <c r="A54" s="12" t="str">
        <f>RIGHT(data!$C$97,3)</f>
        <v>046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>
      <c r="A55" s="12" t="str">
        <f>RIGHT(data!$C$97,3)</f>
        <v>046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>
      <c r="A56" s="12" t="str">
        <f>RIGHT(data!$C$97,3)</f>
        <v>046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103931</v>
      </c>
      <c r="F56" s="271">
        <f>ROUND(N(data!BE60), 2)</f>
        <v>5.52</v>
      </c>
      <c r="G56" s="198">
        <f>ROUND(N(data!BE61), 0)</f>
        <v>456225</v>
      </c>
      <c r="H56" s="198">
        <f>ROUND(N(data!BE62), 0)</f>
        <v>119909</v>
      </c>
      <c r="I56" s="198">
        <f>ROUND(N(data!BE63), 0)</f>
        <v>0</v>
      </c>
      <c r="J56" s="198">
        <f>ROUND(N(data!BE64), 0)</f>
        <v>47460</v>
      </c>
      <c r="K56" s="198">
        <f>ROUND(N(data!BE65), 0)</f>
        <v>501073</v>
      </c>
      <c r="L56" s="198">
        <f>ROUND(N(data!BE66), 0)</f>
        <v>838570</v>
      </c>
      <c r="M56" s="198">
        <f>ROUND(N(data!BE67), 0)</f>
        <v>270573</v>
      </c>
      <c r="N56" s="198">
        <f>ROUND(N(data!BE68), 0)</f>
        <v>3311</v>
      </c>
      <c r="O56" s="198">
        <f>ROUND(N(data!BE69), 0)</f>
        <v>147349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147349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0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6399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>
      <c r="A57" s="12" t="str">
        <f>RIGHT(data!$C$97,3)</f>
        <v>046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71">
        <f>ROUND(N(data!BF60), 2)</f>
        <v>10.76</v>
      </c>
      <c r="G57" s="198">
        <f>ROUND(N(data!BF61), 0)</f>
        <v>728142</v>
      </c>
      <c r="H57" s="198">
        <f>ROUND(N(data!BF62), 0)</f>
        <v>191376</v>
      </c>
      <c r="I57" s="198">
        <f>ROUND(N(data!BF63), 0)</f>
        <v>0</v>
      </c>
      <c r="J57" s="198">
        <f>ROUND(N(data!BF64), 0)</f>
        <v>78646</v>
      </c>
      <c r="K57" s="198">
        <f>ROUND(N(data!BF65), 0)</f>
        <v>626</v>
      </c>
      <c r="L57" s="198">
        <f>ROUND(N(data!BF66), 0)</f>
        <v>80368</v>
      </c>
      <c r="M57" s="198">
        <f>ROUND(N(data!BF67), 0)</f>
        <v>35518</v>
      </c>
      <c r="N57" s="198">
        <f>ROUND(N(data!BF68), 0)</f>
        <v>0</v>
      </c>
      <c r="O57" s="198">
        <f>ROUND(N(data!BF69), 0)</f>
        <v>16732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16732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840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>
      <c r="A58" s="12" t="str">
        <f>RIGHT(data!$C$97,3)</f>
        <v>046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>
      <c r="A59" s="12" t="str">
        <f>RIGHT(data!$C$97,3)</f>
        <v>046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71">
        <f>ROUND(N(data!BH60), 2)</f>
        <v>9.19</v>
      </c>
      <c r="G59" s="198">
        <f>ROUND(N(data!BH61), 0)</f>
        <v>857642</v>
      </c>
      <c r="H59" s="198">
        <f>ROUND(N(data!BH62), 0)</f>
        <v>225412</v>
      </c>
      <c r="I59" s="198">
        <f>ROUND(N(data!BH63), 0)</f>
        <v>2313</v>
      </c>
      <c r="J59" s="198">
        <f>ROUND(N(data!BH64), 0)</f>
        <v>2084011</v>
      </c>
      <c r="K59" s="198">
        <f>ROUND(N(data!BH65), 0)</f>
        <v>131007</v>
      </c>
      <c r="L59" s="198">
        <f>ROUND(N(data!BH66), 0)</f>
        <v>262882</v>
      </c>
      <c r="M59" s="198">
        <f>ROUND(N(data!BH67), 0)</f>
        <v>29260</v>
      </c>
      <c r="N59" s="198">
        <f>ROUND(N(data!BH68), 0)</f>
        <v>67681</v>
      </c>
      <c r="O59" s="198">
        <f>ROUND(N(data!BH69), 0)</f>
        <v>209276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209276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692</v>
      </c>
      <c r="AH59" s="198">
        <f>ROUND(N(data!BH91), 0)</f>
        <v>0</v>
      </c>
      <c r="AI59" s="198">
        <f>ROUND(N(data!BH92), 0)</f>
        <v>128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>
      <c r="A60" s="12" t="str">
        <f>RIGHT(data!$C$97,3)</f>
        <v>046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>
      <c r="A61" s="12" t="str">
        <f>RIGHT(data!$C$97,3)</f>
        <v>046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71">
        <f>ROUND(N(data!BJ60), 2)</f>
        <v>7.21</v>
      </c>
      <c r="G61" s="198">
        <f>ROUND(N(data!BJ61), 0)</f>
        <v>913196</v>
      </c>
      <c r="H61" s="198">
        <f>ROUND(N(data!BJ62), 0)</f>
        <v>240013</v>
      </c>
      <c r="I61" s="198">
        <f>ROUND(N(data!BJ63), 0)</f>
        <v>238599</v>
      </c>
      <c r="J61" s="198">
        <f>ROUND(N(data!BJ64), 0)</f>
        <v>171830</v>
      </c>
      <c r="K61" s="198">
        <f>ROUND(N(data!BJ65), 0)</f>
        <v>0</v>
      </c>
      <c r="L61" s="198">
        <f>ROUND(N(data!BJ66), 0)</f>
        <v>176145</v>
      </c>
      <c r="M61" s="198">
        <f>ROUND(N(data!BJ67), 0)</f>
        <v>26892</v>
      </c>
      <c r="N61" s="198">
        <f>ROUND(N(data!BJ68), 0)</f>
        <v>0</v>
      </c>
      <c r="O61" s="198">
        <f>ROUND(N(data!BJ69), 0)</f>
        <v>227386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227386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636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>
      <c r="A62" s="12" t="str">
        <f>RIGHT(data!$C$97,3)</f>
        <v>046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71">
        <f>ROUND(N(data!BK60), 2)</f>
        <v>14.58</v>
      </c>
      <c r="G62" s="198">
        <f>ROUND(N(data!BK61), 0)</f>
        <v>2265592</v>
      </c>
      <c r="H62" s="198">
        <f>ROUND(N(data!BK62), 0)</f>
        <v>595461</v>
      </c>
      <c r="I62" s="198">
        <f>ROUND(N(data!BK63), 0)</f>
        <v>347936</v>
      </c>
      <c r="J62" s="198">
        <f>ROUND(N(data!BK64), 0)</f>
        <v>51199</v>
      </c>
      <c r="K62" s="198">
        <f>ROUND(N(data!BK65), 0)</f>
        <v>0</v>
      </c>
      <c r="L62" s="198">
        <f>ROUND(N(data!BK66), 0)</f>
        <v>2819961</v>
      </c>
      <c r="M62" s="198">
        <f>ROUND(N(data!BK67), 0)</f>
        <v>21734</v>
      </c>
      <c r="N62" s="198">
        <f>ROUND(N(data!BK68), 0)</f>
        <v>3593</v>
      </c>
      <c r="O62" s="198">
        <f>ROUND(N(data!BK69), 0)</f>
        <v>185970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185970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514</v>
      </c>
      <c r="AH62" s="198">
        <f>ROUND(N(data!BK91), 0)</f>
        <v>0</v>
      </c>
      <c r="AI62" s="198">
        <f>ROUND(N(data!BK92), 0)</f>
        <v>95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>
      <c r="A63" s="12" t="str">
        <f>RIGHT(data!$C$97,3)</f>
        <v>046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>
      <c r="A64" s="12" t="str">
        <f>RIGHT(data!$C$97,3)</f>
        <v>046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>
      <c r="A65" s="12" t="str">
        <f>RIGHT(data!$C$97,3)</f>
        <v>046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71">
        <f>ROUND(N(data!BN60), 2)</f>
        <v>39.479999999999997</v>
      </c>
      <c r="G65" s="198">
        <f>ROUND(N(data!BN61), 0)</f>
        <v>2874789</v>
      </c>
      <c r="H65" s="198">
        <f>ROUND(N(data!BN62), 0)</f>
        <v>755575</v>
      </c>
      <c r="I65" s="198">
        <f>ROUND(N(data!BN63), 0)</f>
        <v>312103</v>
      </c>
      <c r="J65" s="198">
        <f>ROUND(N(data!BN64), 0)</f>
        <v>85858</v>
      </c>
      <c r="K65" s="198">
        <f>ROUND(N(data!BN65), 0)</f>
        <v>1630</v>
      </c>
      <c r="L65" s="198">
        <f>ROUND(N(data!BN66), 0)</f>
        <v>340385</v>
      </c>
      <c r="M65" s="198">
        <f>ROUND(N(data!BN67), 0)</f>
        <v>732690</v>
      </c>
      <c r="N65" s="198">
        <f>ROUND(N(data!BN68), 0)</f>
        <v>125</v>
      </c>
      <c r="O65" s="198">
        <f>ROUND(N(data!BN69), 0)</f>
        <v>890638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890638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9801</v>
      </c>
      <c r="AE65" s="198">
        <f>ROUND(N(data!BN89), 0)</f>
        <v>0</v>
      </c>
      <c r="AF65" s="198">
        <f>ROUND(N(data!BN87), 0)</f>
        <v>0</v>
      </c>
      <c r="AG65" s="198">
        <f>ROUND(N(data!BN90), 0)</f>
        <v>17328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>
      <c r="A66" s="12" t="str">
        <f>RIGHT(data!$C$97,3)</f>
        <v>046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71">
        <f>ROUND(N(data!BO60), 2)</f>
        <v>0.77</v>
      </c>
      <c r="G66" s="198">
        <f>ROUND(N(data!BO61), 0)</f>
        <v>126726</v>
      </c>
      <c r="H66" s="198">
        <f>ROUND(N(data!BO62), 0)</f>
        <v>33307</v>
      </c>
      <c r="I66" s="198">
        <f>ROUND(N(data!BO63), 0)</f>
        <v>0</v>
      </c>
      <c r="J66" s="198">
        <f>ROUND(N(data!BO64), 0)</f>
        <v>19086</v>
      </c>
      <c r="K66" s="198">
        <f>ROUND(N(data!BO65), 0)</f>
        <v>0</v>
      </c>
      <c r="L66" s="198">
        <f>ROUND(N(data!BO66), 0)</f>
        <v>6767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>
      <c r="A67" s="12" t="str">
        <f>RIGHT(data!$C$97,3)</f>
        <v>046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71">
        <f>ROUND(N(data!BP60), 2)</f>
        <v>5.31</v>
      </c>
      <c r="G67" s="198">
        <f>ROUND(N(data!BP61), 0)</f>
        <v>312350</v>
      </c>
      <c r="H67" s="198">
        <f>ROUND(N(data!BP62), 0)</f>
        <v>82094</v>
      </c>
      <c r="I67" s="198">
        <f>ROUND(N(data!BP63), 0)</f>
        <v>0</v>
      </c>
      <c r="J67" s="198">
        <f>ROUND(N(data!BP64), 0)</f>
        <v>296783</v>
      </c>
      <c r="K67" s="198">
        <f>ROUND(N(data!BP65), 0)</f>
        <v>0</v>
      </c>
      <c r="L67" s="198">
        <f>ROUND(N(data!BP66), 0)</f>
        <v>1866531</v>
      </c>
      <c r="M67" s="198">
        <f>ROUND(N(data!BP67), 0)</f>
        <v>25793</v>
      </c>
      <c r="N67" s="198">
        <f>ROUND(N(data!BP68), 0)</f>
        <v>11177</v>
      </c>
      <c r="O67" s="198">
        <f>ROUND(N(data!BP69), 0)</f>
        <v>157071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157071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610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>
      <c r="A68" s="12" t="str">
        <f>RIGHT(data!$C$97,3)</f>
        <v>046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>
      <c r="A69" s="12" t="str">
        <f>RIGHT(data!$C$97,3)</f>
        <v>046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71">
        <f>ROUND(N(data!BR60), 2)</f>
        <v>4.01</v>
      </c>
      <c r="G69" s="198">
        <f>ROUND(N(data!BR61), 0)</f>
        <v>446192</v>
      </c>
      <c r="H69" s="198">
        <f>ROUND(N(data!BR62), 0)</f>
        <v>117272</v>
      </c>
      <c r="I69" s="198">
        <f>ROUND(N(data!BR63), 0)</f>
        <v>73987</v>
      </c>
      <c r="J69" s="198">
        <f>ROUND(N(data!BR64), 0)</f>
        <v>440593</v>
      </c>
      <c r="K69" s="198">
        <f>ROUND(N(data!BR65), 0)</f>
        <v>0</v>
      </c>
      <c r="L69" s="198">
        <f>ROUND(N(data!BR66), 0)</f>
        <v>148310</v>
      </c>
      <c r="M69" s="198">
        <f>ROUND(N(data!BR67), 0)</f>
        <v>10867</v>
      </c>
      <c r="N69" s="198">
        <f>ROUND(N(data!BR68), 0)</f>
        <v>119</v>
      </c>
      <c r="O69" s="198">
        <f>ROUND(N(data!BR69), 0)</f>
        <v>177333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177333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257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>
      <c r="A70" s="12" t="str">
        <f>RIGHT(data!$C$97,3)</f>
        <v>046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>
      <c r="A71" s="12" t="str">
        <f>RIGHT(data!$C$97,3)</f>
        <v>046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>
      <c r="A72" s="12" t="str">
        <f>RIGHT(data!$C$97,3)</f>
        <v>046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>
      <c r="A73" s="12" t="str">
        <f>RIGHT(data!$C$97,3)</f>
        <v>046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71">
        <f>ROUND(N(data!BV60), 2)</f>
        <v>11.6</v>
      </c>
      <c r="G73" s="198">
        <f>ROUND(N(data!BV61), 0)</f>
        <v>776690</v>
      </c>
      <c r="H73" s="198">
        <f>ROUND(N(data!BV62), 0)</f>
        <v>204136</v>
      </c>
      <c r="I73" s="198">
        <f>ROUND(N(data!BV63), 0)</f>
        <v>96088</v>
      </c>
      <c r="J73" s="198">
        <f>ROUND(N(data!BV64), 0)</f>
        <v>7481</v>
      </c>
      <c r="K73" s="198">
        <f>ROUND(N(data!BV65), 0)</f>
        <v>0</v>
      </c>
      <c r="L73" s="198">
        <f>ROUND(N(data!BV66), 0)</f>
        <v>89189</v>
      </c>
      <c r="M73" s="198">
        <f>ROUND(N(data!BV67), 0)</f>
        <v>42199</v>
      </c>
      <c r="N73" s="198">
        <f>ROUND(N(data!BV68), 0)</f>
        <v>1319</v>
      </c>
      <c r="O73" s="198">
        <f>ROUND(N(data!BV69), 0)</f>
        <v>13655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13655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27292</v>
      </c>
      <c r="AE73" s="198">
        <f>ROUND(N(data!BV89), 0)</f>
        <v>0</v>
      </c>
      <c r="AF73" s="198">
        <f>ROUND(N(data!BV87), 0)</f>
        <v>0</v>
      </c>
      <c r="AG73" s="198">
        <f>ROUND(N(data!BV90), 0)</f>
        <v>998</v>
      </c>
      <c r="AH73" s="198">
        <f>ROUND(N(data!BV91), 0)</f>
        <v>0</v>
      </c>
      <c r="AI73" s="198">
        <f>ROUND(N(data!BV92), 0)</f>
        <v>184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>
      <c r="A74" s="12" t="str">
        <f>RIGHT(data!$C$97,3)</f>
        <v>046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71">
        <f>ROUND(N(data!BW60), 2)</f>
        <v>3.89</v>
      </c>
      <c r="G74" s="198">
        <f>ROUND(N(data!BW61), 0)</f>
        <v>343680</v>
      </c>
      <c r="H74" s="198">
        <f>ROUND(N(data!BW62), 0)</f>
        <v>90329</v>
      </c>
      <c r="I74" s="198">
        <f>ROUND(N(data!BW63), 0)</f>
        <v>70982</v>
      </c>
      <c r="J74" s="198">
        <f>ROUND(N(data!BW64), 0)</f>
        <v>28754</v>
      </c>
      <c r="K74" s="198">
        <f>ROUND(N(data!BW65), 0)</f>
        <v>0</v>
      </c>
      <c r="L74" s="198">
        <f>ROUND(N(data!BW66), 0)</f>
        <v>-42246</v>
      </c>
      <c r="M74" s="198">
        <f>ROUND(N(data!BW67), 0)</f>
        <v>6935</v>
      </c>
      <c r="N74" s="198">
        <f>ROUND(N(data!BW68), 0)</f>
        <v>0</v>
      </c>
      <c r="O74" s="198">
        <f>ROUND(N(data!BW69), 0)</f>
        <v>5199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5199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25453</v>
      </c>
      <c r="AE74" s="198">
        <f>ROUND(N(data!BW89), 0)</f>
        <v>0</v>
      </c>
      <c r="AF74" s="198">
        <f>ROUND(N(data!BW87), 0)</f>
        <v>0</v>
      </c>
      <c r="AG74" s="198">
        <f>ROUND(N(data!BW90), 0)</f>
        <v>164</v>
      </c>
      <c r="AH74" s="198">
        <f>ROUND(N(data!BW91), 0)</f>
        <v>0</v>
      </c>
      <c r="AI74" s="198">
        <f>ROUND(N(data!BW92), 0)</f>
        <v>30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>
      <c r="A75" s="12" t="str">
        <f>RIGHT(data!$C$97,3)</f>
        <v>046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>
      <c r="A76" s="12" t="str">
        <f>RIGHT(data!$C$97,3)</f>
        <v>046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71">
        <f>ROUND(N(data!BY60), 2)</f>
        <v>11.75</v>
      </c>
      <c r="G76" s="198">
        <f>ROUND(N(data!BY61), 0)</f>
        <v>1739153</v>
      </c>
      <c r="H76" s="198">
        <f>ROUND(N(data!BY62), 0)</f>
        <v>457098</v>
      </c>
      <c r="I76" s="198">
        <f>ROUND(N(data!BY63), 0)</f>
        <v>0</v>
      </c>
      <c r="J76" s="198">
        <f>ROUND(N(data!BY64), 0)</f>
        <v>34508</v>
      </c>
      <c r="K76" s="198">
        <f>ROUND(N(data!BY65), 0)</f>
        <v>0</v>
      </c>
      <c r="L76" s="198">
        <f>ROUND(N(data!BY66), 0)</f>
        <v>20798</v>
      </c>
      <c r="M76" s="198">
        <f>ROUND(N(data!BY67), 0)</f>
        <v>23721</v>
      </c>
      <c r="N76" s="198">
        <f>ROUND(N(data!BY68), 0)</f>
        <v>0</v>
      </c>
      <c r="O76" s="198">
        <f>ROUND(N(data!BY69), 0)</f>
        <v>19853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19853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561</v>
      </c>
      <c r="AH76" s="198">
        <f>ROUND(N(data!BY91), 0)</f>
        <v>0</v>
      </c>
      <c r="AI76" s="198">
        <f>ROUND(N(data!BY92), 0)</f>
        <v>103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>
      <c r="A77" s="12" t="str">
        <f>RIGHT(data!$C$97,3)</f>
        <v>046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>
      <c r="A78" s="12" t="str">
        <f>RIGHT(data!$C$97,3)</f>
        <v>046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>
      <c r="A79" s="12" t="str">
        <f>RIGHT(data!$C$97,3)</f>
        <v>046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>
      <c r="A80" s="12" t="str">
        <f>RIGHT(data!$C$97,3)</f>
        <v>046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2025-06-26T21:44:38Z</cp:lastPrinted>
  <dcterms:created xsi:type="dcterms:W3CDTF">1999-06-02T22:01:56Z</dcterms:created>
  <dcterms:modified xsi:type="dcterms:W3CDTF">2025-07-29T20:34:51Z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000000MJ8H20250627231026.xlsx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