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B2DCD3C3-016F-485B-93AE-A84160C4D917}" xr6:coauthVersionLast="47" xr6:coauthVersionMax="47" xr10:uidLastSave="{00000000-0000-0000-0000-000000000000}"/>
  <bookViews>
    <workbookView xWindow="-57720" yWindow="-5040" windowWidth="29040" windowHeight="175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33" l="1"/>
  <c r="F281" i="33"/>
  <c r="D2" i="30" l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D615" i="34" s="1"/>
  <c r="D633" i="34" s="1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72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F65" i="15"/>
  <c r="E65" i="15"/>
  <c r="D65" i="15"/>
  <c r="B65" i="15"/>
  <c r="E64" i="15"/>
  <c r="D64" i="15"/>
  <c r="F64" i="15" s="1"/>
  <c r="B64" i="15"/>
  <c r="F63" i="15"/>
  <c r="E63" i="15"/>
  <c r="D63" i="15"/>
  <c r="B63" i="15"/>
  <c r="I62" i="15"/>
  <c r="B62" i="15"/>
  <c r="I61" i="15"/>
  <c r="B61" i="15"/>
  <c r="I60" i="15"/>
  <c r="B60" i="15"/>
  <c r="F59" i="15"/>
  <c r="E59" i="15"/>
  <c r="D59" i="15"/>
  <c r="B59" i="15"/>
  <c r="E58" i="15"/>
  <c r="D58" i="15"/>
  <c r="B58" i="15"/>
  <c r="F57" i="15"/>
  <c r="E57" i="15"/>
  <c r="D57" i="15"/>
  <c r="B57" i="15"/>
  <c r="H57" i="15" s="1"/>
  <c r="I57" i="15" s="1"/>
  <c r="E56" i="15"/>
  <c r="D56" i="15"/>
  <c r="B56" i="15"/>
  <c r="F55" i="15"/>
  <c r="E55" i="15"/>
  <c r="D55" i="15"/>
  <c r="B55" i="15"/>
  <c r="H55" i="15" s="1"/>
  <c r="I55" i="15" s="1"/>
  <c r="E54" i="15"/>
  <c r="D54" i="15"/>
  <c r="B54" i="15"/>
  <c r="F53" i="15"/>
  <c r="E53" i="15"/>
  <c r="D53" i="15"/>
  <c r="B53" i="15"/>
  <c r="H53" i="15" s="1"/>
  <c r="I53" i="15" s="1"/>
  <c r="F52" i="15"/>
  <c r="E52" i="15"/>
  <c r="D52" i="15"/>
  <c r="B52" i="15"/>
  <c r="H52" i="15" s="1"/>
  <c r="I52" i="15" s="1"/>
  <c r="F51" i="15"/>
  <c r="E51" i="15"/>
  <c r="D51" i="15"/>
  <c r="B51" i="15"/>
  <c r="H51" i="15" s="1"/>
  <c r="I51" i="15" s="1"/>
  <c r="E50" i="15"/>
  <c r="D50" i="15"/>
  <c r="B50" i="15"/>
  <c r="F49" i="15"/>
  <c r="E49" i="15"/>
  <c r="D49" i="15"/>
  <c r="B49" i="15"/>
  <c r="H49" i="15" s="1"/>
  <c r="I49" i="15" s="1"/>
  <c r="E48" i="15"/>
  <c r="D48" i="15"/>
  <c r="B48" i="15"/>
  <c r="E47" i="15"/>
  <c r="D47" i="15"/>
  <c r="B47" i="15"/>
  <c r="E46" i="15"/>
  <c r="D46" i="15"/>
  <c r="B46" i="15"/>
  <c r="F45" i="15"/>
  <c r="E45" i="15"/>
  <c r="D45" i="15"/>
  <c r="B45" i="15"/>
  <c r="F44" i="15"/>
  <c r="E44" i="15"/>
  <c r="D44" i="15"/>
  <c r="B44" i="15"/>
  <c r="H44" i="15" s="1"/>
  <c r="I44" i="15" s="1"/>
  <c r="E43" i="15"/>
  <c r="D43" i="15"/>
  <c r="B43" i="15"/>
  <c r="E42" i="15"/>
  <c r="D42" i="15"/>
  <c r="B42" i="15"/>
  <c r="F41" i="15"/>
  <c r="E41" i="15"/>
  <c r="D41" i="15"/>
  <c r="B41" i="15"/>
  <c r="I40" i="15"/>
  <c r="B40" i="15"/>
  <c r="E39" i="15"/>
  <c r="D39" i="15"/>
  <c r="B39" i="15"/>
  <c r="E38" i="15"/>
  <c r="D38" i="15"/>
  <c r="B38" i="15"/>
  <c r="H38" i="15" s="1"/>
  <c r="I38" i="15" s="1"/>
  <c r="E37" i="15"/>
  <c r="D37" i="15"/>
  <c r="B37" i="15"/>
  <c r="F37" i="15" s="1"/>
  <c r="E36" i="15"/>
  <c r="D36" i="15"/>
  <c r="F36" i="15" s="1"/>
  <c r="B36" i="15"/>
  <c r="F35" i="15"/>
  <c r="E35" i="15"/>
  <c r="D35" i="15"/>
  <c r="B35" i="15"/>
  <c r="E34" i="15"/>
  <c r="D34" i="15"/>
  <c r="B34" i="15"/>
  <c r="F34" i="15" s="1"/>
  <c r="F33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F28" i="15"/>
  <c r="E28" i="15"/>
  <c r="D28" i="15"/>
  <c r="B28" i="15"/>
  <c r="E27" i="15"/>
  <c r="D27" i="15"/>
  <c r="F27" i="15" s="1"/>
  <c r="B27" i="15"/>
  <c r="E26" i="15"/>
  <c r="D26" i="15"/>
  <c r="B26" i="15"/>
  <c r="H26" i="15" s="1"/>
  <c r="I26" i="15" s="1"/>
  <c r="E25" i="15"/>
  <c r="D25" i="15"/>
  <c r="B25" i="15"/>
  <c r="H25" i="15" s="1"/>
  <c r="I25" i="15" s="1"/>
  <c r="E24" i="15"/>
  <c r="D24" i="15"/>
  <c r="B24" i="15"/>
  <c r="E23" i="15"/>
  <c r="D23" i="15"/>
  <c r="B23" i="15"/>
  <c r="E22" i="15"/>
  <c r="D22" i="15"/>
  <c r="B22" i="15"/>
  <c r="E21" i="15"/>
  <c r="D21" i="15"/>
  <c r="B21" i="15"/>
  <c r="H21" i="15" s="1"/>
  <c r="I21" i="15" s="1"/>
  <c r="F20" i="15"/>
  <c r="E20" i="15"/>
  <c r="D20" i="15"/>
  <c r="B20" i="15"/>
  <c r="H20" i="15" s="1"/>
  <c r="I20" i="15" s="1"/>
  <c r="F19" i="15"/>
  <c r="E19" i="15"/>
  <c r="D19" i="15"/>
  <c r="B19" i="15"/>
  <c r="H19" i="15" s="1"/>
  <c r="I19" i="15" s="1"/>
  <c r="E18" i="15"/>
  <c r="D18" i="15"/>
  <c r="B18" i="15"/>
  <c r="H18" i="15" s="1"/>
  <c r="I18" i="15" s="1"/>
  <c r="E17" i="15"/>
  <c r="D17" i="15"/>
  <c r="F17" i="15" s="1"/>
  <c r="B17" i="15"/>
  <c r="E16" i="15"/>
  <c r="D16" i="15"/>
  <c r="B16" i="15"/>
  <c r="E15" i="15"/>
  <c r="D15" i="15"/>
  <c r="B15" i="15"/>
  <c r="H15" i="15" s="1"/>
  <c r="I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J612" i="24"/>
  <c r="I612" i="24"/>
  <c r="H612" i="24"/>
  <c r="F420" i="24"/>
  <c r="D420" i="24"/>
  <c r="D415" i="24"/>
  <c r="D381" i="24"/>
  <c r="BQ2" i="30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2" s="1"/>
  <c r="CE92" i="24"/>
  <c r="I382" i="32" s="1"/>
  <c r="AZ91" i="24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E30" i="31" s="1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AE18" i="31" s="1"/>
  <c r="R89" i="24"/>
  <c r="Q89" i="24"/>
  <c r="P89" i="24"/>
  <c r="O89" i="24"/>
  <c r="N89" i="24"/>
  <c r="M89" i="24"/>
  <c r="L89" i="24"/>
  <c r="K89" i="24"/>
  <c r="AE10" i="31" s="1"/>
  <c r="J89" i="24"/>
  <c r="I89" i="24"/>
  <c r="AE8" i="31" s="1"/>
  <c r="H89" i="24"/>
  <c r="AE7" i="31" s="1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O69" i="31" s="1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O33" i="31" s="1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O14" i="31" s="1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B62" i="24"/>
  <c r="BZ62" i="24"/>
  <c r="BV62" i="24"/>
  <c r="BT62" i="24"/>
  <c r="BF62" i="24"/>
  <c r="BD62" i="24"/>
  <c r="BB62" i="24"/>
  <c r="BA62" i="24"/>
  <c r="AX62" i="24"/>
  <c r="AV62" i="24"/>
  <c r="AP62" i="24"/>
  <c r="AH62" i="24"/>
  <c r="AF62" i="24"/>
  <c r="AD62" i="24"/>
  <c r="AC62" i="24"/>
  <c r="AB62" i="24"/>
  <c r="Z62" i="24"/>
  <c r="V62" i="24"/>
  <c r="U62" i="24"/>
  <c r="J62" i="24"/>
  <c r="H62" i="24"/>
  <c r="F62" i="24"/>
  <c r="E62" i="24"/>
  <c r="D62" i="24"/>
  <c r="CE61" i="24"/>
  <c r="I363" i="32" s="1"/>
  <c r="CE60" i="24"/>
  <c r="B53" i="24"/>
  <c r="CE51" i="24"/>
  <c r="B49" i="24"/>
  <c r="CD48" i="24"/>
  <c r="CC48" i="24"/>
  <c r="CC62" i="24" s="1"/>
  <c r="CB48" i="24"/>
  <c r="CA48" i="24"/>
  <c r="CA62" i="24" s="1"/>
  <c r="BZ48" i="24"/>
  <c r="BY48" i="24"/>
  <c r="BY62" i="24" s="1"/>
  <c r="BX48" i="24"/>
  <c r="BX62" i="24" s="1"/>
  <c r="BW48" i="24"/>
  <c r="BW62" i="24" s="1"/>
  <c r="BV48" i="24"/>
  <c r="BU48" i="24"/>
  <c r="BU62" i="24" s="1"/>
  <c r="BT48" i="24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E48" i="24"/>
  <c r="BE62" i="24" s="1"/>
  <c r="BD48" i="24"/>
  <c r="BC48" i="24"/>
  <c r="BC62" i="24" s="1"/>
  <c r="BB48" i="24"/>
  <c r="BA48" i="24"/>
  <c r="AZ48" i="24"/>
  <c r="AZ62" i="24" s="1"/>
  <c r="AY48" i="24"/>
  <c r="AY62" i="24" s="1"/>
  <c r="AX48" i="24"/>
  <c r="AW48" i="24"/>
  <c r="AW62" i="24" s="1"/>
  <c r="AV48" i="24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G48" i="24"/>
  <c r="AG62" i="24" s="1"/>
  <c r="AF48" i="24"/>
  <c r="AE48" i="24"/>
  <c r="AE62" i="24" s="1"/>
  <c r="AD48" i="24"/>
  <c r="AC48" i="24"/>
  <c r="AB48" i="24"/>
  <c r="AA48" i="24"/>
  <c r="AA62" i="24" s="1"/>
  <c r="Z48" i="24"/>
  <c r="Y48" i="24"/>
  <c r="Y62" i="24" s="1"/>
  <c r="X48" i="24"/>
  <c r="X62" i="24" s="1"/>
  <c r="W48" i="24"/>
  <c r="W62" i="24" s="1"/>
  <c r="V48" i="24"/>
  <c r="U48" i="24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I48" i="24"/>
  <c r="I62" i="24" s="1"/>
  <c r="H48" i="24"/>
  <c r="G48" i="24"/>
  <c r="G62" i="24" s="1"/>
  <c r="F48" i="24"/>
  <c r="E48" i="24"/>
  <c r="D48" i="24"/>
  <c r="C48" i="24"/>
  <c r="C62" i="24" s="1"/>
  <c r="CE47" i="24"/>
  <c r="BG52" i="24" l="1"/>
  <c r="BG67" i="24" s="1"/>
  <c r="BG85" i="24" s="1"/>
  <c r="BS52" i="24"/>
  <c r="BS67" i="24" s="1"/>
  <c r="L52" i="24"/>
  <c r="L67" i="24" s="1"/>
  <c r="M11" i="31" s="1"/>
  <c r="X52" i="24"/>
  <c r="X67" i="24" s="1"/>
  <c r="X85" i="24" s="1"/>
  <c r="G52" i="24"/>
  <c r="G67" i="24" s="1"/>
  <c r="G85" i="24" s="1"/>
  <c r="C19" i="15" s="1"/>
  <c r="G19" i="15" s="1"/>
  <c r="S52" i="24"/>
  <c r="S67" i="24" s="1"/>
  <c r="E81" i="32" s="1"/>
  <c r="AE52" i="24"/>
  <c r="AE67" i="24" s="1"/>
  <c r="M30" i="31" s="1"/>
  <c r="AQ52" i="24"/>
  <c r="AQ67" i="24" s="1"/>
  <c r="M42" i="31" s="1"/>
  <c r="CB52" i="24"/>
  <c r="CB67" i="24" s="1"/>
  <c r="CB85" i="24" s="1"/>
  <c r="C373" i="32" s="1"/>
  <c r="BC52" i="24"/>
  <c r="BC67" i="24" s="1"/>
  <c r="BC85" i="24" s="1"/>
  <c r="F245" i="32" s="1"/>
  <c r="I52" i="24"/>
  <c r="I67" i="24" s="1"/>
  <c r="I85" i="24" s="1"/>
  <c r="U52" i="24"/>
  <c r="U67" i="24" s="1"/>
  <c r="AG52" i="24"/>
  <c r="AG67" i="24" s="1"/>
  <c r="AS52" i="24"/>
  <c r="AS67" i="24" s="1"/>
  <c r="BE52" i="24"/>
  <c r="BE67" i="24" s="1"/>
  <c r="BE85" i="24" s="1"/>
  <c r="H245" i="32" s="1"/>
  <c r="BQ52" i="24"/>
  <c r="BQ67" i="24" s="1"/>
  <c r="D383" i="24"/>
  <c r="C137" i="8" s="1"/>
  <c r="D341" i="24"/>
  <c r="C87" i="8" s="1"/>
  <c r="C154" i="32"/>
  <c r="F147" i="32"/>
  <c r="CE69" i="24"/>
  <c r="I371" i="32" s="1"/>
  <c r="G307" i="32"/>
  <c r="G21" i="32"/>
  <c r="H11" i="31"/>
  <c r="E44" i="32"/>
  <c r="H19" i="31"/>
  <c r="F76" i="32"/>
  <c r="H35" i="31"/>
  <c r="H140" i="32"/>
  <c r="H51" i="31"/>
  <c r="C236" i="32"/>
  <c r="H59" i="31"/>
  <c r="D268" i="32"/>
  <c r="H75" i="31"/>
  <c r="F332" i="32"/>
  <c r="H76" i="31"/>
  <c r="G332" i="32"/>
  <c r="H12" i="31"/>
  <c r="F44" i="32"/>
  <c r="H44" i="31"/>
  <c r="C204" i="32"/>
  <c r="H60" i="31"/>
  <c r="E268" i="32"/>
  <c r="M20" i="31"/>
  <c r="G81" i="32"/>
  <c r="O56" i="31"/>
  <c r="H243" i="32"/>
  <c r="H16" i="31"/>
  <c r="C76" i="32"/>
  <c r="H48" i="31"/>
  <c r="G204" i="32"/>
  <c r="H67" i="31"/>
  <c r="E300" i="32"/>
  <c r="H29" i="31"/>
  <c r="I108" i="32"/>
  <c r="H68" i="31"/>
  <c r="F300" i="32"/>
  <c r="O2" i="31"/>
  <c r="C19" i="32"/>
  <c r="O10" i="31"/>
  <c r="D51" i="32"/>
  <c r="O18" i="31"/>
  <c r="E83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E233" i="24"/>
  <c r="F32" i="6" s="1"/>
  <c r="CP2" i="30"/>
  <c r="D416" i="24"/>
  <c r="H2" i="31"/>
  <c r="C12" i="32"/>
  <c r="H10" i="31"/>
  <c r="D44" i="32"/>
  <c r="H18" i="31"/>
  <c r="E76" i="32"/>
  <c r="H26" i="31"/>
  <c r="F108" i="32"/>
  <c r="H34" i="31"/>
  <c r="G140" i="32"/>
  <c r="H42" i="31"/>
  <c r="H172" i="32"/>
  <c r="H50" i="31"/>
  <c r="I204" i="32"/>
  <c r="H58" i="31"/>
  <c r="C268" i="32"/>
  <c r="H66" i="31"/>
  <c r="D300" i="32"/>
  <c r="H74" i="31"/>
  <c r="E332" i="32"/>
  <c r="CE48" i="24"/>
  <c r="H5" i="31"/>
  <c r="F12" i="32"/>
  <c r="H31" i="31"/>
  <c r="D140" i="32"/>
  <c r="H57" i="31"/>
  <c r="I236" i="32"/>
  <c r="H69" i="31"/>
  <c r="G300" i="32"/>
  <c r="DF2" i="30"/>
  <c r="C170" i="8"/>
  <c r="H51" i="32"/>
  <c r="H13" i="31"/>
  <c r="G44" i="32"/>
  <c r="H65" i="31"/>
  <c r="C300" i="32"/>
  <c r="O24" i="31"/>
  <c r="D115" i="32"/>
  <c r="O48" i="31"/>
  <c r="G211" i="32"/>
  <c r="O80" i="31"/>
  <c r="D371" i="32"/>
  <c r="AE19" i="31"/>
  <c r="F90" i="32"/>
  <c r="AE35" i="31"/>
  <c r="H154" i="32"/>
  <c r="AE43" i="31"/>
  <c r="I186" i="32"/>
  <c r="H24" i="31"/>
  <c r="D108" i="32"/>
  <c r="H80" i="31"/>
  <c r="D364" i="32"/>
  <c r="H3" i="31"/>
  <c r="D12" i="32"/>
  <c r="H41" i="31"/>
  <c r="G172" i="32"/>
  <c r="H50" i="15"/>
  <c r="I50" i="15" s="1"/>
  <c r="F50" i="15"/>
  <c r="H26" i="32"/>
  <c r="H27" i="31"/>
  <c r="G108" i="32"/>
  <c r="O8" i="31"/>
  <c r="I19" i="32"/>
  <c r="O64" i="31"/>
  <c r="I275" i="32"/>
  <c r="AE11" i="31"/>
  <c r="E58" i="32"/>
  <c r="H32" i="31"/>
  <c r="E140" i="32"/>
  <c r="H72" i="31"/>
  <c r="C332" i="32"/>
  <c r="H28" i="31"/>
  <c r="H108" i="32"/>
  <c r="AE4" i="31"/>
  <c r="E26" i="32"/>
  <c r="H4" i="31"/>
  <c r="E12" i="32"/>
  <c r="H17" i="31"/>
  <c r="D76" i="32"/>
  <c r="H43" i="31"/>
  <c r="I172" i="32"/>
  <c r="H55" i="31"/>
  <c r="G236" i="32"/>
  <c r="CE62" i="24"/>
  <c r="I364" i="32" s="1"/>
  <c r="O26" i="31"/>
  <c r="F115" i="32"/>
  <c r="H7" i="31"/>
  <c r="H12" i="32"/>
  <c r="H20" i="31"/>
  <c r="G76" i="32"/>
  <c r="H33" i="31"/>
  <c r="F140" i="32"/>
  <c r="H45" i="31"/>
  <c r="D204" i="32"/>
  <c r="H71" i="31"/>
  <c r="I300" i="32"/>
  <c r="I366" i="32"/>
  <c r="F612" i="24"/>
  <c r="O4" i="31"/>
  <c r="E19" i="32"/>
  <c r="O12" i="31"/>
  <c r="F51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AE15" i="31"/>
  <c r="I58" i="32"/>
  <c r="AE23" i="31"/>
  <c r="C122" i="32"/>
  <c r="AE31" i="31"/>
  <c r="D154" i="32"/>
  <c r="AE39" i="31"/>
  <c r="E186" i="32"/>
  <c r="AE47" i="31"/>
  <c r="F218" i="32"/>
  <c r="I384" i="32"/>
  <c r="L612" i="24"/>
  <c r="H9" i="31"/>
  <c r="C44" i="32"/>
  <c r="H21" i="31"/>
  <c r="H76" i="32"/>
  <c r="H47" i="31"/>
  <c r="F204" i="32"/>
  <c r="H73" i="31"/>
  <c r="D332" i="32"/>
  <c r="U85" i="24"/>
  <c r="I380" i="32"/>
  <c r="D612" i="24"/>
  <c r="CF90" i="24"/>
  <c r="BB52" i="24" s="1"/>
  <c r="BB67" i="24" s="1"/>
  <c r="D308" i="24"/>
  <c r="D12" i="33"/>
  <c r="C113" i="8"/>
  <c r="F48" i="15"/>
  <c r="H39" i="31"/>
  <c r="E172" i="32"/>
  <c r="H77" i="31"/>
  <c r="H332" i="32"/>
  <c r="O32" i="31"/>
  <c r="E147" i="32"/>
  <c r="O72" i="31"/>
  <c r="C339" i="32"/>
  <c r="AE27" i="31"/>
  <c r="G122" i="32"/>
  <c r="H8" i="31"/>
  <c r="I12" i="32"/>
  <c r="H56" i="31"/>
  <c r="H236" i="32"/>
  <c r="H53" i="31"/>
  <c r="E236" i="32"/>
  <c r="AE36" i="31"/>
  <c r="I154" i="32"/>
  <c r="C273" i="32"/>
  <c r="H36" i="31"/>
  <c r="I140" i="32"/>
  <c r="H61" i="31"/>
  <c r="F268" i="32"/>
  <c r="O30" i="31"/>
  <c r="C147" i="32"/>
  <c r="O54" i="31"/>
  <c r="F243" i="32"/>
  <c r="O70" i="31"/>
  <c r="H307" i="32"/>
  <c r="AE25" i="31"/>
  <c r="E122" i="32"/>
  <c r="G19" i="4"/>
  <c r="E19" i="4"/>
  <c r="E220" i="24"/>
  <c r="F46" i="15"/>
  <c r="H52" i="31"/>
  <c r="D236" i="32"/>
  <c r="O16" i="31"/>
  <c r="C83" i="32"/>
  <c r="O40" i="31"/>
  <c r="F179" i="32"/>
  <c r="AE3" i="31"/>
  <c r="D26" i="32"/>
  <c r="H40" i="31"/>
  <c r="F172" i="32"/>
  <c r="H64" i="31"/>
  <c r="I268" i="32"/>
  <c r="H15" i="31"/>
  <c r="I44" i="32"/>
  <c r="H79" i="31"/>
  <c r="C364" i="32"/>
  <c r="AE12" i="31"/>
  <c r="F58" i="32"/>
  <c r="AE20" i="31"/>
  <c r="G90" i="32"/>
  <c r="AE28" i="31"/>
  <c r="H122" i="32"/>
  <c r="AE44" i="31"/>
  <c r="C218" i="32"/>
  <c r="H23" i="31"/>
  <c r="C108" i="32"/>
  <c r="H49" i="31"/>
  <c r="H204" i="32"/>
  <c r="O6" i="31"/>
  <c r="G19" i="32"/>
  <c r="O22" i="31"/>
  <c r="I83" i="32"/>
  <c r="O38" i="31"/>
  <c r="D179" i="32"/>
  <c r="O46" i="31"/>
  <c r="E211" i="32"/>
  <c r="O62" i="31"/>
  <c r="G275" i="32"/>
  <c r="O78" i="31"/>
  <c r="I339" i="32"/>
  <c r="AE9" i="31"/>
  <c r="C58" i="32"/>
  <c r="AE17" i="31"/>
  <c r="D90" i="32"/>
  <c r="AE33" i="31"/>
  <c r="F154" i="32"/>
  <c r="AE41" i="31"/>
  <c r="G186" i="32"/>
  <c r="AH51" i="31"/>
  <c r="C253" i="32"/>
  <c r="D27" i="7"/>
  <c r="D366" i="24"/>
  <c r="BN2" i="30"/>
  <c r="C117" i="8"/>
  <c r="F39" i="15"/>
  <c r="H6" i="31"/>
  <c r="G12" i="32"/>
  <c r="H14" i="31"/>
  <c r="H44" i="32"/>
  <c r="H22" i="31"/>
  <c r="I76" i="32"/>
  <c r="H30" i="31"/>
  <c r="C140" i="32"/>
  <c r="H38" i="31"/>
  <c r="D172" i="32"/>
  <c r="H46" i="31"/>
  <c r="E204" i="32"/>
  <c r="H54" i="31"/>
  <c r="F236" i="32"/>
  <c r="H62" i="31"/>
  <c r="G268" i="32"/>
  <c r="H70" i="31"/>
  <c r="H300" i="32"/>
  <c r="H78" i="31"/>
  <c r="I332" i="32"/>
  <c r="H25" i="31"/>
  <c r="E108" i="32"/>
  <c r="H37" i="31"/>
  <c r="C172" i="32"/>
  <c r="H63" i="31"/>
  <c r="H268" i="32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CE89" i="24"/>
  <c r="CE91" i="24"/>
  <c r="D258" i="24"/>
  <c r="C68" i="8"/>
  <c r="D350" i="24"/>
  <c r="E380" i="24"/>
  <c r="F30" i="15"/>
  <c r="O9" i="31"/>
  <c r="C51" i="32"/>
  <c r="O17" i="31"/>
  <c r="D83" i="32"/>
  <c r="O25" i="31"/>
  <c r="E115" i="32"/>
  <c r="O41" i="31"/>
  <c r="G179" i="32"/>
  <c r="O49" i="31"/>
  <c r="H211" i="32"/>
  <c r="O57" i="31"/>
  <c r="I243" i="32"/>
  <c r="O65" i="31"/>
  <c r="C307" i="32"/>
  <c r="O73" i="31"/>
  <c r="D339" i="32"/>
  <c r="E371" i="32"/>
  <c r="C615" i="24"/>
  <c r="CD85" i="24"/>
  <c r="AE6" i="31"/>
  <c r="G26" i="32"/>
  <c r="AE14" i="31"/>
  <c r="H58" i="32"/>
  <c r="AE22" i="31"/>
  <c r="I90" i="32"/>
  <c r="AE38" i="31"/>
  <c r="D186" i="32"/>
  <c r="AE46" i="31"/>
  <c r="E218" i="32"/>
  <c r="G10" i="4"/>
  <c r="H16" i="15"/>
  <c r="I16" i="15" s="1"/>
  <c r="F16" i="15"/>
  <c r="F24" i="15"/>
  <c r="I26" i="32"/>
  <c r="D58" i="32"/>
  <c r="F22" i="15"/>
  <c r="BK2" i="30"/>
  <c r="I362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16" i="31"/>
  <c r="C90" i="32"/>
  <c r="AE24" i="31"/>
  <c r="D122" i="32"/>
  <c r="AE32" i="31"/>
  <c r="E154" i="32"/>
  <c r="AE40" i="31"/>
  <c r="F186" i="32"/>
  <c r="G28" i="4"/>
  <c r="E28" i="4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77" i="31"/>
  <c r="H339" i="32"/>
  <c r="AE2" i="31"/>
  <c r="C26" i="32"/>
  <c r="AE26" i="31"/>
  <c r="F122" i="32"/>
  <c r="AE34" i="31"/>
  <c r="G154" i="32"/>
  <c r="AE42" i="31"/>
  <c r="H186" i="32"/>
  <c r="F43" i="15"/>
  <c r="E90" i="32"/>
  <c r="F29" i="15"/>
  <c r="H54" i="15"/>
  <c r="I54" i="15" s="1"/>
  <c r="F54" i="15"/>
  <c r="H58" i="15"/>
  <c r="I58" i="15" s="1"/>
  <c r="F58" i="15"/>
  <c r="H56" i="15"/>
  <c r="I56" i="15" s="1"/>
  <c r="F56" i="15"/>
  <c r="F69" i="15"/>
  <c r="F18" i="15"/>
  <c r="H42" i="15"/>
  <c r="I42" i="15" s="1"/>
  <c r="F42" i="15"/>
  <c r="CF2" i="28"/>
  <c r="D5" i="7"/>
  <c r="F26" i="15"/>
  <c r="F47" i="15"/>
  <c r="F21" i="15"/>
  <c r="F25" i="15"/>
  <c r="F38" i="15"/>
  <c r="F15" i="15"/>
  <c r="F23" i="15"/>
  <c r="C648" i="34"/>
  <c r="M716" i="34" s="1"/>
  <c r="D708" i="34"/>
  <c r="D700" i="34"/>
  <c r="D692" i="34"/>
  <c r="D684" i="34"/>
  <c r="D707" i="34"/>
  <c r="D698" i="34"/>
  <c r="D680" i="34"/>
  <c r="D672" i="34"/>
  <c r="D620" i="34"/>
  <c r="D616" i="34"/>
  <c r="D711" i="34"/>
  <c r="D702" i="34"/>
  <c r="D697" i="34"/>
  <c r="D693" i="34"/>
  <c r="D688" i="34"/>
  <c r="D677" i="34"/>
  <c r="D669" i="34"/>
  <c r="D627" i="34"/>
  <c r="D691" i="34"/>
  <c r="D682" i="34"/>
  <c r="D676" i="34"/>
  <c r="D668" i="34"/>
  <c r="D628" i="34"/>
  <c r="D622" i="34"/>
  <c r="D618" i="34"/>
  <c r="D699" i="34"/>
  <c r="D690" i="34"/>
  <c r="D678" i="34"/>
  <c r="D670" i="34"/>
  <c r="D647" i="34"/>
  <c r="D646" i="34"/>
  <c r="D645" i="34"/>
  <c r="D629" i="34"/>
  <c r="D626" i="34"/>
  <c r="D621" i="34"/>
  <c r="D617" i="34"/>
  <c r="D713" i="34"/>
  <c r="D703" i="34"/>
  <c r="D674" i="34"/>
  <c r="D642" i="34"/>
  <c r="D634" i="34"/>
  <c r="D710" i="34"/>
  <c r="D694" i="34"/>
  <c r="D685" i="34"/>
  <c r="D637" i="34"/>
  <c r="D623" i="34"/>
  <c r="D704" i="34"/>
  <c r="D689" i="34"/>
  <c r="D675" i="34"/>
  <c r="D640" i="34"/>
  <c r="D632" i="34"/>
  <c r="D701" i="34"/>
  <c r="D695" i="34"/>
  <c r="D686" i="34"/>
  <c r="D679" i="34"/>
  <c r="D671" i="34"/>
  <c r="D643" i="34"/>
  <c r="D635" i="34"/>
  <c r="D625" i="34"/>
  <c r="D705" i="34"/>
  <c r="D683" i="34"/>
  <c r="D638" i="34"/>
  <c r="D630" i="34"/>
  <c r="D716" i="34"/>
  <c r="D712" i="34"/>
  <c r="D681" i="34"/>
  <c r="D673" i="34"/>
  <c r="D644" i="34"/>
  <c r="D636" i="34"/>
  <c r="D624" i="34"/>
  <c r="D619" i="34"/>
  <c r="D709" i="34"/>
  <c r="D706" i="34"/>
  <c r="D639" i="34"/>
  <c r="D631" i="34"/>
  <c r="D696" i="34"/>
  <c r="D687" i="34"/>
  <c r="D641" i="34"/>
  <c r="C715" i="34"/>
  <c r="AU52" i="24" l="1"/>
  <c r="AU67" i="24" s="1"/>
  <c r="M54" i="31"/>
  <c r="BR52" i="24"/>
  <c r="BR67" i="24" s="1"/>
  <c r="H52" i="24"/>
  <c r="H67" i="24" s="1"/>
  <c r="AI52" i="24"/>
  <c r="AI67" i="24" s="1"/>
  <c r="C369" i="32"/>
  <c r="M79" i="31"/>
  <c r="M58" i="31"/>
  <c r="M23" i="31"/>
  <c r="T52" i="24"/>
  <c r="T67" i="24" s="1"/>
  <c r="T85" i="24" s="1"/>
  <c r="I17" i="32"/>
  <c r="L85" i="24"/>
  <c r="C677" i="24" s="1"/>
  <c r="BF52" i="24"/>
  <c r="BF67" i="24" s="1"/>
  <c r="I241" i="32" s="1"/>
  <c r="CA52" i="24"/>
  <c r="CA67" i="24" s="1"/>
  <c r="W52" i="24"/>
  <c r="W67" i="24" s="1"/>
  <c r="AT52" i="24"/>
  <c r="AT67" i="24" s="1"/>
  <c r="BO52" i="24"/>
  <c r="BO67" i="24" s="1"/>
  <c r="D305" i="32" s="1"/>
  <c r="K52" i="24"/>
  <c r="K67" i="24" s="1"/>
  <c r="M68" i="31"/>
  <c r="F305" i="32"/>
  <c r="BQ85" i="24"/>
  <c r="F309" i="32" s="1"/>
  <c r="C209" i="32"/>
  <c r="M44" i="31"/>
  <c r="E145" i="32"/>
  <c r="AG85" i="24"/>
  <c r="E149" i="32" s="1"/>
  <c r="E241" i="32"/>
  <c r="BB85" i="24"/>
  <c r="M53" i="31"/>
  <c r="AS85" i="24"/>
  <c r="C710" i="24" s="1"/>
  <c r="CA85" i="24"/>
  <c r="M78" i="31"/>
  <c r="I337" i="32"/>
  <c r="M32" i="31"/>
  <c r="BS85" i="24"/>
  <c r="H305" i="32"/>
  <c r="M70" i="31"/>
  <c r="C277" i="32"/>
  <c r="C618" i="24"/>
  <c r="C71" i="15"/>
  <c r="G71" i="15" s="1"/>
  <c r="BO85" i="24"/>
  <c r="M66" i="31"/>
  <c r="M69" i="31"/>
  <c r="M8" i="31"/>
  <c r="C113" i="32"/>
  <c r="G145" i="32"/>
  <c r="E209" i="32"/>
  <c r="M18" i="31"/>
  <c r="AH52" i="24"/>
  <c r="AH67" i="24" s="1"/>
  <c r="M6" i="31"/>
  <c r="H241" i="32"/>
  <c r="C145" i="32"/>
  <c r="AQ85" i="24"/>
  <c r="H181" i="32" s="1"/>
  <c r="C67" i="15"/>
  <c r="G67" i="15" s="1"/>
  <c r="AE85" i="24"/>
  <c r="C149" i="32" s="1"/>
  <c r="V52" i="24"/>
  <c r="V67" i="24" s="1"/>
  <c r="BD52" i="24"/>
  <c r="BD67" i="24" s="1"/>
  <c r="BH52" i="24"/>
  <c r="BH67" i="24" s="1"/>
  <c r="BN52" i="24"/>
  <c r="BN67" i="24" s="1"/>
  <c r="S85" i="24"/>
  <c r="BT52" i="24"/>
  <c r="BT67" i="24" s="1"/>
  <c r="M56" i="31"/>
  <c r="C672" i="24"/>
  <c r="J52" i="24"/>
  <c r="J67" i="24" s="1"/>
  <c r="AR52" i="24"/>
  <c r="AR67" i="24" s="1"/>
  <c r="AV52" i="24"/>
  <c r="AV67" i="24" s="1"/>
  <c r="H177" i="32"/>
  <c r="C633" i="24"/>
  <c r="G17" i="32"/>
  <c r="BK52" i="24"/>
  <c r="BK67" i="24" s="1"/>
  <c r="AY52" i="24"/>
  <c r="AY67" i="24" s="1"/>
  <c r="AM52" i="24"/>
  <c r="AM67" i="24" s="1"/>
  <c r="AA52" i="24"/>
  <c r="AA67" i="24" s="1"/>
  <c r="O52" i="24"/>
  <c r="O67" i="24" s="1"/>
  <c r="C52" i="24"/>
  <c r="BV52" i="24"/>
  <c r="BV67" i="24" s="1"/>
  <c r="BJ52" i="24"/>
  <c r="BJ67" i="24" s="1"/>
  <c r="AX52" i="24"/>
  <c r="AX67" i="24" s="1"/>
  <c r="AL52" i="24"/>
  <c r="AL67" i="24" s="1"/>
  <c r="Z52" i="24"/>
  <c r="Z67" i="24" s="1"/>
  <c r="N52" i="24"/>
  <c r="N67" i="24" s="1"/>
  <c r="BI52" i="24"/>
  <c r="BI67" i="24" s="1"/>
  <c r="AK52" i="24"/>
  <c r="AK67" i="24" s="1"/>
  <c r="AP52" i="24"/>
  <c r="AP67" i="24" s="1"/>
  <c r="BY52" i="24"/>
  <c r="BY67" i="24" s="1"/>
  <c r="BM52" i="24"/>
  <c r="BM67" i="24" s="1"/>
  <c r="BA52" i="24"/>
  <c r="BA67" i="24" s="1"/>
  <c r="AO52" i="24"/>
  <c r="AO67" i="24" s="1"/>
  <c r="AC52" i="24"/>
  <c r="AC67" i="24" s="1"/>
  <c r="Q52" i="24"/>
  <c r="Q67" i="24" s="1"/>
  <c r="E52" i="24"/>
  <c r="E67" i="24" s="1"/>
  <c r="BW52" i="24"/>
  <c r="BW67" i="24" s="1"/>
  <c r="BU52" i="24"/>
  <c r="BU67" i="24" s="1"/>
  <c r="AW52" i="24"/>
  <c r="AW67" i="24" s="1"/>
  <c r="M52" i="24"/>
  <c r="M67" i="24" s="1"/>
  <c r="AD52" i="24"/>
  <c r="AD67" i="24" s="1"/>
  <c r="R52" i="24"/>
  <c r="R67" i="24" s="1"/>
  <c r="F52" i="24"/>
  <c r="F67" i="24" s="1"/>
  <c r="BX52" i="24"/>
  <c r="BX67" i="24" s="1"/>
  <c r="BL52" i="24"/>
  <c r="BL67" i="24" s="1"/>
  <c r="AZ52" i="24"/>
  <c r="AZ67" i="24" s="1"/>
  <c r="AN52" i="24"/>
  <c r="AN67" i="24" s="1"/>
  <c r="AB52" i="24"/>
  <c r="AB67" i="24" s="1"/>
  <c r="P52" i="24"/>
  <c r="P67" i="24" s="1"/>
  <c r="D52" i="24"/>
  <c r="D67" i="24" s="1"/>
  <c r="Y52" i="24"/>
  <c r="Y67" i="24" s="1"/>
  <c r="BP52" i="24"/>
  <c r="BP67" i="24" s="1"/>
  <c r="BZ52" i="24"/>
  <c r="BZ67" i="24" s="1"/>
  <c r="W85" i="24"/>
  <c r="C35" i="15" s="1"/>
  <c r="E49" i="32"/>
  <c r="F241" i="32"/>
  <c r="CC52" i="24"/>
  <c r="CC67" i="24" s="1"/>
  <c r="AF52" i="24"/>
  <c r="AF67" i="24" s="1"/>
  <c r="AJ52" i="24"/>
  <c r="AJ67" i="24" s="1"/>
  <c r="CD52" i="24"/>
  <c r="C92" i="15"/>
  <c r="G92" i="15" s="1"/>
  <c r="C622" i="24"/>
  <c r="C614" i="24"/>
  <c r="D615" i="24" s="1"/>
  <c r="C69" i="15"/>
  <c r="C120" i="8"/>
  <c r="D367" i="24"/>
  <c r="C167" i="8"/>
  <c r="E414" i="24"/>
  <c r="D73" i="33"/>
  <c r="E612" i="34"/>
  <c r="I378" i="32"/>
  <c r="K612" i="24"/>
  <c r="E85" i="32"/>
  <c r="C31" i="15"/>
  <c r="G31" i="15" s="1"/>
  <c r="C684" i="24"/>
  <c r="C32" i="15"/>
  <c r="G32" i="15" s="1"/>
  <c r="F85" i="32"/>
  <c r="C685" i="24"/>
  <c r="I381" i="32"/>
  <c r="G612" i="24"/>
  <c r="CF91" i="24"/>
  <c r="I85" i="32"/>
  <c r="C213" i="32"/>
  <c r="C57" i="15"/>
  <c r="G57" i="15" s="1"/>
  <c r="F16" i="6"/>
  <c r="F234" i="24"/>
  <c r="I21" i="32"/>
  <c r="C674" i="24"/>
  <c r="C21" i="15"/>
  <c r="G21" i="15" s="1"/>
  <c r="C55" i="15"/>
  <c r="G55" i="15" s="1"/>
  <c r="C708" i="24"/>
  <c r="E373" i="32"/>
  <c r="C94" i="15"/>
  <c r="G94" i="15" s="1"/>
  <c r="D715" i="34"/>
  <c r="E623" i="34"/>
  <c r="BP2" i="30"/>
  <c r="C119" i="8"/>
  <c r="E245" i="32"/>
  <c r="C66" i="15"/>
  <c r="G66" i="15" s="1"/>
  <c r="C632" i="24"/>
  <c r="C686" i="24"/>
  <c r="G85" i="32"/>
  <c r="C33" i="15"/>
  <c r="E53" i="32"/>
  <c r="C689" i="24"/>
  <c r="C117" i="32"/>
  <c r="C36" i="15"/>
  <c r="C50" i="8"/>
  <c r="F309" i="24"/>
  <c r="D352" i="24"/>
  <c r="C103" i="8" s="1"/>
  <c r="C45" i="15" l="1"/>
  <c r="G45" i="15" s="1"/>
  <c r="M19" i="31"/>
  <c r="M45" i="31"/>
  <c r="AT85" i="24"/>
  <c r="D209" i="32"/>
  <c r="M7" i="31"/>
  <c r="H17" i="32"/>
  <c r="H85" i="24"/>
  <c r="M10" i="31"/>
  <c r="D49" i="32"/>
  <c r="F81" i="32"/>
  <c r="M34" i="31"/>
  <c r="AI85" i="24"/>
  <c r="I81" i="32"/>
  <c r="M22" i="31"/>
  <c r="BR85" i="24"/>
  <c r="G305" i="32"/>
  <c r="C24" i="15"/>
  <c r="G24" i="15" s="1"/>
  <c r="C696" i="24"/>
  <c r="K85" i="24"/>
  <c r="C43" i="15"/>
  <c r="M57" i="31"/>
  <c r="BF85" i="24"/>
  <c r="M46" i="31"/>
  <c r="AU85" i="24"/>
  <c r="O85" i="24"/>
  <c r="H49" i="32"/>
  <c r="M14" i="31"/>
  <c r="AA85" i="24"/>
  <c r="M26" i="31"/>
  <c r="F113" i="32"/>
  <c r="M35" i="31"/>
  <c r="H145" i="32"/>
  <c r="AJ85" i="24"/>
  <c r="H209" i="32"/>
  <c r="AX85" i="24"/>
  <c r="M49" i="31"/>
  <c r="F209" i="32"/>
  <c r="M47" i="31"/>
  <c r="AV85" i="24"/>
  <c r="H273" i="32"/>
  <c r="BL85" i="24"/>
  <c r="M63" i="31"/>
  <c r="D241" i="32"/>
  <c r="M52" i="31"/>
  <c r="BA85" i="24"/>
  <c r="C67" i="24"/>
  <c r="CE52" i="24"/>
  <c r="C647" i="24"/>
  <c r="I341" i="32"/>
  <c r="C91" i="15"/>
  <c r="G91" i="15" s="1"/>
  <c r="F85" i="24"/>
  <c r="M5" i="31"/>
  <c r="F17" i="32"/>
  <c r="R85" i="24"/>
  <c r="M17" i="31"/>
  <c r="D81" i="32"/>
  <c r="G337" i="32"/>
  <c r="M76" i="31"/>
  <c r="BY85" i="24"/>
  <c r="BT85" i="24"/>
  <c r="I305" i="32"/>
  <c r="M71" i="31"/>
  <c r="M33" i="31"/>
  <c r="AH85" i="24"/>
  <c r="F145" i="32"/>
  <c r="I113" i="32"/>
  <c r="AD85" i="24"/>
  <c r="M29" i="31"/>
  <c r="M67" i="31"/>
  <c r="E305" i="32"/>
  <c r="BP85" i="24"/>
  <c r="AK85" i="24"/>
  <c r="M36" i="31"/>
  <c r="I145" i="32"/>
  <c r="M65" i="31"/>
  <c r="C305" i="32"/>
  <c r="BN85" i="24"/>
  <c r="C81" i="15"/>
  <c r="G81" i="15" s="1"/>
  <c r="M24" i="31"/>
  <c r="Y85" i="24"/>
  <c r="D113" i="32"/>
  <c r="M62" i="31"/>
  <c r="G273" i="32"/>
  <c r="BK85" i="24"/>
  <c r="M13" i="31"/>
  <c r="N85" i="24"/>
  <c r="G49" i="32"/>
  <c r="C688" i="24"/>
  <c r="E177" i="32"/>
  <c r="M39" i="31"/>
  <c r="AN85" i="24"/>
  <c r="CC85" i="24"/>
  <c r="M80" i="31"/>
  <c r="D369" i="32"/>
  <c r="M75" i="31"/>
  <c r="F337" i="32"/>
  <c r="BX85" i="24"/>
  <c r="C79" i="15"/>
  <c r="G79" i="15" s="1"/>
  <c r="D309" i="32"/>
  <c r="C627" i="24"/>
  <c r="I273" i="32"/>
  <c r="BM85" i="24"/>
  <c r="M64" i="31"/>
  <c r="BZ85" i="24"/>
  <c r="H337" i="32"/>
  <c r="M77" i="31"/>
  <c r="M41" i="31"/>
  <c r="G177" i="32"/>
  <c r="AP85" i="24"/>
  <c r="M38" i="31"/>
  <c r="D177" i="32"/>
  <c r="AM85" i="24"/>
  <c r="C623" i="24"/>
  <c r="M85" i="24"/>
  <c r="M12" i="31"/>
  <c r="F49" i="32"/>
  <c r="M50" i="31"/>
  <c r="AY85" i="24"/>
  <c r="I209" i="32"/>
  <c r="G209" i="32"/>
  <c r="AW85" i="24"/>
  <c r="M48" i="31"/>
  <c r="BI85" i="24"/>
  <c r="M60" i="31"/>
  <c r="E273" i="32"/>
  <c r="BH85" i="24"/>
  <c r="M59" i="31"/>
  <c r="D273" i="32"/>
  <c r="M3" i="31"/>
  <c r="D17" i="32"/>
  <c r="D85" i="24"/>
  <c r="M72" i="31"/>
  <c r="C337" i="32"/>
  <c r="BU85" i="24"/>
  <c r="M55" i="31"/>
  <c r="BD85" i="24"/>
  <c r="G241" i="32"/>
  <c r="M15" i="31"/>
  <c r="I49" i="32"/>
  <c r="P85" i="24"/>
  <c r="E337" i="32"/>
  <c r="M74" i="31"/>
  <c r="BW85" i="24"/>
  <c r="E113" i="32"/>
  <c r="Z85" i="24"/>
  <c r="M25" i="31"/>
  <c r="H81" i="32"/>
  <c r="V85" i="24"/>
  <c r="M21" i="31"/>
  <c r="C698" i="24"/>
  <c r="M27" i="31"/>
  <c r="G113" i="32"/>
  <c r="AB85" i="24"/>
  <c r="E85" i="24"/>
  <c r="M4" i="31"/>
  <c r="E17" i="32"/>
  <c r="M37" i="31"/>
  <c r="C177" i="32"/>
  <c r="AL85" i="24"/>
  <c r="C639" i="24"/>
  <c r="C83" i="15"/>
  <c r="G83" i="15" s="1"/>
  <c r="H309" i="32"/>
  <c r="Q85" i="24"/>
  <c r="C81" i="32"/>
  <c r="M16" i="31"/>
  <c r="AF85" i="24"/>
  <c r="M31" i="31"/>
  <c r="D145" i="32"/>
  <c r="M51" i="31"/>
  <c r="AZ85" i="24"/>
  <c r="C241" i="32"/>
  <c r="M28" i="31"/>
  <c r="H113" i="32"/>
  <c r="AC85" i="24"/>
  <c r="BJ85" i="24"/>
  <c r="M61" i="31"/>
  <c r="F273" i="32"/>
  <c r="AR85" i="24"/>
  <c r="M43" i="31"/>
  <c r="I177" i="32"/>
  <c r="M40" i="31"/>
  <c r="F177" i="32"/>
  <c r="AO85" i="24"/>
  <c r="M73" i="31"/>
  <c r="D337" i="32"/>
  <c r="BV85" i="24"/>
  <c r="C49" i="32"/>
  <c r="M9" i="31"/>
  <c r="J85" i="24"/>
  <c r="G43" i="15"/>
  <c r="H43" i="15" s="1"/>
  <c r="I43" i="15" s="1"/>
  <c r="G69" i="15"/>
  <c r="H69" i="15" s="1"/>
  <c r="I69" i="15" s="1"/>
  <c r="G33" i="15"/>
  <c r="H33" i="15" s="1"/>
  <c r="I33" i="15" s="1"/>
  <c r="G35" i="15"/>
  <c r="H35" i="15"/>
  <c r="I35" i="15" s="1"/>
  <c r="C121" i="8"/>
  <c r="D384" i="24"/>
  <c r="D711" i="24"/>
  <c r="D702" i="24"/>
  <c r="D694" i="24"/>
  <c r="D686" i="24"/>
  <c r="D678" i="24"/>
  <c r="D716" i="24"/>
  <c r="D713" i="24"/>
  <c r="D707" i="24"/>
  <c r="D699" i="24"/>
  <c r="D691" i="24"/>
  <c r="D683" i="24"/>
  <c r="D675" i="24"/>
  <c r="D706" i="24"/>
  <c r="D698" i="24"/>
  <c r="D690" i="24"/>
  <c r="D682" i="24"/>
  <c r="D697" i="24"/>
  <c r="D676" i="24"/>
  <c r="D674" i="24"/>
  <c r="D623" i="24"/>
  <c r="D619" i="24"/>
  <c r="D705" i="24"/>
  <c r="D684" i="24"/>
  <c r="D677" i="24"/>
  <c r="D671" i="24"/>
  <c r="D625" i="24"/>
  <c r="D700" i="24"/>
  <c r="D693" i="24"/>
  <c r="D679" i="24"/>
  <c r="D673" i="24"/>
  <c r="D708" i="24"/>
  <c r="D701" i="24"/>
  <c r="D687" i="24"/>
  <c r="D680" i="24"/>
  <c r="D670" i="24"/>
  <c r="D647" i="24"/>
  <c r="D646" i="24"/>
  <c r="D645" i="24"/>
  <c r="D629" i="24"/>
  <c r="D626" i="24"/>
  <c r="D621" i="24"/>
  <c r="D617" i="24"/>
  <c r="D704" i="24"/>
  <c r="D709" i="24"/>
  <c r="D703" i="24"/>
  <c r="D644" i="24"/>
  <c r="D642" i="24"/>
  <c r="D640" i="24"/>
  <c r="D638" i="24"/>
  <c r="D636" i="24"/>
  <c r="D634" i="24"/>
  <c r="D632" i="24"/>
  <c r="D630" i="24"/>
  <c r="D624" i="24"/>
  <c r="D712" i="24"/>
  <c r="D696" i="24"/>
  <c r="D689" i="24"/>
  <c r="D669" i="24"/>
  <c r="D627" i="24"/>
  <c r="D635" i="24"/>
  <c r="D622" i="24"/>
  <c r="D641" i="24"/>
  <c r="D628" i="24"/>
  <c r="D639" i="24"/>
  <c r="D668" i="24"/>
  <c r="D672" i="24"/>
  <c r="D685" i="24"/>
  <c r="D631" i="24"/>
  <c r="D620" i="24"/>
  <c r="D692" i="24"/>
  <c r="D688" i="24"/>
  <c r="D681" i="24"/>
  <c r="D637" i="24"/>
  <c r="D618" i="24"/>
  <c r="D710" i="24"/>
  <c r="D643" i="24"/>
  <c r="D616" i="24"/>
  <c r="D695" i="24"/>
  <c r="D633" i="24"/>
  <c r="E713" i="34"/>
  <c r="E705" i="34"/>
  <c r="E697" i="34"/>
  <c r="E689" i="34"/>
  <c r="E681" i="34"/>
  <c r="E711" i="34"/>
  <c r="E702" i="34"/>
  <c r="E693" i="34"/>
  <c r="E688" i="34"/>
  <c r="E684" i="34"/>
  <c r="E677" i="34"/>
  <c r="E669" i="34"/>
  <c r="E627" i="34"/>
  <c r="E716" i="34"/>
  <c r="E706" i="34"/>
  <c r="E683" i="34"/>
  <c r="E674" i="34"/>
  <c r="E709" i="34"/>
  <c r="E704" i="34"/>
  <c r="E700" i="34"/>
  <c r="E695" i="34"/>
  <c r="E686" i="34"/>
  <c r="E673" i="34"/>
  <c r="E712" i="34"/>
  <c r="E708" i="34"/>
  <c r="E703" i="34"/>
  <c r="E694" i="34"/>
  <c r="E685" i="34"/>
  <c r="E67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624" i="34"/>
  <c r="E710" i="34"/>
  <c r="E691" i="34"/>
  <c r="E629" i="34"/>
  <c r="E626" i="34"/>
  <c r="E707" i="34"/>
  <c r="E682" i="34"/>
  <c r="E678" i="34"/>
  <c r="E670" i="34"/>
  <c r="E647" i="34"/>
  <c r="E645" i="34"/>
  <c r="E701" i="34"/>
  <c r="E698" i="34"/>
  <c r="E679" i="34"/>
  <c r="E671" i="34"/>
  <c r="E625" i="34"/>
  <c r="E692" i="34"/>
  <c r="E628" i="34"/>
  <c r="E696" i="34"/>
  <c r="E687" i="34"/>
  <c r="E680" i="34"/>
  <c r="E676" i="34"/>
  <c r="E672" i="34"/>
  <c r="E668" i="34"/>
  <c r="E646" i="34"/>
  <c r="E690" i="34"/>
  <c r="E699" i="34"/>
  <c r="G36" i="15"/>
  <c r="H36" i="15"/>
  <c r="I36" i="15" s="1"/>
  <c r="H45" i="15"/>
  <c r="I45" i="15" s="1"/>
  <c r="C629" i="24" l="1"/>
  <c r="I245" i="32"/>
  <c r="C70" i="15"/>
  <c r="G70" i="15" s="1"/>
  <c r="H24" i="15"/>
  <c r="I24" i="15" s="1"/>
  <c r="C82" i="15"/>
  <c r="G82" i="15" s="1"/>
  <c r="C626" i="24"/>
  <c r="G309" i="32"/>
  <c r="C711" i="24"/>
  <c r="D213" i="32"/>
  <c r="C58" i="15"/>
  <c r="G58" i="15" s="1"/>
  <c r="C20" i="15"/>
  <c r="G20" i="15" s="1"/>
  <c r="C673" i="24"/>
  <c r="H21" i="32"/>
  <c r="D53" i="32"/>
  <c r="C676" i="24"/>
  <c r="C23" i="15"/>
  <c r="C59" i="15"/>
  <c r="C712" i="24"/>
  <c r="E213" i="32"/>
  <c r="C47" i="15"/>
  <c r="C700" i="24"/>
  <c r="G149" i="32"/>
  <c r="E341" i="32"/>
  <c r="C87" i="15"/>
  <c r="G87" i="15" s="1"/>
  <c r="C643" i="24"/>
  <c r="C16" i="15"/>
  <c r="G16" i="15" s="1"/>
  <c r="D21" i="32"/>
  <c r="C669" i="24"/>
  <c r="C621" i="24"/>
  <c r="C80" i="15"/>
  <c r="G80" i="15" s="1"/>
  <c r="E309" i="32"/>
  <c r="G341" i="32"/>
  <c r="C89" i="15"/>
  <c r="G89" i="15" s="1"/>
  <c r="C645" i="24"/>
  <c r="C62" i="15"/>
  <c r="C616" i="24"/>
  <c r="H213" i="32"/>
  <c r="C670" i="24"/>
  <c r="C17" i="15"/>
  <c r="E21" i="32"/>
  <c r="C693" i="24"/>
  <c r="C40" i="15"/>
  <c r="G40" i="15" s="1"/>
  <c r="G117" i="32"/>
  <c r="C701" i="24"/>
  <c r="H149" i="32"/>
  <c r="C48" i="15"/>
  <c r="C681" i="24"/>
  <c r="C28" i="15"/>
  <c r="I53" i="32"/>
  <c r="C646" i="24"/>
  <c r="H341" i="32"/>
  <c r="C90" i="15"/>
  <c r="G90" i="15" s="1"/>
  <c r="D373" i="32"/>
  <c r="C620" i="24"/>
  <c r="C93" i="15"/>
  <c r="G93" i="15" s="1"/>
  <c r="C675" i="24"/>
  <c r="C53" i="32"/>
  <c r="C22" i="15"/>
  <c r="D245" i="32"/>
  <c r="C630" i="24"/>
  <c r="C65" i="15"/>
  <c r="C690" i="24"/>
  <c r="C37" i="15"/>
  <c r="D117" i="32"/>
  <c r="C617" i="24"/>
  <c r="C74" i="15"/>
  <c r="G74" i="15" s="1"/>
  <c r="F277" i="32"/>
  <c r="C29" i="15"/>
  <c r="C682" i="24"/>
  <c r="C85" i="32"/>
  <c r="C52" i="15"/>
  <c r="G52" i="15" s="1"/>
  <c r="C705" i="24"/>
  <c r="E181" i="32"/>
  <c r="C42" i="15"/>
  <c r="G42" i="15" s="1"/>
  <c r="C695" i="24"/>
  <c r="I117" i="32"/>
  <c r="D341" i="32"/>
  <c r="C86" i="15"/>
  <c r="G86" i="15" s="1"/>
  <c r="C642" i="24"/>
  <c r="H117" i="32"/>
  <c r="C694" i="24"/>
  <c r="C41" i="15"/>
  <c r="F53" i="32"/>
  <c r="C678" i="24"/>
  <c r="C25" i="15"/>
  <c r="G25" i="15" s="1"/>
  <c r="D85" i="32"/>
  <c r="C30" i="15"/>
  <c r="C683" i="24"/>
  <c r="C619" i="24"/>
  <c r="C309" i="32"/>
  <c r="C78" i="15"/>
  <c r="G78" i="15" s="1"/>
  <c r="C637" i="24"/>
  <c r="C76" i="15"/>
  <c r="G76" i="15" s="1"/>
  <c r="H277" i="32"/>
  <c r="C72" i="15"/>
  <c r="G72" i="15" s="1"/>
  <c r="C636" i="24"/>
  <c r="D277" i="32"/>
  <c r="I277" i="32"/>
  <c r="C638" i="24"/>
  <c r="C77" i="15"/>
  <c r="G77" i="15" s="1"/>
  <c r="H85" i="32"/>
  <c r="C687" i="24"/>
  <c r="C34" i="15"/>
  <c r="G245" i="32"/>
  <c r="C624" i="24"/>
  <c r="C68" i="15"/>
  <c r="G68" i="15" s="1"/>
  <c r="D181" i="32"/>
  <c r="C51" i="15"/>
  <c r="G51" i="15" s="1"/>
  <c r="C704" i="24"/>
  <c r="F149" i="32"/>
  <c r="C699" i="24"/>
  <c r="C46" i="15"/>
  <c r="F117" i="32"/>
  <c r="C692" i="24"/>
  <c r="C39" i="15"/>
  <c r="C49" i="15"/>
  <c r="G49" i="15" s="1"/>
  <c r="C702" i="24"/>
  <c r="I149" i="32"/>
  <c r="C625" i="24"/>
  <c r="C63" i="15"/>
  <c r="I213" i="32"/>
  <c r="C50" i="15"/>
  <c r="G50" i="15" s="1"/>
  <c r="C703" i="24"/>
  <c r="C181" i="32"/>
  <c r="E277" i="32"/>
  <c r="C634" i="24"/>
  <c r="C73" i="15"/>
  <c r="G73" i="15" s="1"/>
  <c r="F21" i="32"/>
  <c r="C18" i="15"/>
  <c r="G18" i="15" s="1"/>
  <c r="C671" i="24"/>
  <c r="C713" i="24"/>
  <c r="C60" i="15"/>
  <c r="F213" i="32"/>
  <c r="C84" i="15"/>
  <c r="G84" i="15" s="1"/>
  <c r="I309" i="32"/>
  <c r="C640" i="24"/>
  <c r="C56" i="15"/>
  <c r="G56" i="15" s="1"/>
  <c r="I181" i="32"/>
  <c r="C709" i="24"/>
  <c r="C245" i="32"/>
  <c r="C628" i="24"/>
  <c r="C64" i="15"/>
  <c r="C85" i="15"/>
  <c r="G85" i="15" s="1"/>
  <c r="C341" i="32"/>
  <c r="C641" i="24"/>
  <c r="G53" i="32"/>
  <c r="C26" i="15"/>
  <c r="G26" i="15" s="1"/>
  <c r="C679" i="24"/>
  <c r="C635" i="24"/>
  <c r="G277" i="32"/>
  <c r="C75" i="15"/>
  <c r="G75" i="15" s="1"/>
  <c r="D149" i="32"/>
  <c r="C697" i="24"/>
  <c r="C44" i="15"/>
  <c r="G44" i="15" s="1"/>
  <c r="C85" i="24"/>
  <c r="M2" i="31"/>
  <c r="CE67" i="24"/>
  <c r="I369" i="32" s="1"/>
  <c r="C17" i="32"/>
  <c r="C53" i="15"/>
  <c r="G53" i="15" s="1"/>
  <c r="F181" i="32"/>
  <c r="C706" i="24"/>
  <c r="C691" i="24"/>
  <c r="C38" i="15"/>
  <c r="G38" i="15" s="1"/>
  <c r="E117" i="32"/>
  <c r="C631" i="24"/>
  <c r="G213" i="32"/>
  <c r="C61" i="15"/>
  <c r="C54" i="15"/>
  <c r="G54" i="15" s="1"/>
  <c r="G181" i="32"/>
  <c r="C707" i="24"/>
  <c r="F341" i="32"/>
  <c r="C88" i="15"/>
  <c r="G88" i="15" s="1"/>
  <c r="C644" i="24"/>
  <c r="C680" i="24"/>
  <c r="C27" i="15"/>
  <c r="H53" i="32"/>
  <c r="D715" i="24"/>
  <c r="C138" i="8"/>
  <c r="D417" i="24"/>
  <c r="E715" i="34"/>
  <c r="F624" i="34"/>
  <c r="E623" i="24"/>
  <c r="G59" i="15" l="1"/>
  <c r="H59" i="15" s="1"/>
  <c r="I59" i="15" s="1"/>
  <c r="G47" i="15"/>
  <c r="H47" i="15"/>
  <c r="I47" i="15" s="1"/>
  <c r="G23" i="15"/>
  <c r="H23" i="15"/>
  <c r="I23" i="15" s="1"/>
  <c r="C648" i="24"/>
  <c r="M716" i="24" s="1"/>
  <c r="G29" i="15"/>
  <c r="H29" i="15" s="1"/>
  <c r="I29" i="15" s="1"/>
  <c r="G48" i="15"/>
  <c r="H48" i="15" s="1"/>
  <c r="I48" i="15" s="1"/>
  <c r="G46" i="15"/>
  <c r="H46" i="15" s="1"/>
  <c r="I46" i="15" s="1"/>
  <c r="G30" i="15"/>
  <c r="H30" i="15" s="1"/>
  <c r="I30" i="15" s="1"/>
  <c r="G64" i="15"/>
  <c r="H64" i="15"/>
  <c r="I64" i="15" s="1"/>
  <c r="G17" i="15"/>
  <c r="H17" i="15"/>
  <c r="I17" i="15" s="1"/>
  <c r="G65" i="15"/>
  <c r="H65" i="15"/>
  <c r="I65" i="15" s="1"/>
  <c r="G63" i="15"/>
  <c r="H63" i="15" s="1"/>
  <c r="I63" i="15" s="1"/>
  <c r="G28" i="15"/>
  <c r="H28" i="15" s="1"/>
  <c r="I28" i="15" s="1"/>
  <c r="G37" i="15"/>
  <c r="H37" i="15" s="1"/>
  <c r="I37" i="15" s="1"/>
  <c r="G27" i="15"/>
  <c r="H27" i="15" s="1"/>
  <c r="I27" i="15" s="1"/>
  <c r="G41" i="15"/>
  <c r="H41" i="15"/>
  <c r="I41" i="15" s="1"/>
  <c r="C21" i="32"/>
  <c r="C15" i="15"/>
  <c r="G15" i="15" s="1"/>
  <c r="C668" i="24"/>
  <c r="CE85" i="24"/>
  <c r="G39" i="15"/>
  <c r="H39" i="15"/>
  <c r="I39" i="15" s="1"/>
  <c r="G34" i="15"/>
  <c r="H34" i="15"/>
  <c r="I34" i="15" s="1"/>
  <c r="G22" i="15"/>
  <c r="H22" i="15"/>
  <c r="I22" i="15" s="1"/>
  <c r="C168" i="8"/>
  <c r="D421" i="24"/>
  <c r="F710" i="34"/>
  <c r="F702" i="34"/>
  <c r="F694" i="34"/>
  <c r="F686" i="34"/>
  <c r="F716" i="34"/>
  <c r="F706" i="34"/>
  <c r="F697" i="34"/>
  <c r="F683" i="34"/>
  <c r="F674" i="34"/>
  <c r="F701" i="34"/>
  <c r="F696" i="34"/>
  <c r="F692" i="34"/>
  <c r="F687" i="34"/>
  <c r="F679" i="34"/>
  <c r="F671" i="34"/>
  <c r="F625" i="34"/>
  <c r="F713" i="34"/>
  <c r="F699" i="34"/>
  <c r="F690" i="34"/>
  <c r="F681" i="34"/>
  <c r="F678" i="34"/>
  <c r="F670" i="34"/>
  <c r="F647" i="34"/>
  <c r="F646" i="34"/>
  <c r="F645" i="34"/>
  <c r="F629" i="34"/>
  <c r="F626" i="34"/>
  <c r="F707" i="34"/>
  <c r="F698" i="34"/>
  <c r="F689" i="34"/>
  <c r="F680" i="34"/>
  <c r="F672" i="34"/>
  <c r="F700" i="34"/>
  <c r="F685" i="34"/>
  <c r="F682" i="34"/>
  <c r="F637" i="34"/>
  <c r="F704" i="34"/>
  <c r="F675" i="34"/>
  <c r="F640" i="34"/>
  <c r="F632" i="34"/>
  <c r="F695" i="34"/>
  <c r="F643" i="34"/>
  <c r="F635" i="34"/>
  <c r="F628" i="34"/>
  <c r="F711" i="34"/>
  <c r="F705" i="34"/>
  <c r="F676" i="34"/>
  <c r="F668" i="34"/>
  <c r="F638" i="34"/>
  <c r="F630" i="34"/>
  <c r="F708" i="34"/>
  <c r="F641" i="34"/>
  <c r="F633" i="34"/>
  <c r="F709" i="34"/>
  <c r="F693" i="34"/>
  <c r="F684" i="34"/>
  <c r="F677" i="34"/>
  <c r="F669" i="34"/>
  <c r="F639" i="34"/>
  <c r="F631" i="34"/>
  <c r="F703" i="34"/>
  <c r="F691" i="34"/>
  <c r="F688" i="34"/>
  <c r="F642" i="34"/>
  <c r="F634" i="34"/>
  <c r="F712" i="34"/>
  <c r="F644" i="34"/>
  <c r="F627" i="34"/>
  <c r="F673" i="34"/>
  <c r="F636" i="34"/>
  <c r="E716" i="24"/>
  <c r="I373" i="32" l="1"/>
  <c r="C716" i="24"/>
  <c r="C715" i="24"/>
  <c r="E612" i="24"/>
  <c r="F715" i="34"/>
  <c r="G625" i="34"/>
  <c r="C172" i="8"/>
  <c r="D424" i="24"/>
  <c r="C177" i="8" s="1"/>
  <c r="E699" i="24" l="1"/>
  <c r="E687" i="24"/>
  <c r="E628" i="24"/>
  <c r="E694" i="24"/>
  <c r="E633" i="24"/>
  <c r="E682" i="24"/>
  <c r="E678" i="24"/>
  <c r="E698" i="24"/>
  <c r="E684" i="24"/>
  <c r="E627" i="24"/>
  <c r="E710" i="24"/>
  <c r="E690" i="24"/>
  <c r="E671" i="24"/>
  <c r="E646" i="24"/>
  <c r="E688" i="24"/>
  <c r="E636" i="24"/>
  <c r="E691" i="24"/>
  <c r="E679" i="24"/>
  <c r="E700" i="24"/>
  <c r="E644" i="24"/>
  <c r="E632" i="24"/>
  <c r="E689" i="24"/>
  <c r="E683" i="24"/>
  <c r="E705" i="24"/>
  <c r="E643" i="24"/>
  <c r="E631" i="24"/>
  <c r="E675" i="24"/>
  <c r="E642" i="24"/>
  <c r="E630" i="24"/>
  <c r="E681" i="24"/>
  <c r="E641" i="24"/>
  <c r="E640" i="24"/>
  <c r="E647" i="24"/>
  <c r="E696" i="24"/>
  <c r="E674" i="24"/>
  <c r="E706" i="24"/>
  <c r="E629" i="24"/>
  <c r="E708" i="24"/>
  <c r="E701" i="24"/>
  <c r="E712" i="24"/>
  <c r="E686" i="24"/>
  <c r="E624" i="24"/>
  <c r="E677" i="24"/>
  <c r="E704" i="24"/>
  <c r="E639" i="24"/>
  <c r="E676" i="24"/>
  <c r="E673" i="24"/>
  <c r="E625" i="24"/>
  <c r="E645" i="24"/>
  <c r="E697" i="24"/>
  <c r="E692" i="24"/>
  <c r="E672" i="24"/>
  <c r="E713" i="24"/>
  <c r="E703" i="24"/>
  <c r="E685" i="24"/>
  <c r="E626" i="24"/>
  <c r="E635" i="24"/>
  <c r="E702" i="24"/>
  <c r="E707" i="24"/>
  <c r="E695" i="24"/>
  <c r="E668" i="24"/>
  <c r="E709" i="24"/>
  <c r="E634" i="24"/>
  <c r="E693" i="24"/>
  <c r="E670" i="24"/>
  <c r="E669" i="24"/>
  <c r="E638" i="24"/>
  <c r="E711" i="24"/>
  <c r="E637" i="24"/>
  <c r="E680" i="24"/>
  <c r="G716" i="34"/>
  <c r="G707" i="34"/>
  <c r="G699" i="34"/>
  <c r="G691" i="34"/>
  <c r="G683" i="34"/>
  <c r="G701" i="34"/>
  <c r="G696" i="34"/>
  <c r="G692" i="34"/>
  <c r="G687" i="34"/>
  <c r="G679" i="34"/>
  <c r="G671" i="34"/>
  <c r="G710" i="34"/>
  <c r="G705" i="34"/>
  <c r="G682" i="34"/>
  <c r="G676" i="34"/>
  <c r="G668" i="34"/>
  <c r="G628" i="34"/>
  <c r="G712" i="34"/>
  <c r="G708" i="34"/>
  <c r="G703" i="34"/>
  <c r="G685" i="34"/>
  <c r="G67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711" i="34"/>
  <c r="G693" i="34"/>
  <c r="G688" i="34"/>
  <c r="G684" i="34"/>
  <c r="G677" i="34"/>
  <c r="G669" i="34"/>
  <c r="G627" i="34"/>
  <c r="G704" i="34"/>
  <c r="G694" i="34"/>
  <c r="G678" i="34"/>
  <c r="G670" i="34"/>
  <c r="G647" i="34"/>
  <c r="G645" i="34"/>
  <c r="G698" i="34"/>
  <c r="G695" i="34"/>
  <c r="G689" i="34"/>
  <c r="G686" i="34"/>
  <c r="G680" i="34"/>
  <c r="G672" i="34"/>
  <c r="G690" i="34"/>
  <c r="G673" i="34"/>
  <c r="G646" i="34"/>
  <c r="G706" i="34"/>
  <c r="G713" i="34"/>
  <c r="G700" i="34"/>
  <c r="G697" i="34"/>
  <c r="G674" i="34"/>
  <c r="G629" i="34"/>
  <c r="G626" i="34"/>
  <c r="G702" i="34"/>
  <c r="G681" i="34"/>
  <c r="G709" i="34"/>
  <c r="E715" i="24" l="1"/>
  <c r="F624" i="24"/>
  <c r="G715" i="34"/>
  <c r="H628" i="34"/>
  <c r="F709" i="24" l="1"/>
  <c r="F639" i="24"/>
  <c r="F638" i="24"/>
  <c r="F713" i="24"/>
  <c r="F688" i="24"/>
  <c r="F705" i="24"/>
  <c r="F697" i="24"/>
  <c r="F642" i="24"/>
  <c r="F696" i="24"/>
  <c r="F710" i="24"/>
  <c r="F684" i="24"/>
  <c r="F694" i="24"/>
  <c r="F670" i="24"/>
  <c r="F628" i="24"/>
  <c r="F668" i="24"/>
  <c r="F681" i="24"/>
  <c r="F672" i="24"/>
  <c r="F673" i="24"/>
  <c r="F676" i="24"/>
  <c r="F682" i="24"/>
  <c r="F635" i="24"/>
  <c r="F646" i="24"/>
  <c r="F692" i="24"/>
  <c r="F712" i="24"/>
  <c r="F690" i="24"/>
  <c r="F641" i="24"/>
  <c r="F703" i="24"/>
  <c r="F707" i="24"/>
  <c r="F685" i="24"/>
  <c r="F625" i="24"/>
  <c r="F629" i="24"/>
  <c r="F645" i="24"/>
  <c r="F675" i="24"/>
  <c r="F701" i="24"/>
  <c r="F634" i="24"/>
  <c r="F699" i="24"/>
  <c r="F689" i="24"/>
  <c r="F640" i="24"/>
  <c r="F679" i="24"/>
  <c r="F686" i="24"/>
  <c r="F636" i="24"/>
  <c r="F643" i="24"/>
  <c r="F632" i="24"/>
  <c r="F708" i="24"/>
  <c r="F700" i="24"/>
  <c r="F669" i="24"/>
  <c r="F678" i="24"/>
  <c r="F633" i="24"/>
  <c r="F637" i="24"/>
  <c r="F644" i="24"/>
  <c r="F683" i="24"/>
  <c r="F691" i="24"/>
  <c r="F695" i="24"/>
  <c r="F716" i="24"/>
  <c r="F677" i="24"/>
  <c r="F671" i="24"/>
  <c r="F631" i="24"/>
  <c r="F706" i="24"/>
  <c r="F647" i="24"/>
  <c r="F674" i="24"/>
  <c r="F627" i="24"/>
  <c r="F711" i="24"/>
  <c r="F704" i="24"/>
  <c r="F680" i="24"/>
  <c r="F702" i="24"/>
  <c r="F626" i="24"/>
  <c r="F687" i="24"/>
  <c r="F630" i="24"/>
  <c r="F693" i="24"/>
  <c r="F698" i="24"/>
  <c r="H712" i="34"/>
  <c r="H704" i="34"/>
  <c r="H696" i="34"/>
  <c r="H688" i="34"/>
  <c r="H710" i="34"/>
  <c r="H705" i="34"/>
  <c r="H682" i="34"/>
  <c r="H676" i="34"/>
  <c r="H668" i="34"/>
  <c r="H709" i="34"/>
  <c r="H700" i="34"/>
  <c r="H695" i="34"/>
  <c r="H691" i="34"/>
  <c r="H673" i="34"/>
  <c r="H698" i="34"/>
  <c r="H694" i="34"/>
  <c r="H689" i="34"/>
  <c r="H680" i="34"/>
  <c r="H672" i="34"/>
  <c r="H706" i="34"/>
  <c r="H702" i="34"/>
  <c r="H697" i="34"/>
  <c r="H674" i="34"/>
  <c r="H707" i="34"/>
  <c r="H675" i="34"/>
  <c r="H640" i="34"/>
  <c r="H632" i="34"/>
  <c r="H701" i="34"/>
  <c r="H686" i="34"/>
  <c r="H679" i="34"/>
  <c r="H671" i="34"/>
  <c r="H643" i="34"/>
  <c r="H635" i="34"/>
  <c r="H711" i="34"/>
  <c r="H692" i="34"/>
  <c r="H638" i="34"/>
  <c r="H630" i="34"/>
  <c r="H708" i="34"/>
  <c r="H690" i="34"/>
  <c r="H687" i="34"/>
  <c r="H683" i="34"/>
  <c r="H646" i="34"/>
  <c r="H641" i="34"/>
  <c r="H633" i="34"/>
  <c r="H699" i="34"/>
  <c r="H681" i="34"/>
  <c r="H644" i="34"/>
  <c r="H636" i="34"/>
  <c r="H713" i="34"/>
  <c r="H703" i="34"/>
  <c r="H642" i="34"/>
  <c r="H634" i="34"/>
  <c r="H629" i="34"/>
  <c r="H685" i="34"/>
  <c r="H678" i="34"/>
  <c r="H670" i="34"/>
  <c r="H647" i="34"/>
  <c r="H645" i="34"/>
  <c r="H637" i="34"/>
  <c r="H677" i="34"/>
  <c r="H639" i="34"/>
  <c r="H669" i="34"/>
  <c r="H693" i="34"/>
  <c r="H631" i="34"/>
  <c r="H684" i="34"/>
  <c r="H716" i="34"/>
  <c r="F715" i="24" l="1"/>
  <c r="G625" i="24"/>
  <c r="H715" i="34"/>
  <c r="I629" i="34"/>
  <c r="G645" i="24" l="1"/>
  <c r="G684" i="24"/>
  <c r="G676" i="24"/>
  <c r="G696" i="24"/>
  <c r="G644" i="24"/>
  <c r="G689" i="24"/>
  <c r="G638" i="24"/>
  <c r="G708" i="24"/>
  <c r="G694" i="24"/>
  <c r="G683" i="24"/>
  <c r="G673" i="24"/>
  <c r="G705" i="24"/>
  <c r="G639" i="24"/>
  <c r="G706" i="24"/>
  <c r="G669" i="24"/>
  <c r="G634" i="24"/>
  <c r="G702" i="24"/>
  <c r="G635" i="24"/>
  <c r="G640" i="24"/>
  <c r="G688" i="24"/>
  <c r="G690" i="24"/>
  <c r="G699" i="24"/>
  <c r="G686" i="24"/>
  <c r="G677" i="24"/>
  <c r="G700" i="24"/>
  <c r="G671" i="24"/>
  <c r="G716" i="24"/>
  <c r="G709" i="24"/>
  <c r="G685" i="24"/>
  <c r="G646" i="24"/>
  <c r="G692" i="24"/>
  <c r="G626" i="24"/>
  <c r="G643" i="24"/>
  <c r="G701" i="24"/>
  <c r="G668" i="24"/>
  <c r="G670" i="24"/>
  <c r="G704" i="24"/>
  <c r="G712" i="24"/>
  <c r="G642" i="24"/>
  <c r="G679" i="24"/>
  <c r="G707" i="24"/>
  <c r="G636" i="24"/>
  <c r="G711" i="24"/>
  <c r="G633" i="24"/>
  <c r="G691" i="24"/>
  <c r="G641" i="24"/>
  <c r="G629" i="24"/>
  <c r="G680" i="24"/>
  <c r="G637" i="24"/>
  <c r="G710" i="24"/>
  <c r="G675" i="24"/>
  <c r="G632" i="24"/>
  <c r="G630" i="24"/>
  <c r="G687" i="24"/>
  <c r="G672" i="24"/>
  <c r="G695" i="24"/>
  <c r="G647" i="24"/>
  <c r="G682" i="24"/>
  <c r="G693" i="24"/>
  <c r="G674" i="24"/>
  <c r="G631" i="24"/>
  <c r="G713" i="24"/>
  <c r="G678" i="24"/>
  <c r="G627" i="24"/>
  <c r="G628" i="24"/>
  <c r="G698" i="24"/>
  <c r="G697" i="24"/>
  <c r="G681" i="24"/>
  <c r="G703" i="24"/>
  <c r="I716" i="34"/>
  <c r="I709" i="34"/>
  <c r="I701" i="34"/>
  <c r="I693" i="34"/>
  <c r="I685" i="34"/>
  <c r="I700" i="34"/>
  <c r="I695" i="34"/>
  <c r="I691" i="34"/>
  <c r="I673" i="34"/>
  <c r="I713" i="34"/>
  <c r="I704" i="34"/>
  <c r="I690" i="34"/>
  <c r="I686" i="34"/>
  <c r="I681" i="34"/>
  <c r="I678" i="34"/>
  <c r="I670" i="34"/>
  <c r="I647" i="34"/>
  <c r="I646" i="34"/>
  <c r="I645" i="34"/>
  <c r="I711" i="34"/>
  <c r="I707" i="34"/>
  <c r="I684" i="34"/>
  <c r="I677" i="34"/>
  <c r="I669" i="34"/>
  <c r="I692" i="34"/>
  <c r="I687" i="34"/>
  <c r="I683" i="34"/>
  <c r="I679" i="34"/>
  <c r="I671" i="34"/>
  <c r="I698" i="34"/>
  <c r="I689" i="34"/>
  <c r="I643" i="34"/>
  <c r="I635" i="34"/>
  <c r="I638" i="34"/>
  <c r="I630" i="34"/>
  <c r="I708" i="34"/>
  <c r="I705" i="34"/>
  <c r="I680" i="34"/>
  <c r="I676" i="34"/>
  <c r="I672" i="34"/>
  <c r="I668" i="34"/>
  <c r="I641" i="34"/>
  <c r="I633" i="34"/>
  <c r="I699" i="34"/>
  <c r="I696" i="34"/>
  <c r="I644" i="34"/>
  <c r="I636" i="34"/>
  <c r="I712" i="34"/>
  <c r="I702" i="34"/>
  <c r="I639" i="34"/>
  <c r="I631" i="34"/>
  <c r="I697" i="34"/>
  <c r="I688" i="34"/>
  <c r="I674" i="34"/>
  <c r="I637" i="34"/>
  <c r="I710" i="34"/>
  <c r="I694" i="34"/>
  <c r="I682" i="34"/>
  <c r="I675" i="34"/>
  <c r="I640" i="34"/>
  <c r="I632" i="34"/>
  <c r="I706" i="34"/>
  <c r="I634" i="34"/>
  <c r="I642" i="34"/>
  <c r="I703" i="34"/>
  <c r="G715" i="24" l="1"/>
  <c r="H628" i="24"/>
  <c r="I715" i="34"/>
  <c r="J630" i="34"/>
  <c r="H710" i="24" l="1"/>
  <c r="H694" i="24"/>
  <c r="H708" i="24"/>
  <c r="H634" i="24"/>
  <c r="H689" i="24"/>
  <c r="H684" i="24"/>
  <c r="H706" i="24"/>
  <c r="H644" i="24"/>
  <c r="H632" i="24"/>
  <c r="H691" i="24"/>
  <c r="H690" i="24"/>
  <c r="H642" i="24"/>
  <c r="H630" i="24"/>
  <c r="H713" i="24"/>
  <c r="H682" i="24"/>
  <c r="H647" i="24"/>
  <c r="H677" i="24"/>
  <c r="H638" i="24"/>
  <c r="H637" i="24"/>
  <c r="H636" i="24"/>
  <c r="H711" i="24"/>
  <c r="H635" i="24"/>
  <c r="H716" i="24"/>
  <c r="H686" i="24"/>
  <c r="H693" i="24"/>
  <c r="H633" i="24"/>
  <c r="H697" i="24"/>
  <c r="H671" i="24"/>
  <c r="H692" i="24"/>
  <c r="H685" i="24"/>
  <c r="H712" i="24"/>
  <c r="H679" i="24"/>
  <c r="H702" i="24"/>
  <c r="H678" i="24"/>
  <c r="H700" i="24"/>
  <c r="H676" i="24"/>
  <c r="H641" i="24"/>
  <c r="H705" i="24"/>
  <c r="H683" i="24"/>
  <c r="H670" i="24"/>
  <c r="H703" i="24"/>
  <c r="H709" i="24"/>
  <c r="H695" i="24"/>
  <c r="H646" i="24"/>
  <c r="H688" i="24"/>
  <c r="H673" i="24"/>
  <c r="H687" i="24"/>
  <c r="H672" i="24"/>
  <c r="H669" i="24"/>
  <c r="H668" i="24"/>
  <c r="H698" i="24"/>
  <c r="H707" i="24"/>
  <c r="H643" i="24"/>
  <c r="H631" i="24"/>
  <c r="H675" i="24"/>
  <c r="H680" i="24"/>
  <c r="H701" i="24"/>
  <c r="H674" i="24"/>
  <c r="H640" i="24"/>
  <c r="H699" i="24"/>
  <c r="H639" i="24"/>
  <c r="H645" i="24"/>
  <c r="H681" i="24"/>
  <c r="H629" i="24"/>
  <c r="H704" i="24"/>
  <c r="H696" i="24"/>
  <c r="J706" i="34"/>
  <c r="J698" i="34"/>
  <c r="J690" i="34"/>
  <c r="J682" i="34"/>
  <c r="J713" i="34"/>
  <c r="J709" i="34"/>
  <c r="J704" i="34"/>
  <c r="J686" i="34"/>
  <c r="J681" i="34"/>
  <c r="J678" i="34"/>
  <c r="J670" i="34"/>
  <c r="J647" i="34"/>
  <c r="L647" i="34" s="1"/>
  <c r="J646" i="34"/>
  <c r="J645" i="34"/>
  <c r="J708" i="34"/>
  <c r="J703" i="34"/>
  <c r="J699" i="34"/>
  <c r="J675" i="34"/>
  <c r="J644" i="34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J715" i="34" s="1"/>
  <c r="J702" i="34"/>
  <c r="J697" i="34"/>
  <c r="J693" i="34"/>
  <c r="J688" i="34"/>
  <c r="J674" i="34"/>
  <c r="J716" i="34"/>
  <c r="J710" i="34"/>
  <c r="J705" i="34"/>
  <c r="J701" i="34"/>
  <c r="J696" i="34"/>
  <c r="J676" i="34"/>
  <c r="J668" i="34"/>
  <c r="J695" i="34"/>
  <c r="J679" i="34"/>
  <c r="J671" i="34"/>
  <c r="J711" i="34"/>
  <c r="J692" i="34"/>
  <c r="J680" i="34"/>
  <c r="J672" i="34"/>
  <c r="J687" i="34"/>
  <c r="J683" i="34"/>
  <c r="J712" i="34"/>
  <c r="J673" i="34"/>
  <c r="J684" i="34"/>
  <c r="J677" i="34"/>
  <c r="J669" i="34"/>
  <c r="J700" i="34"/>
  <c r="J694" i="34"/>
  <c r="J691" i="34"/>
  <c r="J685" i="34"/>
  <c r="J707" i="34"/>
  <c r="J689" i="34"/>
  <c r="H715" i="24" l="1"/>
  <c r="I629" i="24"/>
  <c r="L708" i="34"/>
  <c r="L700" i="34"/>
  <c r="L692" i="34"/>
  <c r="L684" i="34"/>
  <c r="L712" i="34"/>
  <c r="L703" i="34"/>
  <c r="L694" i="34"/>
  <c r="L689" i="34"/>
  <c r="L685" i="34"/>
  <c r="L680" i="34"/>
  <c r="L672" i="34"/>
  <c r="L707" i="34"/>
  <c r="L698" i="34"/>
  <c r="L677" i="34"/>
  <c r="L669" i="34"/>
  <c r="L716" i="34"/>
  <c r="L710" i="34"/>
  <c r="L705" i="34"/>
  <c r="L701" i="34"/>
  <c r="L696" i="34"/>
  <c r="L687" i="34"/>
  <c r="L676" i="34"/>
  <c r="L668" i="34"/>
  <c r="L713" i="34"/>
  <c r="L709" i="34"/>
  <c r="L704" i="34"/>
  <c r="L695" i="34"/>
  <c r="L686" i="34"/>
  <c r="L681" i="34"/>
  <c r="L678" i="34"/>
  <c r="L670" i="34"/>
  <c r="L711" i="34"/>
  <c r="L683" i="34"/>
  <c r="L702" i="34"/>
  <c r="L699" i="34"/>
  <c r="L690" i="34"/>
  <c r="L673" i="34"/>
  <c r="L693" i="34"/>
  <c r="L706" i="34"/>
  <c r="L697" i="34"/>
  <c r="L688" i="34"/>
  <c r="L674" i="34"/>
  <c r="L682" i="34"/>
  <c r="L675" i="34"/>
  <c r="L679" i="34"/>
  <c r="L671" i="34"/>
  <c r="L691" i="34"/>
  <c r="K644" i="34"/>
  <c r="I708" i="24" l="1"/>
  <c r="I644" i="24"/>
  <c r="I632" i="24"/>
  <c r="I697" i="24"/>
  <c r="I647" i="24"/>
  <c r="I692" i="24"/>
  <c r="I630" i="24"/>
  <c r="I675" i="24"/>
  <c r="I681" i="24"/>
  <c r="I676" i="24"/>
  <c r="I694" i="24"/>
  <c r="I698" i="24"/>
  <c r="I638" i="24"/>
  <c r="I709" i="24"/>
  <c r="I635" i="24"/>
  <c r="I668" i="24"/>
  <c r="I679" i="24"/>
  <c r="I686" i="24"/>
  <c r="I670" i="24"/>
  <c r="I700" i="24"/>
  <c r="I643" i="24"/>
  <c r="I631" i="24"/>
  <c r="I682" i="24"/>
  <c r="I645" i="24"/>
  <c r="I640" i="24"/>
  <c r="I639" i="24"/>
  <c r="I712" i="24"/>
  <c r="I702" i="24"/>
  <c r="I695" i="24"/>
  <c r="I705" i="24"/>
  <c r="I704" i="24"/>
  <c r="I642" i="24"/>
  <c r="I710" i="24"/>
  <c r="I707" i="24"/>
  <c r="I680" i="24"/>
  <c r="I688" i="24"/>
  <c r="I672" i="24"/>
  <c r="I691" i="24"/>
  <c r="I646" i="24"/>
  <c r="I683" i="24"/>
  <c r="I636" i="24"/>
  <c r="I713" i="24"/>
  <c r="I706" i="24"/>
  <c r="I634" i="24"/>
  <c r="I684" i="24"/>
  <c r="I641" i="24"/>
  <c r="I701" i="24"/>
  <c r="I671" i="24"/>
  <c r="I674" i="24"/>
  <c r="I685" i="24"/>
  <c r="I716" i="24"/>
  <c r="I699" i="24"/>
  <c r="I678" i="24"/>
  <c r="I677" i="24"/>
  <c r="I637" i="24"/>
  <c r="I669" i="24"/>
  <c r="I703" i="24"/>
  <c r="I673" i="24"/>
  <c r="I711" i="24"/>
  <c r="I696" i="24"/>
  <c r="I687" i="24"/>
  <c r="I693" i="24"/>
  <c r="I689" i="24"/>
  <c r="I690" i="24"/>
  <c r="I633" i="24"/>
  <c r="M711" i="34"/>
  <c r="M677" i="34"/>
  <c r="M703" i="34"/>
  <c r="M688" i="34"/>
  <c r="M712" i="34"/>
  <c r="M683" i="34"/>
  <c r="M675" i="34"/>
  <c r="M690" i="34"/>
  <c r="M686" i="34"/>
  <c r="K711" i="34"/>
  <c r="K703" i="34"/>
  <c r="K695" i="34"/>
  <c r="M695" i="34" s="1"/>
  <c r="K687" i="34"/>
  <c r="M687" i="34" s="1"/>
  <c r="K708" i="34"/>
  <c r="M708" i="34" s="1"/>
  <c r="K699" i="34"/>
  <c r="M699" i="34" s="1"/>
  <c r="K690" i="34"/>
  <c r="K675" i="34"/>
  <c r="K712" i="34"/>
  <c r="K694" i="34"/>
  <c r="M694" i="34" s="1"/>
  <c r="K689" i="34"/>
  <c r="M689" i="34" s="1"/>
  <c r="K685" i="34"/>
  <c r="M685" i="34" s="1"/>
  <c r="K680" i="34"/>
  <c r="M680" i="34" s="1"/>
  <c r="K672" i="34"/>
  <c r="K706" i="34"/>
  <c r="M706" i="34" s="1"/>
  <c r="K692" i="34"/>
  <c r="K683" i="34"/>
  <c r="K679" i="34"/>
  <c r="K671" i="34"/>
  <c r="M671" i="34" s="1"/>
  <c r="K700" i="34"/>
  <c r="M700" i="34" s="1"/>
  <c r="K691" i="34"/>
  <c r="M691" i="34" s="1"/>
  <c r="K682" i="34"/>
  <c r="K673" i="34"/>
  <c r="M673" i="34" s="1"/>
  <c r="K701" i="34"/>
  <c r="K686" i="34"/>
  <c r="K705" i="34"/>
  <c r="K676" i="34"/>
  <c r="M676" i="34" s="1"/>
  <c r="K668" i="34"/>
  <c r="K696" i="34"/>
  <c r="M696" i="34" s="1"/>
  <c r="K702" i="34"/>
  <c r="K684" i="34"/>
  <c r="M684" i="34" s="1"/>
  <c r="K681" i="34"/>
  <c r="K677" i="34"/>
  <c r="K669" i="34"/>
  <c r="M669" i="34" s="1"/>
  <c r="K716" i="34"/>
  <c r="K709" i="34"/>
  <c r="M709" i="34" s="1"/>
  <c r="K693" i="34"/>
  <c r="K710" i="34"/>
  <c r="M710" i="34" s="1"/>
  <c r="K707" i="34"/>
  <c r="M707" i="34" s="1"/>
  <c r="K678" i="34"/>
  <c r="M678" i="34" s="1"/>
  <c r="K670" i="34"/>
  <c r="K704" i="34"/>
  <c r="K698" i="34"/>
  <c r="M698" i="34" s="1"/>
  <c r="K697" i="34"/>
  <c r="M697" i="34" s="1"/>
  <c r="K674" i="34"/>
  <c r="K688" i="34"/>
  <c r="K713" i="34"/>
  <c r="M713" i="34" s="1"/>
  <c r="M670" i="34"/>
  <c r="L715" i="34"/>
  <c r="M693" i="34"/>
  <c r="M679" i="34"/>
  <c r="M681" i="34"/>
  <c r="M682" i="34"/>
  <c r="M701" i="34"/>
  <c r="M672" i="34"/>
  <c r="M692" i="34"/>
  <c r="M674" i="34"/>
  <c r="M702" i="34"/>
  <c r="M704" i="34"/>
  <c r="M705" i="34"/>
  <c r="I715" i="24" l="1"/>
  <c r="J630" i="24"/>
  <c r="K715" i="34"/>
  <c r="M668" i="34"/>
  <c r="M715" i="34" s="1"/>
  <c r="J700" i="24" l="1"/>
  <c r="J716" i="24"/>
  <c r="J639" i="24"/>
  <c r="J708" i="24"/>
  <c r="J646" i="24"/>
  <c r="J675" i="24"/>
  <c r="J640" i="24"/>
  <c r="J632" i="24"/>
  <c r="J704" i="24"/>
  <c r="J680" i="24"/>
  <c r="J695" i="24"/>
  <c r="J633" i="24"/>
  <c r="J681" i="24"/>
  <c r="J638" i="24"/>
  <c r="J641" i="24"/>
  <c r="J710" i="24"/>
  <c r="J707" i="24"/>
  <c r="J697" i="24"/>
  <c r="J670" i="24"/>
  <c r="J642" i="24"/>
  <c r="J702" i="24"/>
  <c r="J644" i="24"/>
  <c r="K644" i="24" s="1"/>
  <c r="J712" i="24"/>
  <c r="J685" i="24"/>
  <c r="J668" i="24"/>
  <c r="J631" i="24"/>
  <c r="J715" i="24" s="1"/>
  <c r="J635" i="24"/>
  <c r="J678" i="24"/>
  <c r="J705" i="24"/>
  <c r="J691" i="24"/>
  <c r="J637" i="24"/>
  <c r="J636" i="24"/>
  <c r="J679" i="24"/>
  <c r="J694" i="24"/>
  <c r="J696" i="24"/>
  <c r="J676" i="24"/>
  <c r="J689" i="24"/>
  <c r="J634" i="24"/>
  <c r="J688" i="24"/>
  <c r="J693" i="24"/>
  <c r="J711" i="24"/>
  <c r="J683" i="24"/>
  <c r="J677" i="24"/>
  <c r="J701" i="24"/>
  <c r="J706" i="24"/>
  <c r="J686" i="24"/>
  <c r="J645" i="24"/>
  <c r="J682" i="24"/>
  <c r="J713" i="24"/>
  <c r="J687" i="24"/>
  <c r="J647" i="24"/>
  <c r="L647" i="24" s="1"/>
  <c r="J673" i="24"/>
  <c r="J698" i="24"/>
  <c r="J671" i="24"/>
  <c r="J709" i="24"/>
  <c r="J699" i="24"/>
  <c r="J674" i="24"/>
  <c r="J690" i="24"/>
  <c r="J703" i="24"/>
  <c r="J672" i="24"/>
  <c r="J684" i="24"/>
  <c r="J643" i="24"/>
  <c r="J692" i="24"/>
  <c r="J669" i="24"/>
  <c r="K713" i="24" l="1"/>
  <c r="K689" i="24"/>
  <c r="K688" i="24"/>
  <c r="K692" i="24"/>
  <c r="K675" i="24"/>
  <c r="K716" i="24"/>
  <c r="K677" i="24"/>
  <c r="K708" i="24"/>
  <c r="K670" i="24"/>
  <c r="K680" i="24"/>
  <c r="K695" i="24"/>
  <c r="K681" i="24"/>
  <c r="K690" i="24"/>
  <c r="K700" i="24"/>
  <c r="K702" i="24"/>
  <c r="K685" i="24"/>
  <c r="K683" i="24"/>
  <c r="K668" i="24"/>
  <c r="K715" i="24" s="1"/>
  <c r="K710" i="24"/>
  <c r="K676" i="24"/>
  <c r="K684" i="24"/>
  <c r="K679" i="24"/>
  <c r="K697" i="24"/>
  <c r="K694" i="24"/>
  <c r="K674" i="24"/>
  <c r="K678" i="24"/>
  <c r="K691" i="24"/>
  <c r="K687" i="24"/>
  <c r="K682" i="24"/>
  <c r="K699" i="24"/>
  <c r="K696" i="24"/>
  <c r="K672" i="24"/>
  <c r="K671" i="24"/>
  <c r="K704" i="24"/>
  <c r="K701" i="24"/>
  <c r="K706" i="24"/>
  <c r="K693" i="24"/>
  <c r="K709" i="24"/>
  <c r="K703" i="24"/>
  <c r="K673" i="24"/>
  <c r="K712" i="24"/>
  <c r="K698" i="24"/>
  <c r="K711" i="24"/>
  <c r="K669" i="24"/>
  <c r="K705" i="24"/>
  <c r="K686" i="24"/>
  <c r="K707" i="24"/>
  <c r="L691" i="24"/>
  <c r="M691" i="24" s="1"/>
  <c r="L673" i="24"/>
  <c r="M673" i="24" s="1"/>
  <c r="H23" i="32" s="1"/>
  <c r="L686" i="24"/>
  <c r="M686" i="24" s="1"/>
  <c r="G87" i="32" s="1"/>
  <c r="L682" i="24"/>
  <c r="M682" i="24" s="1"/>
  <c r="C87" i="32" s="1"/>
  <c r="L689" i="24"/>
  <c r="M689" i="24" s="1"/>
  <c r="C119" i="32" s="1"/>
  <c r="L674" i="24"/>
  <c r="M674" i="24" s="1"/>
  <c r="I23" i="32" s="1"/>
  <c r="L678" i="24"/>
  <c r="M678" i="24" s="1"/>
  <c r="L696" i="24"/>
  <c r="M696" i="24" s="1"/>
  <c r="C151" i="32" s="1"/>
  <c r="L677" i="24"/>
  <c r="M677" i="24" s="1"/>
  <c r="L684" i="24"/>
  <c r="M684" i="24" s="1"/>
  <c r="E87" i="32" s="1"/>
  <c r="L703" i="24"/>
  <c r="M703" i="24" s="1"/>
  <c r="C183" i="32" s="1"/>
  <c r="L668" i="24"/>
  <c r="L685" i="24"/>
  <c r="M685" i="24" s="1"/>
  <c r="F87" i="32" s="1"/>
  <c r="L702" i="24"/>
  <c r="M702" i="24" s="1"/>
  <c r="I151" i="32" s="1"/>
  <c r="L670" i="24"/>
  <c r="M670" i="24" s="1"/>
  <c r="E23" i="32" s="1"/>
  <c r="L695" i="24"/>
  <c r="M695" i="24" s="1"/>
  <c r="I119" i="32" s="1"/>
  <c r="L712" i="24"/>
  <c r="M712" i="24" s="1"/>
  <c r="E215" i="32" s="1"/>
  <c r="L688" i="24"/>
  <c r="M688" i="24" s="1"/>
  <c r="I87" i="32" s="1"/>
  <c r="L705" i="24"/>
  <c r="M705" i="24" s="1"/>
  <c r="E183" i="32" s="1"/>
  <c r="L672" i="24"/>
  <c r="M672" i="24" s="1"/>
  <c r="G23" i="32" s="1"/>
  <c r="L697" i="24"/>
  <c r="M697" i="24" s="1"/>
  <c r="D151" i="32" s="1"/>
  <c r="L680" i="24"/>
  <c r="M680" i="24" s="1"/>
  <c r="H55" i="32" s="1"/>
  <c r="L704" i="24"/>
  <c r="M704" i="24" s="1"/>
  <c r="D183" i="32" s="1"/>
  <c r="L687" i="24"/>
  <c r="M687" i="24" s="1"/>
  <c r="H87" i="32" s="1"/>
  <c r="L711" i="24"/>
  <c r="M711" i="24" s="1"/>
  <c r="D215" i="32" s="1"/>
  <c r="L710" i="24"/>
  <c r="M710" i="24" s="1"/>
  <c r="C215" i="32" s="1"/>
  <c r="L707" i="24"/>
  <c r="M707" i="24" s="1"/>
  <c r="G183" i="32" s="1"/>
  <c r="L669" i="24"/>
  <c r="M669" i="24" s="1"/>
  <c r="D23" i="32" s="1"/>
  <c r="L706" i="24"/>
  <c r="M706" i="24" s="1"/>
  <c r="F183" i="32" s="1"/>
  <c r="L690" i="24"/>
  <c r="M690" i="24" s="1"/>
  <c r="D119" i="32" s="1"/>
  <c r="L694" i="24"/>
  <c r="M694" i="24" s="1"/>
  <c r="H119" i="32" s="1"/>
  <c r="L701" i="24"/>
  <c r="M701" i="24" s="1"/>
  <c r="H151" i="32" s="1"/>
  <c r="L699" i="24"/>
  <c r="M699" i="24" s="1"/>
  <c r="F151" i="32" s="1"/>
  <c r="L679" i="24"/>
  <c r="M679" i="24" s="1"/>
  <c r="L716" i="24"/>
  <c r="L693" i="24"/>
  <c r="M693" i="24" s="1"/>
  <c r="L675" i="24"/>
  <c r="M675" i="24" s="1"/>
  <c r="C55" i="32" s="1"/>
  <c r="L683" i="24"/>
  <c r="M683" i="24" s="1"/>
  <c r="D87" i="32" s="1"/>
  <c r="L708" i="24"/>
  <c r="M708" i="24" s="1"/>
  <c r="H183" i="32" s="1"/>
  <c r="L676" i="24"/>
  <c r="M676" i="24" s="1"/>
  <c r="D55" i="32" s="1"/>
  <c r="L692" i="24"/>
  <c r="M692" i="24" s="1"/>
  <c r="L700" i="24"/>
  <c r="M700" i="24" s="1"/>
  <c r="G151" i="32" s="1"/>
  <c r="L709" i="24"/>
  <c r="M709" i="24" s="1"/>
  <c r="I183" i="32" s="1"/>
  <c r="L681" i="24"/>
  <c r="M681" i="24" s="1"/>
  <c r="I55" i="32" s="1"/>
  <c r="L713" i="24"/>
  <c r="M713" i="24" s="1"/>
  <c r="F215" i="32" s="1"/>
  <c r="L671" i="24"/>
  <c r="M671" i="24" s="1"/>
  <c r="F23" i="32" s="1"/>
  <c r="L698" i="24"/>
  <c r="M698" i="24" s="1"/>
  <c r="E151" i="32" s="1"/>
  <c r="G55" i="32" l="1"/>
  <c r="G119" i="32"/>
  <c r="L715" i="24"/>
  <c r="M668" i="24"/>
  <c r="E55" i="32"/>
  <c r="E119" i="32"/>
  <c r="F119" i="32"/>
  <c r="F55" i="32"/>
  <c r="M715" i="24" l="1"/>
  <c r="C23" i="32"/>
</calcChain>
</file>

<file path=xl/sharedStrings.xml><?xml version="1.0" encoding="utf-8"?>
<sst xmlns="http://schemas.openxmlformats.org/spreadsheetml/2006/main" count="5638" uniqueCount="1454">
  <si>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</si>
  <si>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</si>
  <si>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</si>
  <si>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</si>
  <si>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</si>
  <si>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</si>
  <si>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</si>
  <si>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</si>
  <si>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</si>
  <si>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</si>
  <si>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</si>
  <si>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</si>
  <si>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</si>
  <si>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</si>
  <si>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</si>
  <si>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</si>
  <si>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</si>
  <si>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</si>
  <si>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</si>
  <si>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</si>
  <si>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</si>
  <si>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</si>
  <si>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</si>
  <si>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</si>
  <si>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</si>
  <si>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</si>
  <si>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</si>
  <si>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</si>
  <si>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</si>
  <si>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</si>
  <si>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</si>
  <si>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</si>
  <si>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</si>
  <si>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</si>
  <si>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</si>
  <si>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</si>
  <si>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</si>
  <si>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</si>
  <si>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</si>
  <si>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</si>
  <si>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</si>
  <si>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</si>
  <si>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</si>
  <si>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</si>
  <si>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</si>
  <si>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</si>
  <si>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</si>
  <si>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</si>
  <si>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</si>
  <si>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</si>
  <si>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</si>
  <si>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</si>
  <si>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</si>
  <si>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</si>
  <si>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</si>
  <si>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</si>
  <si>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</si>
  <si>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</si>
  <si>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</si>
  <si>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</si>
  <si>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</si>
  <si>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</si>
  <si>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</si>
  <si>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</si>
  <si>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</si>
  <si>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</si>
  <si>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</si>
  <si>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</si>
  <si>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</si>
  <si>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</si>
  <si>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</si>
  <si>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</si>
  <si>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</si>
  <si>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</si>
  <si>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</si>
  <si>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</si>
  <si>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</si>
  <si>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</si>
  <si>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</si>
  <si>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</si>
  <si>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</si>
  <si>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</si>
  <si>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</si>
  <si>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</si>
  <si>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</si>
  <si>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</si>
  <si>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</si>
  <si>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</si>
  <si>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</si>
  <si>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</si>
  <si>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</si>
  <si>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</si>
  <si>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</si>
  <si>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</si>
  <si>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</si>
  <si>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</si>
  <si>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</si>
  <si>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</si>
  <si>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</si>
  <si>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</si>
  <si>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</si>
  <si>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</si>
  <si>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</si>
  <si>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</si>
  <si>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</si>
  <si>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</si>
  <si>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</si>
  <si>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</si>
  <si>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</si>
  <si>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</si>
  <si>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</si>
  <si>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</si>
  <si>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</si>
  <si>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</si>
  <si>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</si>
  <si>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</si>
  <si>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</si>
  <si>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</si>
  <si>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</si>
  <si>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</si>
  <si>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</si>
  <si>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</si>
  <si>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</si>
  <si>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</si>
  <si>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</si>
  <si>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</si>
  <si>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</si>
  <si>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</si>
  <si>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</si>
  <si>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</si>
  <si>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</si>
  <si>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</si>
  <si>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</si>
  <si>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</si>
  <si>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</si>
  <si>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</si>
  <si>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</si>
  <si>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</si>
  <si>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</si>
  <si>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</si>
  <si>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</si>
  <si>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</si>
  <si>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</si>
  <si>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</si>
  <si>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</si>
  <si>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</si>
  <si>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</si>
  <si>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</si>
  <si>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</si>
  <si>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</si>
  <si>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</si>
  <si>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</si>
  <si>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</si>
  <si>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</si>
  <si>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</si>
  <si>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</si>
  <si>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</si>
  <si>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</si>
  <si>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</si>
  <si>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</si>
  <si>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</si>
  <si>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</si>
  <si>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</si>
  <si>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</si>
  <si>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</si>
  <si>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</si>
  <si>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</si>
  <si>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</si>
  <si>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</si>
  <si>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</si>
  <si>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</si>
  <si>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</si>
  <si>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</si>
  <si>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</si>
  <si>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</si>
  <si>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</si>
  <si>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</si>
  <si>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</si>
  <si>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</si>
  <si>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</si>
  <si>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</si>
  <si>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</si>
  <si>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</si>
  <si>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</si>
  <si>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</si>
  <si>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</si>
  <si>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</si>
  <si>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</si>
  <si>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</si>
  <si>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</si>
  <si>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</si>
  <si>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</si>
  <si>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</si>
  <si>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</si>
  <si>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</si>
  <si>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</si>
  <si>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</si>
  <si>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</si>
  <si>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</si>
  <si>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</si>
  <si>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</si>
  <si>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</si>
  <si>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</si>
  <si>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</si>
  <si>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</si>
  <si>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</si>
  <si>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</si>
  <si>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</si>
  <si>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</si>
  <si>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</si>
  <si>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</si>
  <si>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</si>
  <si>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</si>
  <si>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</si>
  <si>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</si>
  <si>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</si>
  <si>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</si>
  <si>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</si>
  <si>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</si>
  <si>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</si>
  <si>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</si>
  <si>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</si>
  <si>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</si>
  <si>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</si>
  <si>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</si>
  <si>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</si>
  <si>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</si>
  <si>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</si>
  <si>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</si>
  <si>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</si>
  <si>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</si>
  <si>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</si>
  <si>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</si>
  <si>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</si>
  <si>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</si>
  <si>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</si>
  <si>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</si>
  <si>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</si>
  <si>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</si>
  <si>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</si>
  <si>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</si>
  <si>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</si>
  <si>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</si>
  <si>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</si>
  <si>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</si>
  <si>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</si>
  <si>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</si>
  <si>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</si>
  <si>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</si>
  <si>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</si>
  <si>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</si>
  <si>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</si>
  <si>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</si>
  <si>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</si>
  <si>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</si>
  <si>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</si>
  <si>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</si>
  <si>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</si>
  <si>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</si>
  <si>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</si>
  <si>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</si>
  <si>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</si>
  <si>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</si>
  <si>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</si>
  <si>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</si>
  <si>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</si>
  <si>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</si>
  <si>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</si>
  <si>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</si>
  <si>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</si>
  <si>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</si>
  <si>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</si>
  <si>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</si>
  <si>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</si>
  <si>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</si>
  <si>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</si>
  <si>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</si>
  <si>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</si>
  <si>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</si>
  <si>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</si>
  <si>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</si>
  <si>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</si>
  <si>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</si>
  <si>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</si>
  <si>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</si>
  <si>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</si>
  <si>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</si>
  <si>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</si>
  <si>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</si>
  <si>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</si>
  <si>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</si>
  <si>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</si>
  <si>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</si>
  <si>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</si>
  <si>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</si>
  <si>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</si>
  <si>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</si>
  <si>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</si>
  <si>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</si>
  <si>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</si>
  <si>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054</t>
  </si>
  <si>
    <t>Hospital Name</t>
  </si>
  <si>
    <t>Forks Community Hospital</t>
  </si>
  <si>
    <t>Mailing Address</t>
  </si>
  <si>
    <t>530 Bogachiel Way</t>
  </si>
  <si>
    <t>City</t>
  </si>
  <si>
    <t>Forks</t>
  </si>
  <si>
    <t>State</t>
  </si>
  <si>
    <t>WA</t>
  </si>
  <si>
    <t>Zip</t>
  </si>
  <si>
    <t>County</t>
  </si>
  <si>
    <t>Clallam</t>
  </si>
  <si>
    <t>Chief Executive Officer</t>
  </si>
  <si>
    <t>Chief Financial Officer</t>
  </si>
  <si>
    <t>Chair of Governing Board</t>
  </si>
  <si>
    <t>Telephone Number</t>
  </si>
  <si>
    <t xml:space="preserve">(360)374-6271 </t>
  </si>
  <si>
    <t>Facsimile Number</t>
  </si>
  <si>
    <t>(360)374-5220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</si>
  <si>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</si>
  <si>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</si>
  <si>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</si>
  <si>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</si>
  <si>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</si>
  <si>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</si>
  <si>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</si>
  <si>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</si>
  <si>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</si>
  <si>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</si>
  <si>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</si>
  <si>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</si>
  <si>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</si>
  <si>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</si>
  <si>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</si>
  <si>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</si>
  <si>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</si>
  <si>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</si>
  <si>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</si>
  <si>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</si>
  <si>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</si>
  <si>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</si>
  <si>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</si>
  <si>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</si>
  <si>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</si>
  <si>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</si>
  <si>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</si>
  <si>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</si>
  <si>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</si>
  <si>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</si>
  <si>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</si>
  <si>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</si>
  <si>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</si>
  <si>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</si>
  <si>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</si>
  <si>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</si>
  <si>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</si>
  <si>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</si>
  <si>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</si>
  <si>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</si>
  <si>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</si>
  <si>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</si>
  <si>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</si>
  <si>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</si>
  <si>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</si>
  <si>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</si>
  <si>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</si>
  <si>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</si>
  <si>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</si>
  <si>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</si>
  <si>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</si>
  <si>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</si>
  <si>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</si>
  <si>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</si>
  <si>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</si>
  <si>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</si>
  <si>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</si>
  <si>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</si>
  <si>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</si>
  <si>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</si>
  <si>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</si>
  <si>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</si>
  <si>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</si>
  <si>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</si>
  <si>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</si>
  <si>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</si>
  <si>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</si>
  <si>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</si>
  <si>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</si>
  <si>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</si>
  <si>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</si>
  <si>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</si>
  <si>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</si>
  <si>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</si>
  <si>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</si>
  <si>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</si>
  <si>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</si>
  <si>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</si>
  <si>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</si>
  <si>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</si>
  <si>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</si>
  <si>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</si>
  <si>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</si>
  <si>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</si>
  <si>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</si>
  <si>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</si>
  <si>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</si>
  <si>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</si>
  <si>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</si>
  <si>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</si>
  <si>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</si>
  <si>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</si>
  <si>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</si>
  <si>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</si>
  <si>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</si>
  <si>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</si>
  <si>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</si>
  <si>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</si>
  <si>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</si>
  <si>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</si>
  <si>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</si>
  <si>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</si>
  <si>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</si>
  <si>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</si>
  <si>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</si>
  <si>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</si>
  <si>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</si>
  <si>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</si>
  <si>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</si>
  <si>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</si>
  <si>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</si>
  <si>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</si>
  <si>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</si>
  <si>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</si>
  <si>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</si>
  <si>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</si>
  <si>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</si>
  <si>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</si>
  <si>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</si>
  <si>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</si>
  <si>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</si>
  <si>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</si>
  <si>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</si>
  <si>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</si>
  <si>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</si>
  <si>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</si>
  <si>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</si>
  <si>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</si>
  <si>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</si>
  <si>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</si>
  <si>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</si>
  <si>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</si>
  <si>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</si>
  <si>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</si>
  <si>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</si>
  <si>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</si>
  <si>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</si>
  <si>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</si>
  <si>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</si>
  <si>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</si>
  <si>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</si>
  <si>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</si>
  <si>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</si>
  <si>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</si>
  <si>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</si>
  <si>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</si>
  <si>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</si>
  <si>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</si>
  <si>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</si>
  <si>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</si>
  <si>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</si>
  <si>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</si>
  <si>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</si>
  <si>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</si>
  <si>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</si>
  <si>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</si>
  <si>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</si>
  <si>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</si>
  <si>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</si>
  <si>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</si>
  <si>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</si>
  <si>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</si>
  <si>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</si>
  <si>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</si>
  <si>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</si>
  <si>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</si>
  <si>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</si>
  <si>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</si>
  <si>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</si>
  <si>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</si>
  <si>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</si>
  <si>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</si>
  <si>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</si>
  <si>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</si>
  <si>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</si>
  <si>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</si>
  <si>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</si>
  <si>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</si>
  <si>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</si>
  <si>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</si>
  <si>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</si>
  <si>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</si>
  <si>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</si>
  <si>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</si>
  <si>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</si>
  <si>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</si>
  <si>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</si>
  <si>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</si>
  <si>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</si>
  <si>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</si>
  <si>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</si>
  <si>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</si>
  <si>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</si>
  <si>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</si>
  <si>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</si>
  <si>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</si>
  <si>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</si>
  <si>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</si>
  <si>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</si>
  <si>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</si>
  <si>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</si>
  <si>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</si>
  <si>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</si>
  <si>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</si>
  <si>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</si>
  <si>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</si>
  <si>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</si>
  <si>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</si>
  <si>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</si>
  <si>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</si>
  <si>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</si>
  <si>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</si>
  <si>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</si>
  <si>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</si>
  <si>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</si>
  <si>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</si>
  <si>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</si>
  <si>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</si>
  <si>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</si>
  <si>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</si>
  <si>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</si>
  <si>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</si>
  <si>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</si>
  <si>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</si>
  <si>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</si>
  <si>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</si>
  <si>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</si>
  <si>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</si>
  <si>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</si>
  <si>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</si>
  <si>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</si>
  <si>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</si>
  <si>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</si>
  <si>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</si>
  <si>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</si>
  <si>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</si>
  <si>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</si>
  <si>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</si>
  <si>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</si>
  <si>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</si>
  <si>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</si>
  <si>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</si>
  <si>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</si>
  <si>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</si>
  <si>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</si>
  <si>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</si>
  <si>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</si>
  <si>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</si>
  <si>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</si>
  <si>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</si>
  <si>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</si>
  <si>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</si>
  <si>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</si>
  <si>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</si>
  <si>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</si>
  <si>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</si>
  <si>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</si>
  <si>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</si>
  <si>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</si>
  <si>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</si>
  <si>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</si>
  <si>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</si>
  <si>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</si>
  <si>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</si>
  <si>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</si>
  <si>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</si>
  <si>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</si>
  <si>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</si>
  <si>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</si>
  <si>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</si>
  <si>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</si>
  <si>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</si>
  <si>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</si>
  <si>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</si>
  <si>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</si>
  <si>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</si>
  <si>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</si>
  <si>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</si>
  <si>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</si>
  <si>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</si>
  <si>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</si>
  <si>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</si>
  <si>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</si>
  <si>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</si>
  <si>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</si>
  <si>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</si>
  <si>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</si>
  <si>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</si>
  <si>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</si>
  <si>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</si>
  <si>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</si>
  <si>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</si>
  <si>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</si>
  <si>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</si>
  <si>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</si>
  <si>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</si>
  <si>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</si>
  <si>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</si>
  <si>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</si>
  <si>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</si>
  <si>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</si>
  <si>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</si>
  <si>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</si>
  <si>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</si>
  <si>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</si>
  <si>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</si>
  <si>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</si>
  <si>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</si>
  <si>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</si>
  <si>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</si>
  <si>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</si>
  <si>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</si>
  <si>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</si>
  <si>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</si>
  <si>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</si>
  <si>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</si>
  <si>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</si>
  <si>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</si>
  <si>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</si>
  <si>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</si>
  <si>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</si>
  <si>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</si>
  <si>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</si>
  <si>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</si>
  <si>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</si>
  <si>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</si>
  <si>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</si>
  <si>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</si>
  <si>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</si>
  <si>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</si>
  <si>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</si>
  <si>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</si>
  <si>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</si>
  <si>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</si>
  <si>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</si>
  <si>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</si>
  <si>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</si>
  <si>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</si>
  <si>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</si>
  <si>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</si>
  <si>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</si>
  <si>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</si>
  <si>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</si>
  <si>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</si>
  <si>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</si>
  <si>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</si>
  <si>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</si>
  <si>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</si>
  <si>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</si>
  <si>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</si>
  <si>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</si>
  <si>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</si>
  <si>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</si>
  <si>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</si>
  <si>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</si>
  <si>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</si>
  <si>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</si>
  <si>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</si>
  <si>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</si>
  <si>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</si>
  <si>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</si>
  <si>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</si>
  <si>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</si>
  <si>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</si>
  <si>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</si>
  <si>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</si>
  <si>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</si>
  <si>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</si>
  <si>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</si>
  <si>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</si>
  <si>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</si>
  <si>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</si>
  <si>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</si>
  <si>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</si>
  <si>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</si>
  <si>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</si>
  <si>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</si>
  <si>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</si>
  <si>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</si>
  <si>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</si>
  <si>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</si>
  <si>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</si>
  <si>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</si>
  <si>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</si>
  <si>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</si>
  <si>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</si>
  <si>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</si>
  <si>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</si>
  <si>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</si>
  <si>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</si>
  <si>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</si>
  <si>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</si>
  <si>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</si>
  <si>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</si>
  <si>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</si>
  <si>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</si>
  <si>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</si>
  <si>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</si>
  <si>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</si>
  <si>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</si>
  <si>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</si>
  <si>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</si>
  <si>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</si>
  <si>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</si>
  <si>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</si>
  <si>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</si>
  <si>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</si>
  <si>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</si>
  <si>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</si>
  <si>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</si>
  <si>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</si>
  <si>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</si>
  <si>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</si>
  <si>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</si>
  <si>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</si>
  <si>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</si>
  <si>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</si>
  <si>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</si>
  <si>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</si>
  <si>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</si>
  <si>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</si>
  <si>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</si>
  <si>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</si>
  <si>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</si>
  <si>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</si>
  <si>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</si>
  <si>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</si>
  <si>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</si>
  <si>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</si>
  <si>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</si>
  <si>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</si>
  <si>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</si>
  <si>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</si>
  <si>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</si>
  <si>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</si>
  <si>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</si>
  <si>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</si>
  <si>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</si>
  <si>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</si>
  <si>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</si>
  <si>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</si>
  <si>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</si>
  <si>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</si>
  <si>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</si>
  <si>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</si>
  <si>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</si>
  <si>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</si>
  <si>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</si>
  <si>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</si>
  <si>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</si>
  <si>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</si>
  <si>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</si>
  <si>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</si>
  <si>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</si>
  <si>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</si>
  <si>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</si>
  <si>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</si>
  <si>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</si>
  <si>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</si>
  <si>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</si>
  <si>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</si>
  <si>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</si>
  <si>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</si>
  <si>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</si>
  <si>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</si>
  <si>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</si>
  <si>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</si>
  <si>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</si>
  <si>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</si>
  <si>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</si>
  <si>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</si>
  <si>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</si>
  <si>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</si>
  <si>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</si>
  <si>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</si>
  <si>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</si>
  <si>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</si>
  <si>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</si>
  <si>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</si>
  <si>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</si>
  <si>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</si>
  <si>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</si>
  <si>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</si>
  <si>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</si>
  <si>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</si>
  <si>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</si>
  <si>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</si>
  <si>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</si>
  <si>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</si>
  <si>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</si>
  <si>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</si>
  <si>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</si>
  <si>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</si>
  <si>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</si>
  <si>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</si>
  <si>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</si>
  <si>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</si>
  <si>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</si>
  <si>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</si>
  <si>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</si>
  <si>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</si>
  <si>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</si>
  <si>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</si>
  <si>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</si>
  <si>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</si>
  <si>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</si>
  <si>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</si>
  <si>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</si>
  <si>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</si>
  <si>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</si>
  <si>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</si>
  <si>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</si>
  <si>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</si>
  <si>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</si>
  <si>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</si>
  <si>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</si>
  <si>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</si>
  <si>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</si>
  <si>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</si>
  <si>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</si>
  <si>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</si>
  <si>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</si>
  <si>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</si>
  <si>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</si>
  <si>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</si>
  <si>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</si>
  <si>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</si>
  <si>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</si>
  <si>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</si>
  <si>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</si>
  <si>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</si>
  <si>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</si>
  <si>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</si>
  <si>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</si>
  <si>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</si>
  <si>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</si>
  <si>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</si>
  <si>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</si>
  <si>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</si>
  <si>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</si>
  <si>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</si>
  <si>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</si>
  <si>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</si>
  <si>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</si>
  <si>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</si>
  <si>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</si>
  <si>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</si>
  <si>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</si>
  <si>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</si>
  <si>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</si>
  <si>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</si>
  <si>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</si>
  <si>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</si>
  <si>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</si>
  <si>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</si>
  <si>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</si>
  <si>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</si>
  <si>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</si>
  <si>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</si>
  <si>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</si>
  <si>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</si>
  <si>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</si>
  <si>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</si>
  <si>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</si>
  <si>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</si>
  <si>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</si>
  <si>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</si>
  <si>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</si>
  <si>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</si>
  <si>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</si>
  <si>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</si>
  <si>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</si>
  <si>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</si>
  <si>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</si>
  <si>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</si>
  <si>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</si>
  <si>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</si>
  <si>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</si>
  <si>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</si>
  <si>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</si>
  <si>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</si>
  <si>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</si>
  <si>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</si>
  <si>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</si>
  <si>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</si>
  <si>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</si>
  <si>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</si>
  <si>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</si>
  <si>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</si>
  <si>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</si>
  <si>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</si>
  <si>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</si>
  <si>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</si>
  <si>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</si>
  <si>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</si>
  <si>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</si>
  <si>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</si>
  <si>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</si>
  <si>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</si>
  <si>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</si>
  <si>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</si>
  <si>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</si>
  <si>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</si>
  <si>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</si>
  <si>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</si>
  <si>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</si>
  <si>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</si>
  <si>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</si>
  <si>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</si>
  <si>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</si>
  <si>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</si>
  <si>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</si>
  <si>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</si>
  <si>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</si>
  <si>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</si>
  <si>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</si>
  <si>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</si>
  <si>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</si>
  <si>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</si>
  <si>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</si>
  <si>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</si>
  <si>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</si>
  <si>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</si>
  <si>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</si>
  <si>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</si>
  <si>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</si>
  <si>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</si>
  <si>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</si>
  <si>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</si>
  <si>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</si>
  <si>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</si>
  <si>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</si>
  <si>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</si>
  <si>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</si>
  <si>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</si>
  <si>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</si>
  <si>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</si>
  <si>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</si>
  <si>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</si>
  <si>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</si>
  <si>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</si>
  <si>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</si>
  <si>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</si>
  <si>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</si>
  <si>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</si>
  <si>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</si>
  <si>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</si>
  <si>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</si>
  <si>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</si>
  <si>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</si>
  <si>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</si>
  <si>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</si>
  <si>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</si>
  <si>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</si>
  <si>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</si>
  <si>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</si>
  <si>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</si>
  <si>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</si>
  <si>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</si>
  <si>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</si>
  <si>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</si>
  <si>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</si>
  <si>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</si>
  <si>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</si>
  <si>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</si>
  <si>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</si>
  <si>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</si>
  <si>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</si>
  <si>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</si>
  <si>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</si>
  <si>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</si>
  <si>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</si>
  <si>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</si>
  <si>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</si>
  <si>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</si>
  <si>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</si>
  <si>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</si>
  <si>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</si>
  <si>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</si>
  <si>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</si>
  <si>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</si>
  <si>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</si>
  <si>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</si>
  <si>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</si>
  <si>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</si>
  <si>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</si>
  <si>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</si>
  <si>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</si>
  <si>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</si>
  <si>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</si>
  <si>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</si>
  <si>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</si>
  <si>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</si>
  <si>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</si>
  <si>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</si>
  <si>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</si>
  <si>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</si>
  <si>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</si>
  <si>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</si>
  <si>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</si>
  <si>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</si>
  <si>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</si>
  <si>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</si>
  <si>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</si>
  <si>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</si>
  <si>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</si>
  <si>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</si>
  <si>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</si>
  <si>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</si>
  <si>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</si>
  <si>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</si>
  <si>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</si>
  <si>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</si>
  <si>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</si>
  <si>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</si>
  <si>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</si>
  <si>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</si>
  <si>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</si>
  <si>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</si>
  <si>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</si>
  <si>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</si>
  <si>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</si>
  <si>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</si>
  <si>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</si>
  <si>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</si>
  <si>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</si>
  <si>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</si>
  <si>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</si>
  <si>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</si>
  <si>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</si>
  <si>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</si>
  <si>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</si>
  <si>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</si>
  <si>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</si>
  <si>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</si>
  <si>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</si>
  <si>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</si>
  <si>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</si>
  <si>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</si>
  <si>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Heidi Anderson</t>
  </si>
  <si>
    <t>Paul Babcock</t>
  </si>
  <si>
    <t>Don Lawley</t>
  </si>
  <si>
    <t>paulb@forkshospital.org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</si>
  <si>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</si>
  <si>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</si>
  <si>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</si>
  <si>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</si>
  <si>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</si>
  <si>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</si>
  <si>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</si>
  <si>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</si>
  <si>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</si>
  <si>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</si>
  <si>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</si>
  <si>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</si>
  <si>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</si>
  <si>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</si>
  <si>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</si>
  <si>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</si>
  <si>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</si>
  <si>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</si>
  <si>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</si>
  <si>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</si>
  <si>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</si>
  <si>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</si>
  <si>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</si>
  <si>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</si>
  <si>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</si>
  <si>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</si>
  <si>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</si>
  <si>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</si>
  <si>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</si>
  <si>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</si>
  <si>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</si>
  <si>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</si>
  <si>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</si>
  <si>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</si>
  <si>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</si>
  <si>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</si>
  <si>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</si>
  <si>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</si>
  <si>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</si>
  <si>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</si>
  <si>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</si>
  <si>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</si>
  <si>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</si>
  <si>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</si>
  <si>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</si>
  <si>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</si>
  <si>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</si>
  <si>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</si>
  <si>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</si>
  <si>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</si>
  <si>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</si>
  <si>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</si>
  <si>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</si>
  <si>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</si>
  <si>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</si>
  <si>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</si>
  <si>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</si>
  <si>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</si>
  <si>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</si>
  <si>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</si>
  <si>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</si>
  <si>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</si>
  <si>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</si>
  <si>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</si>
  <si>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</si>
  <si>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</si>
  <si>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</si>
  <si>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</si>
  <si>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</si>
  <si>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</si>
  <si>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</si>
  <si>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</si>
  <si>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</si>
  <si>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</si>
  <si>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</si>
  <si>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</si>
  <si>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</si>
  <si>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</si>
  <si>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</si>
  <si>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</si>
  <si>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</si>
  <si>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</si>
  <si>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</si>
  <si>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</si>
  <si>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</si>
  <si>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</si>
  <si>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</si>
  <si>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</si>
  <si>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</si>
  <si>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</si>
  <si>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</si>
  <si>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</si>
  <si>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</si>
  <si>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</si>
  <si>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</si>
  <si>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</si>
  <si>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</si>
  <si>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</si>
  <si>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</si>
  <si>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</si>
  <si>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</si>
  <si>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</si>
  <si>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</si>
  <si>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</si>
  <si>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</si>
  <si>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</si>
  <si>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</si>
  <si>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</si>
  <si>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</si>
  <si>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</si>
  <si>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</si>
  <si>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</si>
  <si>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</si>
  <si>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</si>
  <si>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</si>
  <si>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</si>
  <si>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</si>
  <si>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</si>
  <si>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</si>
  <si>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</si>
  <si>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</si>
  <si>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</si>
  <si>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</si>
  <si>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</si>
  <si>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</si>
  <si>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</si>
  <si>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</si>
  <si>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</si>
  <si>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</si>
  <si>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</si>
  <si>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</si>
  <si>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</si>
  <si>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</si>
  <si>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</si>
  <si>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</si>
  <si>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</si>
  <si>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</si>
  <si>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</si>
  <si>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</si>
  <si>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</si>
  <si>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</si>
  <si>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</si>
  <si>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</si>
  <si>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</si>
  <si>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</si>
  <si>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</si>
  <si>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</si>
  <si>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</si>
  <si>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</si>
  <si>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</si>
  <si>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</si>
  <si>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</si>
  <si>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</si>
  <si>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</si>
  <si>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</si>
  <si>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</si>
  <si>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</si>
  <si>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</si>
  <si>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</si>
  <si>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</si>
  <si>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</si>
  <si>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</si>
  <si>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</si>
  <si>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</si>
  <si>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</si>
  <si>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</si>
  <si>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</si>
  <si>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</si>
  <si>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</si>
  <si>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</si>
  <si>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</si>
  <si>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</si>
  <si>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</si>
  <si>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</si>
  <si>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</si>
  <si>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</si>
  <si>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</si>
  <si>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</si>
  <si>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</si>
  <si>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</si>
  <si>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</si>
  <si>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</si>
  <si>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</si>
  <si>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</si>
  <si>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</si>
  <si>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</si>
  <si>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</si>
  <si>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</si>
  <si>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</si>
  <si>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</si>
  <si>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</si>
  <si>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</si>
  <si>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</si>
  <si>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</si>
  <si>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</si>
  <si>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</si>
  <si>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</si>
  <si>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</si>
  <si>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</si>
  <si>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</si>
  <si>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</si>
  <si>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</si>
  <si>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</si>
  <si>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</si>
  <si>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</si>
  <si>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</si>
  <si>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</si>
  <si>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</si>
  <si>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</si>
  <si>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</si>
  <si>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</si>
  <si>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</si>
  <si>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</si>
  <si>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</si>
  <si>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</si>
  <si>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</si>
  <si>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</si>
  <si>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</si>
  <si>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</si>
  <si>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</si>
  <si>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</si>
  <si>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</si>
  <si>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</si>
  <si>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</si>
  <si>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</si>
  <si>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</si>
  <si>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</si>
  <si>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</si>
  <si>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</si>
  <si>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</si>
  <si>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</si>
  <si>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</si>
  <si>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</si>
  <si>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</si>
  <si>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</si>
  <si>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</si>
  <si>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</si>
  <si>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</si>
  <si>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</si>
  <si>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</si>
  <si>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</si>
  <si>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</si>
  <si>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</si>
  <si>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</si>
  <si>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</si>
  <si>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</si>
  <si>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</si>
  <si>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</si>
  <si>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</si>
  <si>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</si>
  <si>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</si>
  <si>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</si>
  <si>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</si>
  <si>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</si>
  <si>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</si>
  <si>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</si>
  <si>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</si>
  <si>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</si>
  <si>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</si>
  <si>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</si>
  <si>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</si>
  <si>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</si>
  <si>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</si>
  <si>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</si>
  <si>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</si>
  <si>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</si>
  <si>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</si>
  <si>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</si>
  <si>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</si>
  <si>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</si>
  <si>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</si>
  <si>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</si>
  <si>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</si>
  <si>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</si>
  <si>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</si>
  <si>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</si>
  <si>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</si>
  <si>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</si>
  <si>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</si>
  <si>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</si>
  <si>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</si>
  <si>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</si>
  <si>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</si>
  <si>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</si>
  <si>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</si>
  <si>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</si>
  <si>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</si>
  <si>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</si>
  <si>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</si>
  <si>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</si>
  <si>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</si>
  <si>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</si>
  <si>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</si>
  <si>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</si>
  <si>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</si>
  <si>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</si>
  <si>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</si>
  <si>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</si>
  <si>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</si>
  <si>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</si>
  <si>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</si>
  <si>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</si>
  <si>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</si>
  <si>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</si>
  <si>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</si>
  <si>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Tre Peterson</t>
  </si>
  <si>
    <t>tre.peterson@wipfli.com</t>
  </si>
  <si>
    <t xml:space="preserve">Account </t>
  </si>
  <si>
    <t>Dept #</t>
  </si>
  <si>
    <t xml:space="preserve">Account Name </t>
  </si>
  <si>
    <t>Dept</t>
  </si>
  <si>
    <t>Type</t>
  </si>
  <si>
    <t>NON-CLINICAL MANAGEMENT</t>
  </si>
  <si>
    <t>Patient Financial Services</t>
  </si>
  <si>
    <t>Income statement</t>
  </si>
  <si>
    <t>Human Resources</t>
  </si>
  <si>
    <t>NON-CLINICAL OTHER</t>
  </si>
  <si>
    <t>ACCREDIDATION &amp; SURVEY</t>
  </si>
  <si>
    <t>Bogachiel Medical Clinic</t>
  </si>
  <si>
    <t>Clallam Bay Medical Clinic</t>
  </si>
  <si>
    <t>Forks Family Medical Clinic</t>
  </si>
  <si>
    <t>Quality Assurance</t>
  </si>
  <si>
    <t>FOOD</t>
  </si>
  <si>
    <t>Skilled Nursing - Swing Beds</t>
  </si>
  <si>
    <t>Non-Skilled/Extended Care - Swing Beds</t>
  </si>
  <si>
    <t>Interventional Pain Management</t>
  </si>
  <si>
    <t>Imaging Services - Diagnostic</t>
  </si>
  <si>
    <t>X-Ray</t>
  </si>
  <si>
    <t>Ultrasound</t>
  </si>
  <si>
    <t>Mammography</t>
  </si>
  <si>
    <t>Cardio-Pulmonary</t>
  </si>
  <si>
    <t>Physical Rehabilitation Services</t>
  </si>
  <si>
    <t>Emergency Room Department</t>
  </si>
  <si>
    <t>Rural Health Clinics</t>
  </si>
  <si>
    <t>West End Outreach Services (WEOS)</t>
  </si>
  <si>
    <t>WEOS - Mental Health Services</t>
  </si>
  <si>
    <t>WEOS - Day Treatment</t>
  </si>
  <si>
    <t>Environmental Services</t>
  </si>
  <si>
    <t>Administration Department</t>
  </si>
  <si>
    <t>Community Health Education/Outreach</t>
  </si>
  <si>
    <t>FURNITURE</t>
  </si>
  <si>
    <t>SMALL EQUIPMENT</t>
  </si>
  <si>
    <t>INSTRUMENTS &amp; MINOR MEDICAL EQUIPMENT</t>
  </si>
  <si>
    <t>Labor And Delivery</t>
  </si>
  <si>
    <t>Health Information Management</t>
  </si>
  <si>
    <t>OTHER MINOR EQUIPMENT</t>
  </si>
  <si>
    <t>Information Services</t>
  </si>
  <si>
    <t>Patient Access</t>
  </si>
  <si>
    <t>EMPLOYEE ENGAGEMENT/HUMAN RESOURCES</t>
  </si>
  <si>
    <t>ADVERTISING/COMMUNITY ENGAGEMENT</t>
  </si>
  <si>
    <t>LICENSES &amp; PERMITS</t>
  </si>
  <si>
    <t>WEOS - Substance Use Disorder Services</t>
  </si>
  <si>
    <t>Facility Services &amp; Maintenance</t>
  </si>
  <si>
    <t>OTHER TAXES</t>
  </si>
  <si>
    <t>ORGANIZATIONAL DUES</t>
  </si>
  <si>
    <t>PROFESSIONAL MEMBERSHIP DUES</t>
  </si>
  <si>
    <t>Accounting &amp; Finance</t>
  </si>
  <si>
    <t>SUBSCRIPTIONS</t>
  </si>
  <si>
    <t>FREIGHT/SHIPPING EXPENSE</t>
  </si>
  <si>
    <t>POSTAGE</t>
  </si>
  <si>
    <t>DISCOUNTS</t>
  </si>
  <si>
    <t>TRAVEL EXPENSE</t>
  </si>
  <si>
    <t>ER Physician</t>
  </si>
  <si>
    <t>INTEREST EXPENSE</t>
  </si>
  <si>
    <t>MRI</t>
  </si>
  <si>
    <t>Unassigned Non-OP Revenue</t>
  </si>
  <si>
    <t>PENALTIES</t>
  </si>
  <si>
    <t>OTHER MISCELLANEOUS EXPENSE</t>
  </si>
  <si>
    <t>OTHER NON-OPERATING EXPENSE</t>
  </si>
  <si>
    <t>PROFESSIONAL FEE REVENUE</t>
  </si>
  <si>
    <t>CAFETERIA SALES</t>
  </si>
  <si>
    <t>EMPLOYEE HOUSING REVENUE</t>
  </si>
  <si>
    <t>Leases &amp; Rentals</t>
  </si>
  <si>
    <t>MEDICAL RECORDS REVENUE</t>
  </si>
  <si>
    <t>INTEREST REVENUE</t>
  </si>
  <si>
    <t>GRANT REVENUE</t>
  </si>
  <si>
    <t>OCH REVENUE</t>
  </si>
  <si>
    <t>REBATES &amp; REFUNDS</t>
  </si>
  <si>
    <t>MISCELLANEOUS REVENUE - OTHER OPERATING REVENUE</t>
  </si>
  <si>
    <t>No Dept (Historical)</t>
  </si>
  <si>
    <t>MEDICARE INPATIENT SETTLEMENT</t>
  </si>
  <si>
    <t>MEDICARE SWING BED SETTLEMENT</t>
  </si>
  <si>
    <t>MEDICARE OUTPATIENT SETTLEMENT</t>
  </si>
  <si>
    <t>MEDICARE RHC SETTLEMENT</t>
  </si>
  <si>
    <t>MEDICARE OTHER GROSS ADJUSTMENT</t>
  </si>
  <si>
    <t>MEDICAID DSH PAYMENTS</t>
  </si>
  <si>
    <t>MEDICAID PROSHARE LTC FUNDS</t>
  </si>
  <si>
    <t>MEDICAID INPATIENT SETTLMENT</t>
  </si>
  <si>
    <t>MEDICAID OUTPATIENT SETTLEMENT</t>
  </si>
  <si>
    <t>MEDICAID AMBULANCE (GEMT) SETTLEMENT</t>
  </si>
  <si>
    <t>STATE/FEDERAL FINANCIAL RELIEF FUNDS</t>
  </si>
  <si>
    <t>OTHER NON-OPERATING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</si>
</sst>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  <numFmt numFmtId="170" formatCode="0.0000"/>
  </numFmts>
  <fonts count="56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7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 applyAlignment="1">
      <alignment vertical="center"/>
    </xf>
    <xf numFmtId="37" fontId="51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0" borderId="34" xfId="0" quotePrefix="1" applyFont="1" applyFill="1" applyBorder="1" applyAlignment="1">
      <alignment horizontal="left"/>
    </xf>
    <xf numFmtId="37" fontId="2" fillId="30" borderId="35" xfId="0" applyFont="1" applyFill="1" applyBorder="1"/>
    <xf numFmtId="38" fontId="2" fillId="30" borderId="35" xfId="0" applyNumberFormat="1" applyFont="1" applyFill="1" applyBorder="1"/>
    <xf numFmtId="37" fontId="2" fillId="30" borderId="36" xfId="0" applyFont="1" applyFill="1" applyBorder="1"/>
    <xf numFmtId="37" fontId="2" fillId="30" borderId="37" xfId="0" quotePrefix="1" applyFont="1" applyFill="1" applyBorder="1" applyAlignment="1">
      <alignment vertical="center" readingOrder="1"/>
    </xf>
    <xf numFmtId="37" fontId="2" fillId="30" borderId="0" xfId="0" quotePrefix="1" applyFont="1" applyFill="1" applyAlignment="1">
      <alignment horizontal="left"/>
    </xf>
    <xf numFmtId="38" fontId="2" fillId="30" borderId="0" xfId="0" applyNumberFormat="1" applyFont="1" applyFill="1"/>
    <xf numFmtId="37" fontId="2" fillId="30" borderId="0" xfId="0" applyFont="1" applyFill="1"/>
    <xf numFmtId="37" fontId="2" fillId="30" borderId="38" xfId="0" applyFont="1" applyFill="1" applyBorder="1"/>
    <xf numFmtId="37" fontId="2" fillId="30" borderId="37" xfId="0" quotePrefix="1" applyFont="1" applyFill="1" applyBorder="1"/>
    <xf numFmtId="37" fontId="2" fillId="30" borderId="37" xfId="0" applyFont="1" applyFill="1" applyBorder="1" applyAlignment="1">
      <alignment vertical="center" readingOrder="1"/>
    </xf>
    <xf numFmtId="37" fontId="2" fillId="30" borderId="39" xfId="0" quotePrefix="1" applyFont="1" applyFill="1" applyBorder="1"/>
    <xf numFmtId="37" fontId="2" fillId="30" borderId="40" xfId="0" applyFont="1" applyFill="1" applyBorder="1"/>
    <xf numFmtId="38" fontId="2" fillId="30" borderId="40" xfId="0" applyNumberFormat="1" applyFont="1" applyFill="1" applyBorder="1"/>
    <xf numFmtId="37" fontId="2" fillId="30" borderId="41" xfId="0" applyFont="1" applyFill="1" applyBorder="1"/>
    <xf numFmtId="37" fontId="52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37" fontId="16" fillId="30" borderId="0" xfId="0" applyFont="1" applyFill="1"/>
    <xf numFmtId="0" fontId="53" fillId="30" borderId="14" xfId="630" applyNumberFormat="1" applyFont="1" applyFill="1" applyBorder="1" applyAlignment="1" applyProtection="1">
      <alignment vertical="top"/>
      <protection locked="0"/>
    </xf>
    <xf numFmtId="1" fontId="44" fillId="0" borderId="0" xfId="0" applyNumberFormat="1" applyFont="1"/>
    <xf numFmtId="170" fontId="46" fillId="0" borderId="0" xfId="0" applyNumberFormat="1" applyFont="1"/>
    <xf numFmtId="44" fontId="33" fillId="0" borderId="0" xfId="0" applyNumberFormat="1" applyFont="1"/>
    <xf numFmtId="44" fontId="0" fillId="0" borderId="0" xfId="0" applyNumberFormat="1"/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739140</xdr:colOff>
      <xdr:row>1</xdr:row>
      <xdr:rowOff>1124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4" Type="http://schemas.openxmlformats.org/officeDocument/2006/relationships/hyperlink" Target="mailto:doh.information@doh.wa.gov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386" transitionEvaluation="1" transitionEntry="1" codeName="Sheet1">
    <tabColor rgb="FF92D050"/>
    <pageSetUpPr autoPageBreaks="0" fitToPage="1"/>
  </sheetPr>
  <dimension ref="A1:CF716"/>
  <sheetViews>
    <sheetView tabSelected="1" topLeftCell="A386" zoomScale="70" zoomScaleNormal="70" workbookViewId="0">
      <selection activeCell="I121" sqref="I121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>
        <v>0</v>
      </c>
      <c r="D47" s="273">
        <v>0</v>
      </c>
      <c r="E47" s="273">
        <v>352594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3934</v>
      </c>
      <c r="L47" s="273">
        <v>447986</v>
      </c>
      <c r="M47" s="273">
        <v>0</v>
      </c>
      <c r="N47" s="273">
        <v>0</v>
      </c>
      <c r="O47" s="273">
        <v>667</v>
      </c>
      <c r="P47" s="273">
        <v>105026</v>
      </c>
      <c r="Q47" s="273">
        <v>108</v>
      </c>
      <c r="R47" s="273">
        <v>54782</v>
      </c>
      <c r="S47" s="273">
        <v>30200</v>
      </c>
      <c r="T47" s="273">
        <v>0</v>
      </c>
      <c r="U47" s="273">
        <v>165704</v>
      </c>
      <c r="V47" s="273">
        <v>0</v>
      </c>
      <c r="W47" s="273">
        <v>0</v>
      </c>
      <c r="X47" s="273">
        <v>0</v>
      </c>
      <c r="Y47" s="273">
        <v>235726</v>
      </c>
      <c r="Z47" s="273">
        <v>0</v>
      </c>
      <c r="AA47" s="273">
        <v>0</v>
      </c>
      <c r="AB47" s="273">
        <v>52728</v>
      </c>
      <c r="AC47" s="273">
        <v>39827</v>
      </c>
      <c r="AD47" s="273">
        <v>0</v>
      </c>
      <c r="AE47" s="273">
        <v>93066</v>
      </c>
      <c r="AF47" s="273">
        <v>0</v>
      </c>
      <c r="AG47" s="273">
        <v>165408</v>
      </c>
      <c r="AH47" s="273">
        <v>77460</v>
      </c>
      <c r="AI47" s="273">
        <v>0</v>
      </c>
      <c r="AJ47" s="273">
        <v>1166505</v>
      </c>
      <c r="AK47" s="273">
        <v>0</v>
      </c>
      <c r="AL47" s="273">
        <v>0</v>
      </c>
      <c r="AM47" s="273">
        <v>0</v>
      </c>
      <c r="AN47" s="273">
        <v>0</v>
      </c>
      <c r="AO47" s="273">
        <v>2773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405864</v>
      </c>
      <c r="AV47" s="273">
        <v>6683</v>
      </c>
      <c r="AW47" s="273">
        <v>0</v>
      </c>
      <c r="AX47" s="273">
        <v>0</v>
      </c>
      <c r="AY47" s="273">
        <v>175444</v>
      </c>
      <c r="AZ47" s="273">
        <v>0</v>
      </c>
      <c r="BA47" s="273">
        <v>3665</v>
      </c>
      <c r="BB47" s="273">
        <v>51780</v>
      </c>
      <c r="BC47" s="273">
        <v>0</v>
      </c>
      <c r="BD47" s="273">
        <v>34550</v>
      </c>
      <c r="BE47" s="273">
        <v>122263</v>
      </c>
      <c r="BF47" s="273">
        <v>202402</v>
      </c>
      <c r="BG47" s="273">
        <v>0</v>
      </c>
      <c r="BH47" s="273">
        <v>38069</v>
      </c>
      <c r="BI47" s="273">
        <v>64</v>
      </c>
      <c r="BJ47" s="273">
        <v>45797</v>
      </c>
      <c r="BK47" s="273">
        <v>196409</v>
      </c>
      <c r="BL47" s="273">
        <v>96210</v>
      </c>
      <c r="BM47" s="273">
        <v>0</v>
      </c>
      <c r="BN47" s="273">
        <v>106546</v>
      </c>
      <c r="BO47" s="273">
        <v>58109</v>
      </c>
      <c r="BP47" s="273">
        <v>0</v>
      </c>
      <c r="BQ47" s="273">
        <v>0</v>
      </c>
      <c r="BR47" s="273">
        <v>75487</v>
      </c>
      <c r="BS47" s="273">
        <v>0</v>
      </c>
      <c r="BT47" s="273">
        <v>0</v>
      </c>
      <c r="BU47" s="273">
        <v>0</v>
      </c>
      <c r="BV47" s="273">
        <v>79090</v>
      </c>
      <c r="BW47" s="273">
        <v>0</v>
      </c>
      <c r="BX47" s="273">
        <v>13707</v>
      </c>
      <c r="BY47" s="273">
        <v>53284</v>
      </c>
      <c r="BZ47" s="273">
        <v>0</v>
      </c>
      <c r="CA47" s="273">
        <v>53</v>
      </c>
      <c r="CB47" s="273">
        <v>18822</v>
      </c>
      <c r="CC47" s="273">
        <v>9162</v>
      </c>
      <c r="CD47" s="16"/>
      <c r="CE47" s="25">
        <f>SUM(C47:CC47)</f>
        <v>4787954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f>SUM(C51:CD51)</f>
        <v>0</v>
      </c>
    </row>
    <row r="52" spans="1:83" x14ac:dyDescent="0.25">
      <c r="A52" s="31" t="s">
        <v>234</v>
      </c>
      <c r="B52" s="272">
        <v>2088968</v>
      </c>
      <c r="C52" s="25">
        <f t="shared" ref="C52:AH52" si="3">IF($B$52,ROUND(($B$52/($CE$90+$CF$90)*C90),0))</f>
        <v>0</v>
      </c>
      <c r="D52" s="25">
        <f t="shared" si="3"/>
        <v>0</v>
      </c>
      <c r="E52" s="25">
        <f t="shared" si="3"/>
        <v>91912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5794</v>
      </c>
      <c r="K52" s="25">
        <f t="shared" si="3"/>
        <v>83863</v>
      </c>
      <c r="L52" s="25">
        <f t="shared" si="3"/>
        <v>60234</v>
      </c>
      <c r="M52" s="25">
        <f t="shared" si="3"/>
        <v>0</v>
      </c>
      <c r="N52" s="25">
        <f t="shared" si="3"/>
        <v>0</v>
      </c>
      <c r="O52" s="25">
        <f t="shared" si="3"/>
        <v>18251</v>
      </c>
      <c r="P52" s="25">
        <f t="shared" si="3"/>
        <v>216891</v>
      </c>
      <c r="Q52" s="25">
        <f t="shared" si="3"/>
        <v>0</v>
      </c>
      <c r="R52" s="25">
        <f t="shared" si="3"/>
        <v>0</v>
      </c>
      <c r="S52" s="25">
        <f t="shared" si="3"/>
        <v>52392</v>
      </c>
      <c r="T52" s="25">
        <f t="shared" si="3"/>
        <v>0</v>
      </c>
      <c r="U52" s="25">
        <f t="shared" si="3"/>
        <v>43718</v>
      </c>
      <c r="V52" s="25">
        <f t="shared" si="3"/>
        <v>8188</v>
      </c>
      <c r="W52" s="25">
        <f t="shared" si="3"/>
        <v>0</v>
      </c>
      <c r="X52" s="25">
        <f t="shared" si="3"/>
        <v>0</v>
      </c>
      <c r="Y52" s="25">
        <f t="shared" si="3"/>
        <v>86430</v>
      </c>
      <c r="Z52" s="25">
        <f t="shared" si="3"/>
        <v>0</v>
      </c>
      <c r="AA52" s="25">
        <f t="shared" si="3"/>
        <v>0</v>
      </c>
      <c r="AB52" s="25">
        <f t="shared" si="3"/>
        <v>13671</v>
      </c>
      <c r="AC52" s="25">
        <f t="shared" si="3"/>
        <v>26092</v>
      </c>
      <c r="AD52" s="25">
        <f t="shared" si="3"/>
        <v>0</v>
      </c>
      <c r="AE52" s="25">
        <f t="shared" si="3"/>
        <v>103952</v>
      </c>
      <c r="AF52" s="25">
        <f t="shared" si="3"/>
        <v>0</v>
      </c>
      <c r="AG52" s="25">
        <f t="shared" si="3"/>
        <v>54717</v>
      </c>
      <c r="AH52" s="25">
        <f t="shared" si="3"/>
        <v>57250</v>
      </c>
      <c r="AI52" s="25">
        <f t="shared" ref="AI52:BN52" si="4">IF($B$52,ROUND(($B$52/($CE$90+$CF$90)*AI90),0))</f>
        <v>0</v>
      </c>
      <c r="AJ52" s="25">
        <f t="shared" si="4"/>
        <v>483225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66271</v>
      </c>
      <c r="AV52" s="25">
        <f t="shared" si="4"/>
        <v>0</v>
      </c>
      <c r="AW52" s="25">
        <f t="shared" si="4"/>
        <v>0</v>
      </c>
      <c r="AX52" s="25">
        <f t="shared" si="4"/>
        <v>0</v>
      </c>
      <c r="AY52" s="25">
        <f t="shared" si="4"/>
        <v>36571</v>
      </c>
      <c r="AZ52" s="25">
        <f t="shared" si="4"/>
        <v>25537</v>
      </c>
      <c r="BA52" s="25">
        <f t="shared" si="4"/>
        <v>25919</v>
      </c>
      <c r="BB52" s="25">
        <f t="shared" si="4"/>
        <v>12491</v>
      </c>
      <c r="BC52" s="25">
        <f t="shared" si="4"/>
        <v>0</v>
      </c>
      <c r="BD52" s="25">
        <f t="shared" si="4"/>
        <v>3470</v>
      </c>
      <c r="BE52" s="25">
        <f t="shared" si="4"/>
        <v>61206</v>
      </c>
      <c r="BF52" s="25">
        <f t="shared" si="4"/>
        <v>3990</v>
      </c>
      <c r="BG52" s="25">
        <f t="shared" si="4"/>
        <v>0</v>
      </c>
      <c r="BH52" s="25">
        <f t="shared" si="4"/>
        <v>12352</v>
      </c>
      <c r="BI52" s="25">
        <f t="shared" si="4"/>
        <v>0</v>
      </c>
      <c r="BJ52" s="25">
        <f t="shared" si="4"/>
        <v>0</v>
      </c>
      <c r="BK52" s="25">
        <f t="shared" si="4"/>
        <v>93508</v>
      </c>
      <c r="BL52" s="25">
        <f t="shared" si="4"/>
        <v>5135</v>
      </c>
      <c r="BM52" s="25">
        <f t="shared" si="4"/>
        <v>0</v>
      </c>
      <c r="BN52" s="25">
        <f t="shared" si="4"/>
        <v>231949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37507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31401</v>
      </c>
      <c r="BW52" s="25">
        <f t="shared" si="5"/>
        <v>0</v>
      </c>
      <c r="BX52" s="25">
        <f t="shared" si="5"/>
        <v>0</v>
      </c>
      <c r="BY52" s="25">
        <f t="shared" si="5"/>
        <v>31297</v>
      </c>
      <c r="BZ52" s="25">
        <f t="shared" si="5"/>
        <v>0</v>
      </c>
      <c r="CA52" s="25">
        <f t="shared" si="5"/>
        <v>0</v>
      </c>
      <c r="CB52" s="25">
        <f t="shared" si="5"/>
        <v>3782</v>
      </c>
      <c r="CC52" s="25">
        <f t="shared" si="5"/>
        <v>0</v>
      </c>
      <c r="CD52" s="25">
        <f t="shared" si="5"/>
        <v>0</v>
      </c>
      <c r="CE52" s="25">
        <f>SUM(C52:CD52)</f>
        <v>2088966</v>
      </c>
    </row>
    <row r="53" spans="1:83" x14ac:dyDescent="0.25">
      <c r="A53" s="16" t="s">
        <v>232</v>
      </c>
      <c r="B53" s="25">
        <f>B51+B52</f>
        <v>2088968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/>
      <c r="D59" s="273"/>
      <c r="E59" s="273">
        <v>591</v>
      </c>
      <c r="F59" s="273"/>
      <c r="G59" s="273"/>
      <c r="H59" s="273"/>
      <c r="I59" s="273"/>
      <c r="J59" s="273">
        <v>14</v>
      </c>
      <c r="K59" s="273">
        <v>320</v>
      </c>
      <c r="L59" s="273">
        <v>6663</v>
      </c>
      <c r="M59" s="273"/>
      <c r="N59" s="273"/>
      <c r="O59" s="273">
        <v>8</v>
      </c>
      <c r="P59" s="274">
        <v>6722</v>
      </c>
      <c r="Q59" s="275">
        <v>6000</v>
      </c>
      <c r="R59" s="275">
        <v>15456</v>
      </c>
      <c r="S59" s="263">
        <v>0</v>
      </c>
      <c r="T59" s="263">
        <v>0</v>
      </c>
      <c r="U59" s="276">
        <v>59291</v>
      </c>
      <c r="V59" s="275"/>
      <c r="W59" s="275">
        <v>4117</v>
      </c>
      <c r="X59" s="275">
        <v>12927</v>
      </c>
      <c r="Y59" s="275">
        <v>7350</v>
      </c>
      <c r="Z59" s="275"/>
      <c r="AA59" s="275"/>
      <c r="AB59" s="263">
        <v>0</v>
      </c>
      <c r="AC59" s="275">
        <v>1350</v>
      </c>
      <c r="AD59" s="275"/>
      <c r="AE59" s="275">
        <v>6238</v>
      </c>
      <c r="AF59" s="275"/>
      <c r="AG59" s="275">
        <v>4939</v>
      </c>
      <c r="AH59" s="275">
        <v>855</v>
      </c>
      <c r="AI59" s="275"/>
      <c r="AJ59" s="275">
        <v>16679</v>
      </c>
      <c r="AK59" s="275"/>
      <c r="AL59" s="275"/>
      <c r="AM59" s="275"/>
      <c r="AN59" s="275"/>
      <c r="AO59" s="275"/>
      <c r="AP59" s="275"/>
      <c r="AQ59" s="275"/>
      <c r="AR59" s="275"/>
      <c r="AS59" s="275"/>
      <c r="AT59" s="275"/>
      <c r="AU59" s="275">
        <v>8396</v>
      </c>
      <c r="AV59" s="263">
        <v>0</v>
      </c>
      <c r="AW59" s="263">
        <v>0</v>
      </c>
      <c r="AX59" s="263">
        <v>0</v>
      </c>
      <c r="AY59" s="275">
        <v>108021</v>
      </c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60206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0</v>
      </c>
      <c r="D60" s="277">
        <v>0</v>
      </c>
      <c r="E60" s="277">
        <v>19.260000000000002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1.34</v>
      </c>
      <c r="L60" s="277">
        <v>28.56</v>
      </c>
      <c r="M60" s="277">
        <v>0</v>
      </c>
      <c r="N60" s="277">
        <v>0</v>
      </c>
      <c r="O60" s="277">
        <v>0.03</v>
      </c>
      <c r="P60" s="274">
        <v>5.29</v>
      </c>
      <c r="Q60" s="274">
        <v>0.01</v>
      </c>
      <c r="R60" s="274">
        <v>1.34</v>
      </c>
      <c r="S60" s="278">
        <v>2.02</v>
      </c>
      <c r="T60" s="278">
        <v>0</v>
      </c>
      <c r="U60" s="279">
        <v>8.6999999999999993</v>
      </c>
      <c r="V60" s="274">
        <v>0</v>
      </c>
      <c r="W60" s="274">
        <v>0</v>
      </c>
      <c r="X60" s="274">
        <v>0</v>
      </c>
      <c r="Y60" s="274">
        <v>11.19</v>
      </c>
      <c r="Z60" s="274">
        <v>0</v>
      </c>
      <c r="AA60" s="274">
        <v>0</v>
      </c>
      <c r="AB60" s="278">
        <v>3.15</v>
      </c>
      <c r="AC60" s="274">
        <v>0.93</v>
      </c>
      <c r="AD60" s="274">
        <v>0</v>
      </c>
      <c r="AE60" s="274">
        <v>9.77</v>
      </c>
      <c r="AF60" s="274">
        <v>0</v>
      </c>
      <c r="AG60" s="274">
        <v>7</v>
      </c>
      <c r="AH60" s="274">
        <v>5.9</v>
      </c>
      <c r="AI60" s="274">
        <v>0.78</v>
      </c>
      <c r="AJ60" s="274">
        <v>34.159999999999997</v>
      </c>
      <c r="AK60" s="274">
        <v>0</v>
      </c>
      <c r="AL60" s="274">
        <v>0</v>
      </c>
      <c r="AM60" s="274">
        <v>0</v>
      </c>
      <c r="AN60" s="274">
        <v>0</v>
      </c>
      <c r="AO60" s="274">
        <v>0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17.98</v>
      </c>
      <c r="AV60" s="278">
        <v>0</v>
      </c>
      <c r="AW60" s="278">
        <v>0</v>
      </c>
      <c r="AX60" s="278">
        <v>0</v>
      </c>
      <c r="AY60" s="274">
        <v>11.4</v>
      </c>
      <c r="AZ60" s="274">
        <v>0</v>
      </c>
      <c r="BA60" s="278">
        <v>0.03</v>
      </c>
      <c r="BB60" s="278">
        <v>2.9</v>
      </c>
      <c r="BC60" s="278">
        <v>0</v>
      </c>
      <c r="BD60" s="278">
        <v>2.0499999999999998</v>
      </c>
      <c r="BE60" s="274">
        <v>7.75</v>
      </c>
      <c r="BF60" s="278">
        <v>14.8</v>
      </c>
      <c r="BG60" s="278">
        <v>0</v>
      </c>
      <c r="BH60" s="278">
        <v>3.34</v>
      </c>
      <c r="BI60" s="278">
        <v>0</v>
      </c>
      <c r="BJ60" s="278">
        <v>4.03</v>
      </c>
      <c r="BK60" s="278">
        <v>13.74</v>
      </c>
      <c r="BL60" s="278">
        <v>6.69</v>
      </c>
      <c r="BM60" s="278">
        <v>0</v>
      </c>
      <c r="BN60" s="278">
        <v>3.84</v>
      </c>
      <c r="BO60" s="278">
        <v>0</v>
      </c>
      <c r="BP60" s="278">
        <v>0</v>
      </c>
      <c r="BQ60" s="278">
        <v>0</v>
      </c>
      <c r="BR60" s="278">
        <v>3.02</v>
      </c>
      <c r="BS60" s="278">
        <v>0</v>
      </c>
      <c r="BT60" s="278">
        <v>0</v>
      </c>
      <c r="BU60" s="278">
        <v>0</v>
      </c>
      <c r="BV60" s="278">
        <v>4.66</v>
      </c>
      <c r="BW60" s="278">
        <v>0</v>
      </c>
      <c r="BX60" s="278">
        <v>3.3</v>
      </c>
      <c r="BY60" s="278">
        <v>2.0699999999999998</v>
      </c>
      <c r="BZ60" s="278">
        <v>0</v>
      </c>
      <c r="CA60" s="278">
        <v>0.32</v>
      </c>
      <c r="CB60" s="278">
        <v>0.5</v>
      </c>
      <c r="CC60" s="278">
        <v>1.3900000000000001</v>
      </c>
      <c r="CD60" s="209" t="s">
        <v>247</v>
      </c>
      <c r="CE60" s="227">
        <f t="shared" ref="CE60:CE68" si="6">SUM(C60:CD60)</f>
        <v>243.24000000000004</v>
      </c>
    </row>
    <row r="61" spans="1:83" x14ac:dyDescent="0.25">
      <c r="A61" s="31" t="s">
        <v>262</v>
      </c>
      <c r="B61" s="16"/>
      <c r="C61" s="273">
        <v>0</v>
      </c>
      <c r="D61" s="273">
        <v>0</v>
      </c>
      <c r="E61" s="273">
        <v>1994796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94052</v>
      </c>
      <c r="L61" s="273">
        <v>2315233</v>
      </c>
      <c r="M61" s="273">
        <v>0</v>
      </c>
      <c r="N61" s="273">
        <v>0</v>
      </c>
      <c r="O61" s="273">
        <v>1317</v>
      </c>
      <c r="P61" s="275">
        <v>481581</v>
      </c>
      <c r="Q61" s="275">
        <v>1265</v>
      </c>
      <c r="R61" s="275">
        <v>580464</v>
      </c>
      <c r="S61" s="280">
        <v>93702</v>
      </c>
      <c r="T61" s="280">
        <v>0</v>
      </c>
      <c r="U61" s="276">
        <v>775137</v>
      </c>
      <c r="V61" s="275">
        <v>0</v>
      </c>
      <c r="W61" s="275">
        <v>0</v>
      </c>
      <c r="X61" s="275">
        <v>0</v>
      </c>
      <c r="Y61" s="275">
        <v>1500578</v>
      </c>
      <c r="Z61" s="275">
        <v>0</v>
      </c>
      <c r="AA61" s="275">
        <v>0</v>
      </c>
      <c r="AB61" s="281">
        <v>295039</v>
      </c>
      <c r="AC61" s="275">
        <v>146847</v>
      </c>
      <c r="AD61" s="275">
        <v>0</v>
      </c>
      <c r="AE61" s="275">
        <v>1010068</v>
      </c>
      <c r="AF61" s="275">
        <v>0</v>
      </c>
      <c r="AG61" s="275">
        <v>1221957</v>
      </c>
      <c r="AH61" s="275">
        <v>411010</v>
      </c>
      <c r="AI61" s="275">
        <v>39006</v>
      </c>
      <c r="AJ61" s="275">
        <v>4596223</v>
      </c>
      <c r="AK61" s="275">
        <v>0</v>
      </c>
      <c r="AL61" s="275">
        <v>0</v>
      </c>
      <c r="AM61" s="275">
        <v>0</v>
      </c>
      <c r="AN61" s="275">
        <v>0</v>
      </c>
      <c r="AO61" s="275">
        <v>16480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1325193</v>
      </c>
      <c r="AV61" s="280">
        <v>95543</v>
      </c>
      <c r="AW61" s="280">
        <v>0</v>
      </c>
      <c r="AX61" s="280">
        <v>0</v>
      </c>
      <c r="AY61" s="275">
        <v>704407</v>
      </c>
      <c r="AZ61" s="275">
        <v>0</v>
      </c>
      <c r="BA61" s="280">
        <v>10094</v>
      </c>
      <c r="BB61" s="280">
        <v>243916</v>
      </c>
      <c r="BC61" s="280">
        <v>0</v>
      </c>
      <c r="BD61" s="280">
        <v>173623</v>
      </c>
      <c r="BE61" s="275">
        <v>511859</v>
      </c>
      <c r="BF61" s="280">
        <v>770111</v>
      </c>
      <c r="BG61" s="280">
        <v>0</v>
      </c>
      <c r="BH61" s="280">
        <v>218128</v>
      </c>
      <c r="BI61" s="280">
        <v>133</v>
      </c>
      <c r="BJ61" s="280">
        <v>229667</v>
      </c>
      <c r="BK61" s="280">
        <v>821872</v>
      </c>
      <c r="BL61" s="280">
        <v>394131</v>
      </c>
      <c r="BM61" s="280">
        <v>0</v>
      </c>
      <c r="BN61" s="280">
        <v>3428819</v>
      </c>
      <c r="BO61" s="280">
        <v>201555</v>
      </c>
      <c r="BP61" s="280">
        <v>0</v>
      </c>
      <c r="BQ61" s="280">
        <v>0</v>
      </c>
      <c r="BR61" s="280">
        <v>224469</v>
      </c>
      <c r="BS61" s="280">
        <v>0</v>
      </c>
      <c r="BT61" s="280">
        <v>0</v>
      </c>
      <c r="BU61" s="280">
        <v>0</v>
      </c>
      <c r="BV61" s="280">
        <v>276805</v>
      </c>
      <c r="BW61" s="280">
        <v>0</v>
      </c>
      <c r="BX61" s="280">
        <v>152186</v>
      </c>
      <c r="BY61" s="280">
        <v>292949</v>
      </c>
      <c r="BZ61" s="280">
        <v>0</v>
      </c>
      <c r="CA61" s="280">
        <v>1304</v>
      </c>
      <c r="CB61" s="280">
        <v>60870</v>
      </c>
      <c r="CC61" s="280">
        <v>29791</v>
      </c>
      <c r="CD61" s="24" t="s">
        <v>247</v>
      </c>
      <c r="CE61" s="25">
        <f t="shared" si="6"/>
        <v>25742180</v>
      </c>
    </row>
    <row r="62" spans="1:83" x14ac:dyDescent="0.25">
      <c r="A62" s="31" t="s">
        <v>10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352594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3934</v>
      </c>
      <c r="L62" s="25">
        <f t="shared" si="7"/>
        <v>447986</v>
      </c>
      <c r="M62" s="25">
        <f t="shared" si="7"/>
        <v>0</v>
      </c>
      <c r="N62" s="25">
        <f t="shared" si="7"/>
        <v>0</v>
      </c>
      <c r="O62" s="25">
        <f t="shared" si="7"/>
        <v>667</v>
      </c>
      <c r="P62" s="25">
        <f t="shared" si="7"/>
        <v>105026</v>
      </c>
      <c r="Q62" s="25">
        <f t="shared" si="7"/>
        <v>108</v>
      </c>
      <c r="R62" s="25">
        <f t="shared" si="7"/>
        <v>54782</v>
      </c>
      <c r="S62" s="25">
        <f t="shared" si="7"/>
        <v>30200</v>
      </c>
      <c r="T62" s="25">
        <f t="shared" si="7"/>
        <v>0</v>
      </c>
      <c r="U62" s="25">
        <f t="shared" si="7"/>
        <v>165704</v>
      </c>
      <c r="V62" s="25">
        <f t="shared" si="7"/>
        <v>0</v>
      </c>
      <c r="W62" s="25">
        <f t="shared" si="7"/>
        <v>0</v>
      </c>
      <c r="X62" s="25">
        <f t="shared" si="7"/>
        <v>0</v>
      </c>
      <c r="Y62" s="25">
        <f t="shared" si="7"/>
        <v>235726</v>
      </c>
      <c r="Z62" s="25">
        <f t="shared" si="7"/>
        <v>0</v>
      </c>
      <c r="AA62" s="25">
        <f t="shared" si="7"/>
        <v>0</v>
      </c>
      <c r="AB62" s="25">
        <f t="shared" si="7"/>
        <v>52728</v>
      </c>
      <c r="AC62" s="25">
        <f t="shared" si="7"/>
        <v>39827</v>
      </c>
      <c r="AD62" s="25">
        <f t="shared" si="7"/>
        <v>0</v>
      </c>
      <c r="AE62" s="25">
        <f t="shared" si="7"/>
        <v>93066</v>
      </c>
      <c r="AF62" s="25">
        <f t="shared" si="7"/>
        <v>0</v>
      </c>
      <c r="AG62" s="25">
        <f t="shared" si="7"/>
        <v>165408</v>
      </c>
      <c r="AH62" s="25">
        <f t="shared" si="7"/>
        <v>77460</v>
      </c>
      <c r="AI62" s="25">
        <f t="shared" ref="AI62:BN62" si="8">ROUND(AI47+AI48,0)</f>
        <v>0</v>
      </c>
      <c r="AJ62" s="25">
        <f t="shared" si="8"/>
        <v>1166505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2773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405864</v>
      </c>
      <c r="AV62" s="25">
        <f t="shared" si="8"/>
        <v>6683</v>
      </c>
      <c r="AW62" s="25">
        <f t="shared" si="8"/>
        <v>0</v>
      </c>
      <c r="AX62" s="25">
        <f t="shared" si="8"/>
        <v>0</v>
      </c>
      <c r="AY62" s="25">
        <f t="shared" si="8"/>
        <v>175444</v>
      </c>
      <c r="AZ62" s="25">
        <f t="shared" si="8"/>
        <v>0</v>
      </c>
      <c r="BA62" s="25">
        <f t="shared" si="8"/>
        <v>3665</v>
      </c>
      <c r="BB62" s="25">
        <f t="shared" si="8"/>
        <v>51780</v>
      </c>
      <c r="BC62" s="25">
        <f t="shared" si="8"/>
        <v>0</v>
      </c>
      <c r="BD62" s="25">
        <f t="shared" si="8"/>
        <v>34550</v>
      </c>
      <c r="BE62" s="25">
        <f t="shared" si="8"/>
        <v>122263</v>
      </c>
      <c r="BF62" s="25">
        <f t="shared" si="8"/>
        <v>202402</v>
      </c>
      <c r="BG62" s="25">
        <f t="shared" si="8"/>
        <v>0</v>
      </c>
      <c r="BH62" s="25">
        <f t="shared" si="8"/>
        <v>38069</v>
      </c>
      <c r="BI62" s="25">
        <f t="shared" si="8"/>
        <v>64</v>
      </c>
      <c r="BJ62" s="25">
        <f t="shared" si="8"/>
        <v>45797</v>
      </c>
      <c r="BK62" s="25">
        <f t="shared" si="8"/>
        <v>196409</v>
      </c>
      <c r="BL62" s="25">
        <f t="shared" si="8"/>
        <v>96210</v>
      </c>
      <c r="BM62" s="25">
        <f t="shared" si="8"/>
        <v>0</v>
      </c>
      <c r="BN62" s="25">
        <f t="shared" si="8"/>
        <v>106546</v>
      </c>
      <c r="BO62" s="25">
        <f t="shared" ref="BO62:CC62" si="9">ROUND(BO47+BO48,0)</f>
        <v>58109</v>
      </c>
      <c r="BP62" s="25">
        <f t="shared" si="9"/>
        <v>0</v>
      </c>
      <c r="BQ62" s="25">
        <f t="shared" si="9"/>
        <v>0</v>
      </c>
      <c r="BR62" s="25">
        <f t="shared" si="9"/>
        <v>75487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79090</v>
      </c>
      <c r="BW62" s="25">
        <f t="shared" si="9"/>
        <v>0</v>
      </c>
      <c r="BX62" s="25">
        <f t="shared" si="9"/>
        <v>13707</v>
      </c>
      <c r="BY62" s="25">
        <f t="shared" si="9"/>
        <v>53284</v>
      </c>
      <c r="BZ62" s="25">
        <f t="shared" si="9"/>
        <v>0</v>
      </c>
      <c r="CA62" s="25">
        <f t="shared" si="9"/>
        <v>53</v>
      </c>
      <c r="CB62" s="25">
        <f t="shared" si="9"/>
        <v>18822</v>
      </c>
      <c r="CC62" s="25">
        <f t="shared" si="9"/>
        <v>9162</v>
      </c>
      <c r="CD62" s="24" t="s">
        <v>247</v>
      </c>
      <c r="CE62" s="25">
        <f t="shared" si="6"/>
        <v>4787954</v>
      </c>
    </row>
    <row r="63" spans="1:83" x14ac:dyDescent="0.25">
      <c r="A63" s="31" t="s">
        <v>263</v>
      </c>
      <c r="B63" s="16"/>
      <c r="C63" s="273">
        <v>0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275">
        <v>0</v>
      </c>
      <c r="Q63" s="275">
        <v>0</v>
      </c>
      <c r="R63" s="275">
        <v>0</v>
      </c>
      <c r="S63" s="280">
        <v>0</v>
      </c>
      <c r="T63" s="280">
        <v>0</v>
      </c>
      <c r="U63" s="276">
        <v>0</v>
      </c>
      <c r="V63" s="275">
        <v>0</v>
      </c>
      <c r="W63" s="275">
        <v>0</v>
      </c>
      <c r="X63" s="275">
        <v>0</v>
      </c>
      <c r="Y63" s="275">
        <v>58411</v>
      </c>
      <c r="Z63" s="275">
        <v>0</v>
      </c>
      <c r="AA63" s="275">
        <v>0</v>
      </c>
      <c r="AB63" s="281">
        <v>4500</v>
      </c>
      <c r="AC63" s="275">
        <v>0</v>
      </c>
      <c r="AD63" s="275">
        <v>0</v>
      </c>
      <c r="AE63" s="275">
        <v>0</v>
      </c>
      <c r="AF63" s="275">
        <v>0</v>
      </c>
      <c r="AG63" s="275">
        <v>0</v>
      </c>
      <c r="AH63" s="275">
        <v>2825</v>
      </c>
      <c r="AI63" s="275">
        <v>0</v>
      </c>
      <c r="AJ63" s="275">
        <v>0</v>
      </c>
      <c r="AK63" s="275">
        <v>0</v>
      </c>
      <c r="AL63" s="275">
        <v>0</v>
      </c>
      <c r="AM63" s="275">
        <v>0</v>
      </c>
      <c r="AN63" s="275">
        <v>0</v>
      </c>
      <c r="AO63" s="275">
        <v>0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1890</v>
      </c>
      <c r="BF63" s="280">
        <v>0</v>
      </c>
      <c r="BG63" s="280">
        <v>0</v>
      </c>
      <c r="BH63" s="280">
        <v>0</v>
      </c>
      <c r="BI63" s="280">
        <v>0</v>
      </c>
      <c r="BJ63" s="280">
        <v>49497</v>
      </c>
      <c r="BK63" s="280">
        <v>60262</v>
      </c>
      <c r="BL63" s="280">
        <v>0</v>
      </c>
      <c r="BM63" s="280">
        <v>0</v>
      </c>
      <c r="BN63" s="280">
        <v>5511</v>
      </c>
      <c r="BO63" s="280">
        <v>0</v>
      </c>
      <c r="BP63" s="280">
        <v>260</v>
      </c>
      <c r="BQ63" s="280">
        <v>0</v>
      </c>
      <c r="BR63" s="280">
        <v>840</v>
      </c>
      <c r="BS63" s="280">
        <v>0</v>
      </c>
      <c r="BT63" s="280">
        <v>0</v>
      </c>
      <c r="BU63" s="280">
        <v>0</v>
      </c>
      <c r="BV63" s="280">
        <v>0</v>
      </c>
      <c r="BW63" s="280">
        <v>1550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f t="shared" si="6"/>
        <v>185546</v>
      </c>
    </row>
    <row r="64" spans="1:83" x14ac:dyDescent="0.25">
      <c r="A64" s="31" t="s">
        <v>264</v>
      </c>
      <c r="B64" s="16"/>
      <c r="C64" s="273">
        <v>0</v>
      </c>
      <c r="D64" s="273">
        <v>0</v>
      </c>
      <c r="E64" s="273">
        <v>53925</v>
      </c>
      <c r="F64" s="273">
        <v>0</v>
      </c>
      <c r="G64" s="273">
        <v>0</v>
      </c>
      <c r="H64" s="273">
        <v>0</v>
      </c>
      <c r="I64" s="273">
        <v>0</v>
      </c>
      <c r="J64" s="273">
        <v>587</v>
      </c>
      <c r="K64" s="273">
        <v>0</v>
      </c>
      <c r="L64" s="273">
        <v>65897</v>
      </c>
      <c r="M64" s="273">
        <v>0</v>
      </c>
      <c r="N64" s="273">
        <v>0</v>
      </c>
      <c r="O64" s="273">
        <v>1576</v>
      </c>
      <c r="P64" s="275">
        <v>112519</v>
      </c>
      <c r="Q64" s="275">
        <v>0</v>
      </c>
      <c r="R64" s="275">
        <v>15848</v>
      </c>
      <c r="S64" s="280">
        <v>51030</v>
      </c>
      <c r="T64" s="280">
        <v>149567</v>
      </c>
      <c r="U64" s="276">
        <v>611242</v>
      </c>
      <c r="V64" s="275">
        <v>0</v>
      </c>
      <c r="W64" s="275">
        <v>0</v>
      </c>
      <c r="X64" s="275">
        <v>0</v>
      </c>
      <c r="Y64" s="275">
        <v>45821</v>
      </c>
      <c r="Z64" s="275">
        <v>0</v>
      </c>
      <c r="AA64" s="275">
        <v>0</v>
      </c>
      <c r="AB64" s="281">
        <v>1339401</v>
      </c>
      <c r="AC64" s="275">
        <v>3489</v>
      </c>
      <c r="AD64" s="275">
        <v>0</v>
      </c>
      <c r="AE64" s="275">
        <v>6396</v>
      </c>
      <c r="AF64" s="275">
        <v>0</v>
      </c>
      <c r="AG64" s="275">
        <v>72838</v>
      </c>
      <c r="AH64" s="275">
        <v>59711</v>
      </c>
      <c r="AI64" s="275">
        <v>0</v>
      </c>
      <c r="AJ64" s="275">
        <v>190045</v>
      </c>
      <c r="AK64" s="275">
        <v>0</v>
      </c>
      <c r="AL64" s="275">
        <v>0</v>
      </c>
      <c r="AM64" s="275">
        <v>0</v>
      </c>
      <c r="AN64" s="275">
        <v>0</v>
      </c>
      <c r="AO64" s="275">
        <v>0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7936</v>
      </c>
      <c r="AV64" s="280">
        <v>73199</v>
      </c>
      <c r="AW64" s="280">
        <v>0</v>
      </c>
      <c r="AX64" s="280">
        <v>0</v>
      </c>
      <c r="AY64" s="275">
        <v>55375</v>
      </c>
      <c r="AZ64" s="275">
        <v>1</v>
      </c>
      <c r="BA64" s="280">
        <v>23149</v>
      </c>
      <c r="BB64" s="280">
        <v>514</v>
      </c>
      <c r="BC64" s="280">
        <v>0</v>
      </c>
      <c r="BD64" s="280">
        <v>568</v>
      </c>
      <c r="BE64" s="275">
        <v>83157</v>
      </c>
      <c r="BF64" s="280">
        <v>58150</v>
      </c>
      <c r="BG64" s="280">
        <v>0</v>
      </c>
      <c r="BH64" s="280">
        <v>6424</v>
      </c>
      <c r="BI64" s="280">
        <v>0</v>
      </c>
      <c r="BJ64" s="280">
        <v>1400</v>
      </c>
      <c r="BK64" s="280">
        <v>9114</v>
      </c>
      <c r="BL64" s="280">
        <v>3626</v>
      </c>
      <c r="BM64" s="280">
        <v>0</v>
      </c>
      <c r="BN64" s="280">
        <v>3612</v>
      </c>
      <c r="BO64" s="280">
        <v>2612</v>
      </c>
      <c r="BP64" s="280">
        <v>0</v>
      </c>
      <c r="BQ64" s="280">
        <v>0</v>
      </c>
      <c r="BR64" s="280">
        <v>1762</v>
      </c>
      <c r="BS64" s="280">
        <v>0</v>
      </c>
      <c r="BT64" s="280">
        <v>0</v>
      </c>
      <c r="BU64" s="280">
        <v>0</v>
      </c>
      <c r="BV64" s="280">
        <v>2488</v>
      </c>
      <c r="BW64" s="280">
        <v>0</v>
      </c>
      <c r="BX64" s="280">
        <v>2737</v>
      </c>
      <c r="BY64" s="280">
        <v>436</v>
      </c>
      <c r="BZ64" s="280">
        <v>0</v>
      </c>
      <c r="CA64" s="280">
        <v>313</v>
      </c>
      <c r="CB64" s="280">
        <v>740</v>
      </c>
      <c r="CC64" s="280">
        <v>0</v>
      </c>
      <c r="CD64" s="24" t="s">
        <v>247</v>
      </c>
      <c r="CE64" s="25">
        <f t="shared" si="6"/>
        <v>3117205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5">
        <v>0</v>
      </c>
      <c r="Q65" s="275">
        <v>0</v>
      </c>
      <c r="R65" s="275">
        <v>0</v>
      </c>
      <c r="S65" s="280">
        <v>0</v>
      </c>
      <c r="T65" s="280">
        <v>0</v>
      </c>
      <c r="U65" s="276">
        <v>0</v>
      </c>
      <c r="V65" s="275">
        <v>0</v>
      </c>
      <c r="W65" s="275">
        <v>0</v>
      </c>
      <c r="X65" s="275">
        <v>0</v>
      </c>
      <c r="Y65" s="275">
        <v>0</v>
      </c>
      <c r="Z65" s="275">
        <v>0</v>
      </c>
      <c r="AA65" s="275">
        <v>0</v>
      </c>
      <c r="AB65" s="281">
        <v>0</v>
      </c>
      <c r="AC65" s="275">
        <v>0</v>
      </c>
      <c r="AD65" s="275">
        <v>0</v>
      </c>
      <c r="AE65" s="275">
        <v>0</v>
      </c>
      <c r="AF65" s="275">
        <v>0</v>
      </c>
      <c r="AG65" s="275">
        <v>0</v>
      </c>
      <c r="AH65" s="275">
        <v>0</v>
      </c>
      <c r="AI65" s="275">
        <v>0</v>
      </c>
      <c r="AJ65" s="275">
        <v>0</v>
      </c>
      <c r="AK65" s="275">
        <v>0</v>
      </c>
      <c r="AL65" s="275">
        <v>0</v>
      </c>
      <c r="AM65" s="275">
        <v>0</v>
      </c>
      <c r="AN65" s="275">
        <v>0</v>
      </c>
      <c r="AO65" s="275">
        <v>0</v>
      </c>
      <c r="AP65" s="275">
        <v>0</v>
      </c>
      <c r="AQ65" s="275">
        <v>0</v>
      </c>
      <c r="AR65" s="275">
        <v>0</v>
      </c>
      <c r="AS65" s="275">
        <v>0</v>
      </c>
      <c r="AT65" s="275">
        <v>0</v>
      </c>
      <c r="AU65" s="275">
        <v>0</v>
      </c>
      <c r="AV65" s="280">
        <v>0</v>
      </c>
      <c r="AW65" s="280">
        <v>0</v>
      </c>
      <c r="AX65" s="280">
        <v>0</v>
      </c>
      <c r="AY65" s="275">
        <v>0</v>
      </c>
      <c r="AZ65" s="275">
        <v>0</v>
      </c>
      <c r="BA65" s="280">
        <v>0</v>
      </c>
      <c r="BB65" s="280">
        <v>0</v>
      </c>
      <c r="BC65" s="280">
        <v>0</v>
      </c>
      <c r="BD65" s="280">
        <v>0</v>
      </c>
      <c r="BE65" s="275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0</v>
      </c>
      <c r="D66" s="273">
        <v>0</v>
      </c>
      <c r="E66" s="273">
        <v>464542</v>
      </c>
      <c r="F66" s="273">
        <v>0</v>
      </c>
      <c r="G66" s="273">
        <v>0</v>
      </c>
      <c r="H66" s="273">
        <v>0</v>
      </c>
      <c r="I66" s="273">
        <v>0</v>
      </c>
      <c r="J66" s="273">
        <v>524</v>
      </c>
      <c r="K66" s="273">
        <v>1012</v>
      </c>
      <c r="L66" s="273">
        <v>5820</v>
      </c>
      <c r="M66" s="273">
        <v>0</v>
      </c>
      <c r="N66" s="273">
        <v>0</v>
      </c>
      <c r="O66" s="273">
        <v>9000</v>
      </c>
      <c r="P66" s="275">
        <v>1589</v>
      </c>
      <c r="Q66" s="275">
        <v>0</v>
      </c>
      <c r="R66" s="275">
        <v>347</v>
      </c>
      <c r="S66" s="280">
        <v>35233</v>
      </c>
      <c r="T66" s="280">
        <v>0</v>
      </c>
      <c r="U66" s="276">
        <v>72186</v>
      </c>
      <c r="V66" s="275">
        <v>0</v>
      </c>
      <c r="W66" s="275">
        <v>0</v>
      </c>
      <c r="X66" s="275">
        <v>0</v>
      </c>
      <c r="Y66" s="275">
        <v>349718</v>
      </c>
      <c r="Z66" s="275">
        <v>0</v>
      </c>
      <c r="AA66" s="275">
        <v>0</v>
      </c>
      <c r="AB66" s="281">
        <v>122615</v>
      </c>
      <c r="AC66" s="275">
        <v>0</v>
      </c>
      <c r="AD66" s="275">
        <v>0</v>
      </c>
      <c r="AE66" s="275">
        <v>4746</v>
      </c>
      <c r="AF66" s="275">
        <v>0</v>
      </c>
      <c r="AG66" s="275">
        <v>44934</v>
      </c>
      <c r="AH66" s="275">
        <v>37566</v>
      </c>
      <c r="AI66" s="275">
        <v>0</v>
      </c>
      <c r="AJ66" s="275">
        <v>98019</v>
      </c>
      <c r="AK66" s="275">
        <v>0</v>
      </c>
      <c r="AL66" s="275">
        <v>0</v>
      </c>
      <c r="AM66" s="275">
        <v>0</v>
      </c>
      <c r="AN66" s="275">
        <v>0</v>
      </c>
      <c r="AO66" s="275">
        <v>0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125446</v>
      </c>
      <c r="AV66" s="280">
        <v>40968</v>
      </c>
      <c r="AW66" s="280">
        <v>0</v>
      </c>
      <c r="AX66" s="280">
        <v>0</v>
      </c>
      <c r="AY66" s="275">
        <v>2378</v>
      </c>
      <c r="AZ66" s="275">
        <v>0</v>
      </c>
      <c r="BA66" s="280">
        <v>4533</v>
      </c>
      <c r="BB66" s="280">
        <v>859</v>
      </c>
      <c r="BC66" s="280">
        <v>0</v>
      </c>
      <c r="BD66" s="280">
        <v>33125</v>
      </c>
      <c r="BE66" s="275">
        <v>74721</v>
      </c>
      <c r="BF66" s="280">
        <v>10697</v>
      </c>
      <c r="BG66" s="280">
        <v>0</v>
      </c>
      <c r="BH66" s="280">
        <v>524536</v>
      </c>
      <c r="BI66" s="280">
        <v>0</v>
      </c>
      <c r="BJ66" s="280">
        <v>187296</v>
      </c>
      <c r="BK66" s="280">
        <v>518174</v>
      </c>
      <c r="BL66" s="280">
        <v>4435</v>
      </c>
      <c r="BM66" s="280">
        <v>0</v>
      </c>
      <c r="BN66" s="280">
        <v>538644</v>
      </c>
      <c r="BO66" s="280">
        <v>0</v>
      </c>
      <c r="BP66" s="280">
        <v>285</v>
      </c>
      <c r="BQ66" s="280">
        <v>0</v>
      </c>
      <c r="BR66" s="280">
        <v>83058</v>
      </c>
      <c r="BS66" s="280">
        <v>0</v>
      </c>
      <c r="BT66" s="280">
        <v>0</v>
      </c>
      <c r="BU66" s="280">
        <v>0</v>
      </c>
      <c r="BV66" s="280">
        <v>31837</v>
      </c>
      <c r="BW66" s="280">
        <v>0</v>
      </c>
      <c r="BX66" s="280">
        <v>42452</v>
      </c>
      <c r="BY66" s="280">
        <v>1032</v>
      </c>
      <c r="BZ66" s="280">
        <v>0</v>
      </c>
      <c r="CA66" s="280">
        <v>0</v>
      </c>
      <c r="CB66" s="280">
        <v>58</v>
      </c>
      <c r="CC66" s="280">
        <v>0</v>
      </c>
      <c r="CD66" s="24" t="s">
        <v>247</v>
      </c>
      <c r="CE66" s="25">
        <f t="shared" si="6"/>
        <v>3472385</v>
      </c>
    </row>
    <row r="67" spans="1:83" x14ac:dyDescent="0.25">
      <c r="A67" s="31" t="s">
        <v>15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91912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5794</v>
      </c>
      <c r="K67" s="25">
        <f t="shared" si="10"/>
        <v>83863</v>
      </c>
      <c r="L67" s="25">
        <f t="shared" si="10"/>
        <v>60234</v>
      </c>
      <c r="M67" s="25">
        <f t="shared" si="10"/>
        <v>0</v>
      </c>
      <c r="N67" s="25">
        <f t="shared" si="10"/>
        <v>0</v>
      </c>
      <c r="O67" s="25">
        <f t="shared" si="10"/>
        <v>18251</v>
      </c>
      <c r="P67" s="25">
        <f t="shared" si="10"/>
        <v>216891</v>
      </c>
      <c r="Q67" s="25">
        <f t="shared" si="10"/>
        <v>0</v>
      </c>
      <c r="R67" s="25">
        <f t="shared" si="10"/>
        <v>0</v>
      </c>
      <c r="S67" s="25">
        <f t="shared" si="10"/>
        <v>52392</v>
      </c>
      <c r="T67" s="25">
        <f t="shared" si="10"/>
        <v>0</v>
      </c>
      <c r="U67" s="25">
        <f t="shared" si="10"/>
        <v>43718</v>
      </c>
      <c r="V67" s="25">
        <f t="shared" si="10"/>
        <v>8188</v>
      </c>
      <c r="W67" s="25">
        <f t="shared" si="10"/>
        <v>0</v>
      </c>
      <c r="X67" s="25">
        <f t="shared" si="10"/>
        <v>0</v>
      </c>
      <c r="Y67" s="25">
        <f t="shared" si="10"/>
        <v>86430</v>
      </c>
      <c r="Z67" s="25">
        <f t="shared" si="10"/>
        <v>0</v>
      </c>
      <c r="AA67" s="25">
        <f t="shared" si="10"/>
        <v>0</v>
      </c>
      <c r="AB67" s="25">
        <f t="shared" si="10"/>
        <v>13671</v>
      </c>
      <c r="AC67" s="25">
        <f t="shared" si="10"/>
        <v>26092</v>
      </c>
      <c r="AD67" s="25">
        <f t="shared" si="10"/>
        <v>0</v>
      </c>
      <c r="AE67" s="25">
        <f t="shared" si="10"/>
        <v>103952</v>
      </c>
      <c r="AF67" s="25">
        <f t="shared" si="10"/>
        <v>0</v>
      </c>
      <c r="AG67" s="25">
        <f t="shared" si="10"/>
        <v>54717</v>
      </c>
      <c r="AH67" s="25">
        <f t="shared" si="10"/>
        <v>57250</v>
      </c>
      <c r="AI67" s="25">
        <f t="shared" ref="AI67:BN67" si="11">ROUND(AI51+AI52,0)</f>
        <v>0</v>
      </c>
      <c r="AJ67" s="25">
        <f t="shared" si="11"/>
        <v>483225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66271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36571</v>
      </c>
      <c r="AZ67" s="25">
        <f t="shared" si="11"/>
        <v>25537</v>
      </c>
      <c r="BA67" s="25">
        <f t="shared" si="11"/>
        <v>25919</v>
      </c>
      <c r="BB67" s="25">
        <f t="shared" si="11"/>
        <v>12491</v>
      </c>
      <c r="BC67" s="25">
        <f t="shared" si="11"/>
        <v>0</v>
      </c>
      <c r="BD67" s="25">
        <f t="shared" si="11"/>
        <v>3470</v>
      </c>
      <c r="BE67" s="25">
        <f t="shared" si="11"/>
        <v>61206</v>
      </c>
      <c r="BF67" s="25">
        <f t="shared" si="11"/>
        <v>3990</v>
      </c>
      <c r="BG67" s="25">
        <f t="shared" si="11"/>
        <v>0</v>
      </c>
      <c r="BH67" s="25">
        <f t="shared" si="11"/>
        <v>12352</v>
      </c>
      <c r="BI67" s="25">
        <f t="shared" si="11"/>
        <v>0</v>
      </c>
      <c r="BJ67" s="25">
        <f t="shared" si="11"/>
        <v>0</v>
      </c>
      <c r="BK67" s="25">
        <f t="shared" si="11"/>
        <v>93508</v>
      </c>
      <c r="BL67" s="25">
        <f t="shared" si="11"/>
        <v>5135</v>
      </c>
      <c r="BM67" s="25">
        <f t="shared" si="11"/>
        <v>0</v>
      </c>
      <c r="BN67" s="25">
        <f t="shared" si="11"/>
        <v>231949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37507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31401</v>
      </c>
      <c r="BW67" s="25">
        <f t="shared" si="12"/>
        <v>0</v>
      </c>
      <c r="BX67" s="25">
        <f t="shared" si="12"/>
        <v>0</v>
      </c>
      <c r="BY67" s="25">
        <f t="shared" si="12"/>
        <v>31297</v>
      </c>
      <c r="BZ67" s="25">
        <f t="shared" si="12"/>
        <v>0</v>
      </c>
      <c r="CA67" s="25">
        <f t="shared" si="12"/>
        <v>0</v>
      </c>
      <c r="CB67" s="25">
        <f t="shared" si="12"/>
        <v>3782</v>
      </c>
      <c r="CC67" s="25">
        <f t="shared" si="12"/>
        <v>0</v>
      </c>
      <c r="CD67" s="24" t="s">
        <v>247</v>
      </c>
      <c r="CE67" s="25">
        <f t="shared" si="6"/>
        <v>2088966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0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1265</v>
      </c>
      <c r="M68" s="273">
        <v>0</v>
      </c>
      <c r="N68" s="273">
        <v>0</v>
      </c>
      <c r="O68" s="273">
        <v>0</v>
      </c>
      <c r="P68" s="275">
        <v>208</v>
      </c>
      <c r="Q68" s="275">
        <v>0</v>
      </c>
      <c r="R68" s="275">
        <v>0</v>
      </c>
      <c r="S68" s="280">
        <v>0</v>
      </c>
      <c r="T68" s="280">
        <v>0</v>
      </c>
      <c r="U68" s="276">
        <v>0</v>
      </c>
      <c r="V68" s="275">
        <v>0</v>
      </c>
      <c r="W68" s="275">
        <v>0</v>
      </c>
      <c r="X68" s="275">
        <v>0</v>
      </c>
      <c r="Y68" s="275">
        <v>38423</v>
      </c>
      <c r="Z68" s="275">
        <v>0</v>
      </c>
      <c r="AA68" s="275">
        <v>0</v>
      </c>
      <c r="AB68" s="281">
        <v>56234</v>
      </c>
      <c r="AC68" s="275">
        <v>0</v>
      </c>
      <c r="AD68" s="275">
        <v>0</v>
      </c>
      <c r="AE68" s="275">
        <v>97</v>
      </c>
      <c r="AF68" s="275">
        <v>0</v>
      </c>
      <c r="AG68" s="275">
        <v>414</v>
      </c>
      <c r="AH68" s="275">
        <v>10970</v>
      </c>
      <c r="AI68" s="275">
        <v>0</v>
      </c>
      <c r="AJ68" s="275">
        <v>7838</v>
      </c>
      <c r="AK68" s="275">
        <v>0</v>
      </c>
      <c r="AL68" s="275">
        <v>0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3963</v>
      </c>
      <c r="AV68" s="280">
        <v>30000</v>
      </c>
      <c r="AW68" s="280">
        <v>0</v>
      </c>
      <c r="AX68" s="280">
        <v>0</v>
      </c>
      <c r="AY68" s="275">
        <v>0</v>
      </c>
      <c r="AZ68" s="275">
        <v>0</v>
      </c>
      <c r="BA68" s="280">
        <v>0</v>
      </c>
      <c r="BB68" s="280">
        <v>0</v>
      </c>
      <c r="BC68" s="280">
        <v>0</v>
      </c>
      <c r="BD68" s="280">
        <v>245</v>
      </c>
      <c r="BE68" s="275">
        <v>29515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1545</v>
      </c>
      <c r="BL68" s="280">
        <v>3178</v>
      </c>
      <c r="BM68" s="280">
        <v>0</v>
      </c>
      <c r="BN68" s="280">
        <v>12258</v>
      </c>
      <c r="BO68" s="280">
        <v>0</v>
      </c>
      <c r="BP68" s="280">
        <v>0</v>
      </c>
      <c r="BQ68" s="280">
        <v>0</v>
      </c>
      <c r="BR68" s="280">
        <v>840</v>
      </c>
      <c r="BS68" s="280">
        <v>0</v>
      </c>
      <c r="BT68" s="280">
        <v>0</v>
      </c>
      <c r="BU68" s="280">
        <v>0</v>
      </c>
      <c r="BV68" s="280">
        <v>1546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255</v>
      </c>
      <c r="CC68" s="280">
        <v>0</v>
      </c>
      <c r="CD68" s="24" t="s">
        <v>247</v>
      </c>
      <c r="CE68" s="25">
        <f t="shared" si="6"/>
        <v>198794</v>
      </c>
    </row>
    <row r="69" spans="1:83" x14ac:dyDescent="0.25">
      <c r="A69" s="31" t="s">
        <v>268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967029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369</v>
      </c>
      <c r="K69" s="25">
        <f t="shared" si="13"/>
        <v>14827</v>
      </c>
      <c r="L69" s="25">
        <f t="shared" si="13"/>
        <v>117118</v>
      </c>
      <c r="M69" s="25">
        <f t="shared" si="13"/>
        <v>0</v>
      </c>
      <c r="N69" s="25">
        <f t="shared" si="13"/>
        <v>0</v>
      </c>
      <c r="O69" s="25">
        <f t="shared" si="13"/>
        <v>130164</v>
      </c>
      <c r="P69" s="25">
        <f t="shared" si="13"/>
        <v>47542</v>
      </c>
      <c r="Q69" s="25">
        <f t="shared" si="13"/>
        <v>0</v>
      </c>
      <c r="R69" s="25">
        <f t="shared" si="13"/>
        <v>73906</v>
      </c>
      <c r="S69" s="25">
        <f t="shared" si="13"/>
        <v>85087</v>
      </c>
      <c r="T69" s="25">
        <f t="shared" si="13"/>
        <v>0</v>
      </c>
      <c r="U69" s="25">
        <f t="shared" si="13"/>
        <v>395850</v>
      </c>
      <c r="V69" s="25">
        <f t="shared" si="13"/>
        <v>0</v>
      </c>
      <c r="W69" s="25">
        <f t="shared" si="13"/>
        <v>0</v>
      </c>
      <c r="X69" s="25">
        <f t="shared" si="13"/>
        <v>0</v>
      </c>
      <c r="Y69" s="25">
        <f t="shared" si="13"/>
        <v>384158</v>
      </c>
      <c r="Z69" s="25">
        <f t="shared" si="13"/>
        <v>0</v>
      </c>
      <c r="AA69" s="25">
        <f t="shared" si="13"/>
        <v>0</v>
      </c>
      <c r="AB69" s="25">
        <f t="shared" si="13"/>
        <v>54877</v>
      </c>
      <c r="AC69" s="25">
        <f t="shared" si="13"/>
        <v>470</v>
      </c>
      <c r="AD69" s="25">
        <f t="shared" si="13"/>
        <v>0</v>
      </c>
      <c r="AE69" s="25">
        <f t="shared" si="13"/>
        <v>17022</v>
      </c>
      <c r="AF69" s="25">
        <f t="shared" si="13"/>
        <v>0</v>
      </c>
      <c r="AG69" s="25">
        <f t="shared" si="13"/>
        <v>1287024</v>
      </c>
      <c r="AH69" s="25">
        <f t="shared" si="13"/>
        <v>66265</v>
      </c>
      <c r="AI69" s="25">
        <f t="shared" ref="AI69:BN69" si="14">SUM(AI70:AI83)</f>
        <v>0</v>
      </c>
      <c r="AJ69" s="25">
        <f t="shared" si="14"/>
        <v>591305</v>
      </c>
      <c r="AK69" s="25">
        <f t="shared" si="14"/>
        <v>23394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62023</v>
      </c>
      <c r="AV69" s="25">
        <f t="shared" si="14"/>
        <v>176066</v>
      </c>
      <c r="AW69" s="25">
        <f t="shared" si="14"/>
        <v>0</v>
      </c>
      <c r="AX69" s="25">
        <f t="shared" si="14"/>
        <v>0</v>
      </c>
      <c r="AY69" s="25">
        <f t="shared" si="14"/>
        <v>401521</v>
      </c>
      <c r="AZ69" s="25">
        <f t="shared" si="14"/>
        <v>0</v>
      </c>
      <c r="BA69" s="25">
        <f t="shared" si="14"/>
        <v>778</v>
      </c>
      <c r="BB69" s="25">
        <f t="shared" si="14"/>
        <v>2144</v>
      </c>
      <c r="BC69" s="25">
        <f t="shared" si="14"/>
        <v>0</v>
      </c>
      <c r="BD69" s="25">
        <f t="shared" si="14"/>
        <v>4864</v>
      </c>
      <c r="BE69" s="25">
        <f t="shared" si="14"/>
        <v>490146</v>
      </c>
      <c r="BF69" s="25">
        <f t="shared" si="14"/>
        <v>534</v>
      </c>
      <c r="BG69" s="25">
        <f t="shared" si="14"/>
        <v>0</v>
      </c>
      <c r="BH69" s="25">
        <f t="shared" si="14"/>
        <v>153188</v>
      </c>
      <c r="BI69" s="25">
        <f t="shared" si="14"/>
        <v>0</v>
      </c>
      <c r="BJ69" s="25">
        <f t="shared" si="14"/>
        <v>177860</v>
      </c>
      <c r="BK69" s="25">
        <f t="shared" si="14"/>
        <v>174981</v>
      </c>
      <c r="BL69" s="25">
        <f t="shared" si="14"/>
        <v>11978</v>
      </c>
      <c r="BM69" s="25">
        <f t="shared" si="14"/>
        <v>0</v>
      </c>
      <c r="BN69" s="25">
        <f t="shared" si="14"/>
        <v>628804</v>
      </c>
      <c r="BO69" s="25">
        <f t="shared" ref="BO69:CE69" si="15">SUM(BO70:BO83)</f>
        <v>579</v>
      </c>
      <c r="BP69" s="25">
        <f t="shared" si="15"/>
        <v>204753</v>
      </c>
      <c r="BQ69" s="25">
        <f t="shared" si="15"/>
        <v>0</v>
      </c>
      <c r="BR69" s="25">
        <f t="shared" si="15"/>
        <v>47328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6648</v>
      </c>
      <c r="BW69" s="25">
        <f t="shared" si="15"/>
        <v>98972</v>
      </c>
      <c r="BX69" s="25">
        <f t="shared" si="15"/>
        <v>5349</v>
      </c>
      <c r="BY69" s="25">
        <f t="shared" si="15"/>
        <v>1001</v>
      </c>
      <c r="BZ69" s="25">
        <f t="shared" si="15"/>
        <v>0</v>
      </c>
      <c r="CA69" s="25">
        <f t="shared" si="15"/>
        <v>950</v>
      </c>
      <c r="CB69" s="25">
        <f t="shared" si="15"/>
        <v>2860</v>
      </c>
      <c r="CC69" s="25">
        <f t="shared" si="15"/>
        <v>321690</v>
      </c>
      <c r="CD69" s="25">
        <f t="shared" si="15"/>
        <v>0</v>
      </c>
      <c r="CE69" s="25">
        <f t="shared" si="15"/>
        <v>7231424</v>
      </c>
    </row>
    <row r="70" spans="1:83" x14ac:dyDescent="0.25">
      <c r="A70" s="26" t="s">
        <v>269</v>
      </c>
      <c r="B70" s="27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>
        <v>0</v>
      </c>
      <c r="D71" s="282">
        <v>0</v>
      </c>
      <c r="E71" s="282">
        <v>888087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8641</v>
      </c>
      <c r="L71" s="282">
        <v>82055</v>
      </c>
      <c r="M71" s="282">
        <v>0</v>
      </c>
      <c r="N71" s="282">
        <v>0</v>
      </c>
      <c r="O71" s="282">
        <v>0</v>
      </c>
      <c r="P71" s="282">
        <v>-7863</v>
      </c>
      <c r="Q71" s="282">
        <v>0</v>
      </c>
      <c r="R71" s="282">
        <v>50400</v>
      </c>
      <c r="S71" s="282">
        <v>0</v>
      </c>
      <c r="T71" s="282">
        <v>0</v>
      </c>
      <c r="U71" s="282">
        <v>80904</v>
      </c>
      <c r="V71" s="282">
        <v>0</v>
      </c>
      <c r="W71" s="282">
        <v>0</v>
      </c>
      <c r="X71" s="282">
        <v>0</v>
      </c>
      <c r="Y71" s="282">
        <v>121815</v>
      </c>
      <c r="Z71" s="282">
        <v>0</v>
      </c>
      <c r="AA71" s="282">
        <v>0</v>
      </c>
      <c r="AB71" s="282">
        <v>27983</v>
      </c>
      <c r="AC71" s="282">
        <v>0</v>
      </c>
      <c r="AD71" s="282">
        <v>0</v>
      </c>
      <c r="AE71" s="282">
        <v>15842</v>
      </c>
      <c r="AF71" s="282">
        <v>0</v>
      </c>
      <c r="AG71" s="282">
        <v>1182035</v>
      </c>
      <c r="AH71" s="282">
        <v>0</v>
      </c>
      <c r="AI71" s="282">
        <v>0</v>
      </c>
      <c r="AJ71" s="282">
        <v>308048</v>
      </c>
      <c r="AK71" s="282">
        <v>23394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79224</v>
      </c>
      <c r="AW71" s="282">
        <v>0</v>
      </c>
      <c r="AX71" s="282">
        <v>0</v>
      </c>
      <c r="AY71" s="282">
        <v>420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17833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2840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f t="shared" si="16"/>
        <v>2881658</v>
      </c>
    </row>
    <row r="72" spans="1:83" x14ac:dyDescent="0.25">
      <c r="A72" s="26" t="s">
        <v>271</v>
      </c>
      <c r="B72" s="27"/>
      <c r="C72" s="282">
        <v>0</v>
      </c>
      <c r="D72" s="282">
        <v>0</v>
      </c>
      <c r="E72" s="282">
        <v>21901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117900</v>
      </c>
      <c r="P72" s="282">
        <v>0</v>
      </c>
      <c r="Q72" s="282">
        <v>0</v>
      </c>
      <c r="R72" s="282">
        <v>0</v>
      </c>
      <c r="S72" s="282">
        <v>28877</v>
      </c>
      <c r="T72" s="282">
        <v>0</v>
      </c>
      <c r="U72" s="282">
        <v>57450</v>
      </c>
      <c r="V72" s="282">
        <v>0</v>
      </c>
      <c r="W72" s="282">
        <v>0</v>
      </c>
      <c r="X72" s="282">
        <v>0</v>
      </c>
      <c r="Y72" s="282">
        <v>1080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-613</v>
      </c>
      <c r="AI72" s="282">
        <v>0</v>
      </c>
      <c r="AJ72" s="282">
        <v>2172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78900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42601</v>
      </c>
      <c r="BI72" s="282">
        <v>0</v>
      </c>
      <c r="BJ72" s="282">
        <v>0</v>
      </c>
      <c r="BK72" s="282">
        <v>59857</v>
      </c>
      <c r="BL72" s="282">
        <v>0</v>
      </c>
      <c r="BM72" s="282">
        <v>0</v>
      </c>
      <c r="BN72" s="282">
        <v>1344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1278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f t="shared" si="16"/>
        <v>412747</v>
      </c>
    </row>
    <row r="73" spans="1:83" x14ac:dyDescent="0.25">
      <c r="A73" s="26" t="s">
        <v>272</v>
      </c>
      <c r="B73" s="27"/>
      <c r="C73" s="282">
        <v>0</v>
      </c>
      <c r="D73" s="282">
        <v>0</v>
      </c>
      <c r="E73" s="282">
        <v>2562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5075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35636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79345</v>
      </c>
      <c r="AH73" s="282">
        <v>0</v>
      </c>
      <c r="AI73" s="282">
        <v>0</v>
      </c>
      <c r="AJ73" s="282">
        <v>146609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2295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4599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333308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f t="shared" si="16"/>
        <v>609429</v>
      </c>
    </row>
    <row r="74" spans="1:83" x14ac:dyDescent="0.25">
      <c r="A74" s="26" t="s">
        <v>273</v>
      </c>
      <c r="B74" s="2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f t="shared" si="16"/>
        <v>0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22079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156512</v>
      </c>
      <c r="BK75" s="282">
        <v>0</v>
      </c>
      <c r="BL75" s="282">
        <v>0</v>
      </c>
      <c r="BM75" s="282">
        <v>0</v>
      </c>
      <c r="BN75" s="282">
        <v>89236</v>
      </c>
      <c r="BO75" s="282">
        <v>0</v>
      </c>
      <c r="BP75" s="282">
        <v>0</v>
      </c>
      <c r="BQ75" s="282">
        <v>0</v>
      </c>
      <c r="BR75" s="282">
        <v>1862</v>
      </c>
      <c r="BS75" s="282">
        <v>0</v>
      </c>
      <c r="BT75" s="282">
        <v>0</v>
      </c>
      <c r="BU75" s="282">
        <v>0</v>
      </c>
      <c r="BV75" s="282">
        <v>0</v>
      </c>
      <c r="BW75" s="282">
        <v>96046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f t="shared" si="16"/>
        <v>365735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133272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7342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513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2266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143393</v>
      </c>
    </row>
    <row r="77" spans="1:83" x14ac:dyDescent="0.25">
      <c r="A77" s="26" t="s">
        <v>276</v>
      </c>
      <c r="B77" s="27"/>
      <c r="C77" s="282">
        <v>0</v>
      </c>
      <c r="D77" s="282">
        <v>0</v>
      </c>
      <c r="E77" s="282">
        <v>25271</v>
      </c>
      <c r="F77" s="282">
        <v>0</v>
      </c>
      <c r="G77" s="282">
        <v>0</v>
      </c>
      <c r="H77" s="282">
        <v>0</v>
      </c>
      <c r="I77" s="282">
        <v>0</v>
      </c>
      <c r="J77" s="282">
        <v>265</v>
      </c>
      <c r="K77" s="282">
        <v>0</v>
      </c>
      <c r="L77" s="282">
        <v>398</v>
      </c>
      <c r="M77" s="282">
        <v>0</v>
      </c>
      <c r="N77" s="282">
        <v>0</v>
      </c>
      <c r="O77" s="282">
        <v>3508</v>
      </c>
      <c r="P77" s="282">
        <v>43609</v>
      </c>
      <c r="Q77" s="282">
        <v>0</v>
      </c>
      <c r="R77" s="282">
        <v>5499</v>
      </c>
      <c r="S77" s="282">
        <v>0</v>
      </c>
      <c r="T77" s="282">
        <v>0</v>
      </c>
      <c r="U77" s="282">
        <v>54897</v>
      </c>
      <c r="V77" s="282">
        <v>0</v>
      </c>
      <c r="W77" s="282">
        <v>0</v>
      </c>
      <c r="X77" s="282">
        <v>0</v>
      </c>
      <c r="Y77" s="282">
        <v>174147</v>
      </c>
      <c r="Z77" s="282">
        <v>0</v>
      </c>
      <c r="AA77" s="282">
        <v>0</v>
      </c>
      <c r="AB77" s="282">
        <v>6112</v>
      </c>
      <c r="AC77" s="282">
        <v>0</v>
      </c>
      <c r="AD77" s="282">
        <v>0</v>
      </c>
      <c r="AE77" s="282">
        <v>203</v>
      </c>
      <c r="AF77" s="282">
        <v>0</v>
      </c>
      <c r="AG77" s="282">
        <v>5053</v>
      </c>
      <c r="AH77" s="282">
        <v>15017</v>
      </c>
      <c r="AI77" s="282">
        <v>0</v>
      </c>
      <c r="AJ77" s="282">
        <v>7334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2211</v>
      </c>
      <c r="AV77" s="282">
        <v>9132</v>
      </c>
      <c r="AW77" s="282">
        <v>0</v>
      </c>
      <c r="AX77" s="282">
        <v>0</v>
      </c>
      <c r="AY77" s="282">
        <v>1167</v>
      </c>
      <c r="AZ77" s="282">
        <v>0</v>
      </c>
      <c r="BA77" s="282">
        <v>62</v>
      </c>
      <c r="BB77" s="282">
        <v>0</v>
      </c>
      <c r="BC77" s="282">
        <v>0</v>
      </c>
      <c r="BD77" s="282">
        <v>277</v>
      </c>
      <c r="BE77" s="282">
        <v>146732</v>
      </c>
      <c r="BF77" s="282">
        <v>0</v>
      </c>
      <c r="BG77" s="282">
        <v>0</v>
      </c>
      <c r="BH77" s="282">
        <v>2250</v>
      </c>
      <c r="BI77" s="282">
        <v>0</v>
      </c>
      <c r="BJ77" s="282">
        <v>0</v>
      </c>
      <c r="BK77" s="282">
        <v>705</v>
      </c>
      <c r="BL77" s="282">
        <v>969</v>
      </c>
      <c r="BM77" s="282">
        <v>0</v>
      </c>
      <c r="BN77" s="282">
        <v>5406</v>
      </c>
      <c r="BO77" s="282">
        <v>0</v>
      </c>
      <c r="BP77" s="282">
        <v>0</v>
      </c>
      <c r="BQ77" s="282">
        <v>0</v>
      </c>
      <c r="BR77" s="282">
        <v>450</v>
      </c>
      <c r="BS77" s="282">
        <v>0</v>
      </c>
      <c r="BT77" s="282">
        <v>0</v>
      </c>
      <c r="BU77" s="282">
        <v>0</v>
      </c>
      <c r="BV77" s="282">
        <v>1466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f t="shared" si="16"/>
        <v>512140</v>
      </c>
    </row>
    <row r="78" spans="1:83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f t="shared" si="16"/>
        <v>0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19420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f t="shared" si="16"/>
        <v>19420</v>
      </c>
    </row>
    <row r="80" spans="1:83" x14ac:dyDescent="0.25">
      <c r="A80" s="26" t="s">
        <v>279</v>
      </c>
      <c r="B80" s="16"/>
      <c r="C80" s="282">
        <v>0</v>
      </c>
      <c r="D80" s="282">
        <v>0</v>
      </c>
      <c r="E80" s="282">
        <v>985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55</v>
      </c>
      <c r="Q80" s="282">
        <v>0</v>
      </c>
      <c r="R80" s="282">
        <v>449</v>
      </c>
      <c r="S80" s="282">
        <v>90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2815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0</v>
      </c>
      <c r="AF80" s="282">
        <v>0</v>
      </c>
      <c r="AG80" s="282">
        <v>3973</v>
      </c>
      <c r="AH80" s="282">
        <v>0</v>
      </c>
      <c r="AI80" s="282">
        <v>0</v>
      </c>
      <c r="AJ80" s="282">
        <v>17169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540</v>
      </c>
      <c r="AZ80" s="282">
        <v>0</v>
      </c>
      <c r="BA80" s="282">
        <v>0</v>
      </c>
      <c r="BB80" s="282">
        <v>-69</v>
      </c>
      <c r="BC80" s="282">
        <v>0</v>
      </c>
      <c r="BD80" s="282">
        <v>0</v>
      </c>
      <c r="BE80" s="282">
        <v>749</v>
      </c>
      <c r="BF80" s="282">
        <v>0</v>
      </c>
      <c r="BG80" s="282">
        <v>0</v>
      </c>
      <c r="BH80" s="282">
        <v>0</v>
      </c>
      <c r="BI80" s="282">
        <v>0</v>
      </c>
      <c r="BJ80" s="282">
        <v>15</v>
      </c>
      <c r="BK80" s="282">
        <v>4428</v>
      </c>
      <c r="BL80" s="282">
        <v>0</v>
      </c>
      <c r="BM80" s="282">
        <v>0</v>
      </c>
      <c r="BN80" s="282">
        <v>2503</v>
      </c>
      <c r="BO80" s="282">
        <v>0</v>
      </c>
      <c r="BP80" s="282">
        <v>0</v>
      </c>
      <c r="BQ80" s="282">
        <v>0</v>
      </c>
      <c r="BR80" s="282">
        <v>3000</v>
      </c>
      <c r="BS80" s="282">
        <v>0</v>
      </c>
      <c r="BT80" s="282">
        <v>0</v>
      </c>
      <c r="BU80" s="282">
        <v>0</v>
      </c>
      <c r="BV80" s="282">
        <v>488</v>
      </c>
      <c r="BW80" s="282">
        <v>0</v>
      </c>
      <c r="BX80" s="282">
        <v>1125</v>
      </c>
      <c r="BY80" s="282">
        <v>0</v>
      </c>
      <c r="BZ80" s="282">
        <v>0</v>
      </c>
      <c r="CA80" s="282">
        <v>1194</v>
      </c>
      <c r="CB80" s="282">
        <v>1604</v>
      </c>
      <c r="CC80" s="282">
        <v>0</v>
      </c>
      <c r="CD80" s="282">
        <v>0</v>
      </c>
      <c r="CE80" s="25">
        <f t="shared" si="16"/>
        <v>41113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12323</v>
      </c>
      <c r="F81" s="282">
        <v>0</v>
      </c>
      <c r="G81" s="282">
        <v>0</v>
      </c>
      <c r="H81" s="282">
        <v>0</v>
      </c>
      <c r="I81" s="282">
        <v>0</v>
      </c>
      <c r="J81" s="282">
        <v>47</v>
      </c>
      <c r="K81" s="282">
        <v>0</v>
      </c>
      <c r="L81" s="282">
        <v>761</v>
      </c>
      <c r="M81" s="282">
        <v>0</v>
      </c>
      <c r="N81" s="282">
        <v>0</v>
      </c>
      <c r="O81" s="282">
        <v>2238</v>
      </c>
      <c r="P81" s="282">
        <v>5606</v>
      </c>
      <c r="Q81" s="282">
        <v>0</v>
      </c>
      <c r="R81" s="282">
        <v>669</v>
      </c>
      <c r="S81" s="282">
        <v>41552</v>
      </c>
      <c r="T81" s="282">
        <v>0</v>
      </c>
      <c r="U81" s="282">
        <v>27676</v>
      </c>
      <c r="V81" s="282">
        <v>0</v>
      </c>
      <c r="W81" s="282">
        <v>0</v>
      </c>
      <c r="X81" s="282">
        <v>0</v>
      </c>
      <c r="Y81" s="282">
        <v>19725</v>
      </c>
      <c r="Z81" s="282">
        <v>0</v>
      </c>
      <c r="AA81" s="282">
        <v>0</v>
      </c>
      <c r="AB81" s="282">
        <v>4955</v>
      </c>
      <c r="AC81" s="282">
        <v>289</v>
      </c>
      <c r="AD81" s="282">
        <v>0</v>
      </c>
      <c r="AE81" s="282">
        <v>138</v>
      </c>
      <c r="AF81" s="282">
        <v>0</v>
      </c>
      <c r="AG81" s="282">
        <v>747</v>
      </c>
      <c r="AH81" s="282">
        <v>3737</v>
      </c>
      <c r="AI81" s="282">
        <v>0</v>
      </c>
      <c r="AJ81" s="282">
        <v>339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2471</v>
      </c>
      <c r="AV81" s="282">
        <v>6791</v>
      </c>
      <c r="AW81" s="282">
        <v>0</v>
      </c>
      <c r="AX81" s="282">
        <v>0</v>
      </c>
      <c r="AY81" s="282">
        <v>1908</v>
      </c>
      <c r="AZ81" s="282">
        <v>0</v>
      </c>
      <c r="BA81" s="282">
        <v>398</v>
      </c>
      <c r="BB81" s="282">
        <v>-7</v>
      </c>
      <c r="BC81" s="282">
        <v>0</v>
      </c>
      <c r="BD81" s="282">
        <v>5</v>
      </c>
      <c r="BE81" s="282">
        <v>19849</v>
      </c>
      <c r="BF81" s="282">
        <v>339</v>
      </c>
      <c r="BG81" s="282">
        <v>0</v>
      </c>
      <c r="BH81" s="282">
        <v>17468</v>
      </c>
      <c r="BI81" s="282">
        <v>0</v>
      </c>
      <c r="BJ81" s="282">
        <v>3361</v>
      </c>
      <c r="BK81" s="282">
        <v>3572</v>
      </c>
      <c r="BL81" s="282">
        <v>275</v>
      </c>
      <c r="BM81" s="282">
        <v>0</v>
      </c>
      <c r="BN81" s="282">
        <v>3966</v>
      </c>
      <c r="BO81" s="282">
        <v>0</v>
      </c>
      <c r="BP81" s="282">
        <v>0</v>
      </c>
      <c r="BQ81" s="282">
        <v>0</v>
      </c>
      <c r="BR81" s="282">
        <v>3013</v>
      </c>
      <c r="BS81" s="282">
        <v>0</v>
      </c>
      <c r="BT81" s="282">
        <v>0</v>
      </c>
      <c r="BU81" s="282">
        <v>0</v>
      </c>
      <c r="BV81" s="282">
        <v>356</v>
      </c>
      <c r="BW81" s="282">
        <v>0</v>
      </c>
      <c r="BX81" s="282">
        <v>1003</v>
      </c>
      <c r="BY81" s="282">
        <v>1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f t="shared" si="16"/>
        <v>185571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1167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428</v>
      </c>
      <c r="L82" s="282">
        <v>4488</v>
      </c>
      <c r="M82" s="282">
        <v>0</v>
      </c>
      <c r="N82" s="282">
        <v>0</v>
      </c>
      <c r="O82" s="282">
        <v>0</v>
      </c>
      <c r="P82" s="282">
        <v>915</v>
      </c>
      <c r="Q82" s="282">
        <v>0</v>
      </c>
      <c r="R82" s="282">
        <v>733</v>
      </c>
      <c r="S82" s="282">
        <v>2</v>
      </c>
      <c r="T82" s="282">
        <v>0</v>
      </c>
      <c r="U82" s="282">
        <v>701</v>
      </c>
      <c r="V82" s="282">
        <v>0</v>
      </c>
      <c r="W82" s="282">
        <v>0</v>
      </c>
      <c r="X82" s="282">
        <v>0</v>
      </c>
      <c r="Y82" s="282">
        <v>1664</v>
      </c>
      <c r="Z82" s="282">
        <v>0</v>
      </c>
      <c r="AA82" s="282">
        <v>0</v>
      </c>
      <c r="AB82" s="282">
        <v>2830</v>
      </c>
      <c r="AC82" s="282">
        <v>0</v>
      </c>
      <c r="AD82" s="282">
        <v>0</v>
      </c>
      <c r="AE82" s="282">
        <v>386</v>
      </c>
      <c r="AF82" s="282">
        <v>0</v>
      </c>
      <c r="AG82" s="282">
        <v>1328</v>
      </c>
      <c r="AH82" s="282">
        <v>22426</v>
      </c>
      <c r="AI82" s="282">
        <v>0</v>
      </c>
      <c r="AJ82" s="282">
        <v>73657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24431</v>
      </c>
      <c r="AV82" s="282">
        <v>914</v>
      </c>
      <c r="AW82" s="282">
        <v>0</v>
      </c>
      <c r="AX82" s="282">
        <v>0</v>
      </c>
      <c r="AY82" s="282">
        <v>658</v>
      </c>
      <c r="AZ82" s="282">
        <v>0</v>
      </c>
      <c r="BA82" s="282">
        <v>0</v>
      </c>
      <c r="BB82" s="282">
        <v>880</v>
      </c>
      <c r="BC82" s="282">
        <v>0</v>
      </c>
      <c r="BD82" s="282">
        <v>4640</v>
      </c>
      <c r="BE82" s="282">
        <v>315744</v>
      </c>
      <c r="BF82" s="282">
        <v>118</v>
      </c>
      <c r="BG82" s="282">
        <v>0</v>
      </c>
      <c r="BH82" s="282">
        <v>47656</v>
      </c>
      <c r="BI82" s="282">
        <v>0</v>
      </c>
      <c r="BJ82" s="282">
        <v>485</v>
      </c>
      <c r="BK82" s="282">
        <v>6397</v>
      </c>
      <c r="BL82" s="282">
        <v>1664</v>
      </c>
      <c r="BM82" s="282">
        <v>0</v>
      </c>
      <c r="BN82" s="282">
        <v>27527</v>
      </c>
      <c r="BO82" s="282">
        <v>0</v>
      </c>
      <c r="BP82" s="282">
        <v>350</v>
      </c>
      <c r="BQ82" s="282">
        <v>0</v>
      </c>
      <c r="BR82" s="282">
        <v>116</v>
      </c>
      <c r="BS82" s="282">
        <v>0</v>
      </c>
      <c r="BT82" s="282">
        <v>0</v>
      </c>
      <c r="BU82" s="282">
        <v>0</v>
      </c>
      <c r="BV82" s="282">
        <v>553</v>
      </c>
      <c r="BW82" s="282">
        <v>0</v>
      </c>
      <c r="BX82" s="282">
        <v>206</v>
      </c>
      <c r="BY82" s="282">
        <v>1000</v>
      </c>
      <c r="BZ82" s="282">
        <v>0</v>
      </c>
      <c r="CA82" s="282">
        <v>0</v>
      </c>
      <c r="CB82" s="282">
        <v>664</v>
      </c>
      <c r="CC82" s="282">
        <v>0</v>
      </c>
      <c r="CD82" s="282">
        <v>0</v>
      </c>
      <c r="CE82" s="25">
        <f t="shared" si="16"/>
        <v>544728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275">
        <v>14733</v>
      </c>
      <c r="F83" s="275">
        <v>0</v>
      </c>
      <c r="G83" s="273">
        <v>0</v>
      </c>
      <c r="H83" s="273">
        <v>0</v>
      </c>
      <c r="I83" s="275">
        <v>0</v>
      </c>
      <c r="J83" s="275">
        <v>57</v>
      </c>
      <c r="K83" s="275">
        <v>5758</v>
      </c>
      <c r="L83" s="275">
        <v>29416</v>
      </c>
      <c r="M83" s="273">
        <v>0</v>
      </c>
      <c r="N83" s="273">
        <v>0</v>
      </c>
      <c r="O83" s="273">
        <v>6518</v>
      </c>
      <c r="P83" s="275">
        <v>5220</v>
      </c>
      <c r="Q83" s="275">
        <v>0</v>
      </c>
      <c r="R83" s="276">
        <v>11081</v>
      </c>
      <c r="S83" s="275">
        <v>14566</v>
      </c>
      <c r="T83" s="273">
        <v>0</v>
      </c>
      <c r="U83" s="275">
        <v>40950</v>
      </c>
      <c r="V83" s="275">
        <v>0</v>
      </c>
      <c r="W83" s="273">
        <v>0</v>
      </c>
      <c r="X83" s="275">
        <v>0</v>
      </c>
      <c r="Y83" s="275">
        <v>27276</v>
      </c>
      <c r="Z83" s="275">
        <v>0</v>
      </c>
      <c r="AA83" s="275">
        <v>0</v>
      </c>
      <c r="AB83" s="275">
        <v>5655</v>
      </c>
      <c r="AC83" s="275">
        <v>181</v>
      </c>
      <c r="AD83" s="275">
        <v>0</v>
      </c>
      <c r="AE83" s="275">
        <v>453</v>
      </c>
      <c r="AF83" s="275">
        <v>0</v>
      </c>
      <c r="AG83" s="275">
        <v>14543</v>
      </c>
      <c r="AH83" s="275">
        <v>3619</v>
      </c>
      <c r="AI83" s="275">
        <v>0</v>
      </c>
      <c r="AJ83" s="275">
        <v>35977</v>
      </c>
      <c r="AK83" s="275">
        <v>0</v>
      </c>
      <c r="AL83" s="275">
        <v>0</v>
      </c>
      <c r="AM83" s="275">
        <v>0</v>
      </c>
      <c r="AN83" s="275">
        <v>0</v>
      </c>
      <c r="AO83" s="273">
        <v>0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10682</v>
      </c>
      <c r="AV83" s="275">
        <v>1105</v>
      </c>
      <c r="AW83" s="275">
        <v>0</v>
      </c>
      <c r="AX83" s="275">
        <v>0</v>
      </c>
      <c r="AY83" s="275">
        <v>396828</v>
      </c>
      <c r="AZ83" s="275">
        <v>0</v>
      </c>
      <c r="BA83" s="275">
        <v>318</v>
      </c>
      <c r="BB83" s="275">
        <v>1340</v>
      </c>
      <c r="BC83" s="275">
        <v>0</v>
      </c>
      <c r="BD83" s="275">
        <v>-58</v>
      </c>
      <c r="BE83" s="275">
        <v>2473</v>
      </c>
      <c r="BF83" s="275">
        <v>77</v>
      </c>
      <c r="BG83" s="275">
        <v>0</v>
      </c>
      <c r="BH83" s="276">
        <v>43213</v>
      </c>
      <c r="BI83" s="275">
        <v>0</v>
      </c>
      <c r="BJ83" s="275">
        <v>17487</v>
      </c>
      <c r="BK83" s="275">
        <v>100022</v>
      </c>
      <c r="BL83" s="275">
        <v>9070</v>
      </c>
      <c r="BM83" s="275">
        <v>0</v>
      </c>
      <c r="BN83" s="275">
        <v>147681</v>
      </c>
      <c r="BO83" s="275">
        <v>579</v>
      </c>
      <c r="BP83" s="275">
        <v>204403</v>
      </c>
      <c r="BQ83" s="275">
        <v>0</v>
      </c>
      <c r="BR83" s="275">
        <v>36621</v>
      </c>
      <c r="BS83" s="275">
        <v>0</v>
      </c>
      <c r="BT83" s="275">
        <v>0</v>
      </c>
      <c r="BU83" s="275">
        <v>0</v>
      </c>
      <c r="BV83" s="275">
        <v>3785</v>
      </c>
      <c r="BW83" s="275">
        <v>86</v>
      </c>
      <c r="BX83" s="275">
        <v>1737</v>
      </c>
      <c r="BY83" s="275">
        <v>0</v>
      </c>
      <c r="BZ83" s="275">
        <v>0</v>
      </c>
      <c r="CA83" s="275">
        <v>-244</v>
      </c>
      <c r="CB83" s="275">
        <v>592</v>
      </c>
      <c r="CC83" s="275">
        <v>321690</v>
      </c>
      <c r="CD83" s="282">
        <v>0</v>
      </c>
      <c r="CE83" s="25">
        <f t="shared" si="16"/>
        <v>1515490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f t="shared" si="16"/>
        <v>0</v>
      </c>
    </row>
    <row r="85" spans="1:84" x14ac:dyDescent="0.25">
      <c r="A85" s="31" t="s">
        <v>284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3924798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7274</v>
      </c>
      <c r="K85" s="25">
        <f t="shared" si="17"/>
        <v>197688</v>
      </c>
      <c r="L85" s="25">
        <f t="shared" si="17"/>
        <v>3013553</v>
      </c>
      <c r="M85" s="25">
        <f t="shared" si="17"/>
        <v>0</v>
      </c>
      <c r="N85" s="25">
        <f t="shared" si="17"/>
        <v>0</v>
      </c>
      <c r="O85" s="25">
        <f t="shared" si="17"/>
        <v>160975</v>
      </c>
      <c r="P85" s="25">
        <f t="shared" si="17"/>
        <v>965356</v>
      </c>
      <c r="Q85" s="25">
        <f t="shared" si="17"/>
        <v>1373</v>
      </c>
      <c r="R85" s="25">
        <f t="shared" si="17"/>
        <v>725347</v>
      </c>
      <c r="S85" s="25">
        <f t="shared" si="17"/>
        <v>347644</v>
      </c>
      <c r="T85" s="25">
        <f t="shared" si="17"/>
        <v>149567</v>
      </c>
      <c r="U85" s="25">
        <f t="shared" si="17"/>
        <v>2063837</v>
      </c>
      <c r="V85" s="25">
        <f t="shared" si="17"/>
        <v>8188</v>
      </c>
      <c r="W85" s="25">
        <f t="shared" si="17"/>
        <v>0</v>
      </c>
      <c r="X85" s="25">
        <f t="shared" si="17"/>
        <v>0</v>
      </c>
      <c r="Y85" s="25">
        <f t="shared" si="17"/>
        <v>2699265</v>
      </c>
      <c r="Z85" s="25">
        <f t="shared" si="17"/>
        <v>0</v>
      </c>
      <c r="AA85" s="25">
        <f t="shared" si="17"/>
        <v>0</v>
      </c>
      <c r="AB85" s="25">
        <f t="shared" si="17"/>
        <v>1939065</v>
      </c>
      <c r="AC85" s="25">
        <f t="shared" si="17"/>
        <v>216725</v>
      </c>
      <c r="AD85" s="25">
        <f t="shared" si="17"/>
        <v>0</v>
      </c>
      <c r="AE85" s="25">
        <f t="shared" si="17"/>
        <v>1235347</v>
      </c>
      <c r="AF85" s="25">
        <f t="shared" si="17"/>
        <v>0</v>
      </c>
      <c r="AG85" s="25">
        <f t="shared" si="17"/>
        <v>2847292</v>
      </c>
      <c r="AH85" s="25">
        <f t="shared" si="17"/>
        <v>723057</v>
      </c>
      <c r="AI85" s="25">
        <f t="shared" ref="AI85:BN85" si="18">SUM(AI61:AI69)-AI84</f>
        <v>39006</v>
      </c>
      <c r="AJ85" s="25">
        <f t="shared" si="18"/>
        <v>7133160</v>
      </c>
      <c r="AK85" s="25">
        <f t="shared" si="18"/>
        <v>23394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19253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1996696</v>
      </c>
      <c r="AV85" s="25">
        <f t="shared" si="18"/>
        <v>422459</v>
      </c>
      <c r="AW85" s="25">
        <f t="shared" si="18"/>
        <v>0</v>
      </c>
      <c r="AX85" s="25">
        <f t="shared" si="18"/>
        <v>0</v>
      </c>
      <c r="AY85" s="25">
        <f t="shared" si="18"/>
        <v>1375696</v>
      </c>
      <c r="AZ85" s="25">
        <f t="shared" si="18"/>
        <v>25538</v>
      </c>
      <c r="BA85" s="25">
        <f t="shared" si="18"/>
        <v>68138</v>
      </c>
      <c r="BB85" s="25">
        <f t="shared" si="18"/>
        <v>311704</v>
      </c>
      <c r="BC85" s="25">
        <f t="shared" si="18"/>
        <v>0</v>
      </c>
      <c r="BD85" s="25">
        <f t="shared" si="18"/>
        <v>250445</v>
      </c>
      <c r="BE85" s="25">
        <f t="shared" si="18"/>
        <v>1374757</v>
      </c>
      <c r="BF85" s="25">
        <f t="shared" si="18"/>
        <v>1045884</v>
      </c>
      <c r="BG85" s="25">
        <f t="shared" si="18"/>
        <v>0</v>
      </c>
      <c r="BH85" s="25">
        <f t="shared" si="18"/>
        <v>952697</v>
      </c>
      <c r="BI85" s="25">
        <f t="shared" si="18"/>
        <v>197</v>
      </c>
      <c r="BJ85" s="25">
        <f t="shared" si="18"/>
        <v>691517</v>
      </c>
      <c r="BK85" s="25">
        <f t="shared" si="18"/>
        <v>1875865</v>
      </c>
      <c r="BL85" s="25">
        <f t="shared" si="18"/>
        <v>518693</v>
      </c>
      <c r="BM85" s="25">
        <f t="shared" si="18"/>
        <v>0</v>
      </c>
      <c r="BN85" s="25">
        <f t="shared" si="18"/>
        <v>4956143</v>
      </c>
      <c r="BO85" s="25">
        <f t="shared" ref="BO85:CD85" si="19">SUM(BO61:BO69)-BO84</f>
        <v>262855</v>
      </c>
      <c r="BP85" s="25">
        <f t="shared" si="19"/>
        <v>205298</v>
      </c>
      <c r="BQ85" s="25">
        <f t="shared" si="19"/>
        <v>0</v>
      </c>
      <c r="BR85" s="25">
        <f t="shared" si="19"/>
        <v>471291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429815</v>
      </c>
      <c r="BW85" s="25">
        <f t="shared" si="19"/>
        <v>100522</v>
      </c>
      <c r="BX85" s="25">
        <f t="shared" si="19"/>
        <v>216431</v>
      </c>
      <c r="BY85" s="25">
        <f t="shared" si="19"/>
        <v>379999</v>
      </c>
      <c r="BZ85" s="25">
        <f t="shared" si="19"/>
        <v>0</v>
      </c>
      <c r="CA85" s="25">
        <f t="shared" si="19"/>
        <v>2620</v>
      </c>
      <c r="CB85" s="25">
        <f t="shared" si="19"/>
        <v>87387</v>
      </c>
      <c r="CC85" s="25">
        <f t="shared" si="19"/>
        <v>360643</v>
      </c>
      <c r="CD85" s="25">
        <f t="shared" si="19"/>
        <v>0</v>
      </c>
      <c r="CE85" s="25">
        <f t="shared" si="16"/>
        <v>46824454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0</v>
      </c>
      <c r="D87" s="273">
        <v>0</v>
      </c>
      <c r="E87" s="273">
        <v>6531711</v>
      </c>
      <c r="F87" s="273">
        <v>0</v>
      </c>
      <c r="G87" s="273">
        <v>0</v>
      </c>
      <c r="H87" s="273">
        <v>0</v>
      </c>
      <c r="I87" s="273">
        <v>0</v>
      </c>
      <c r="J87" s="273">
        <v>26345</v>
      </c>
      <c r="K87" s="273">
        <v>2470198</v>
      </c>
      <c r="L87" s="273">
        <v>2211615</v>
      </c>
      <c r="M87" s="273">
        <v>0</v>
      </c>
      <c r="N87" s="273">
        <v>0</v>
      </c>
      <c r="O87" s="273">
        <v>80970</v>
      </c>
      <c r="P87" s="273">
        <v>0</v>
      </c>
      <c r="Q87" s="273">
        <v>0</v>
      </c>
      <c r="R87" s="273">
        <v>0</v>
      </c>
      <c r="S87" s="273">
        <v>0</v>
      </c>
      <c r="T87" s="273">
        <v>0</v>
      </c>
      <c r="U87" s="273">
        <v>0</v>
      </c>
      <c r="V87" s="273">
        <v>0</v>
      </c>
      <c r="W87" s="273">
        <v>0</v>
      </c>
      <c r="X87" s="273">
        <v>0</v>
      </c>
      <c r="Y87" s="273">
        <v>0</v>
      </c>
      <c r="Z87" s="273">
        <v>0</v>
      </c>
      <c r="AA87" s="273">
        <v>0</v>
      </c>
      <c r="AB87" s="273">
        <v>0</v>
      </c>
      <c r="AC87" s="273">
        <v>0</v>
      </c>
      <c r="AD87" s="273">
        <v>0</v>
      </c>
      <c r="AE87" s="273">
        <v>0</v>
      </c>
      <c r="AF87" s="273">
        <v>0</v>
      </c>
      <c r="AG87" s="273">
        <v>0</v>
      </c>
      <c r="AH87" s="273">
        <v>0</v>
      </c>
      <c r="AI87" s="273">
        <v>0</v>
      </c>
      <c r="AJ87" s="273">
        <v>0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11320839</v>
      </c>
    </row>
    <row r="88" spans="1:84" x14ac:dyDescent="0.25">
      <c r="A88" s="31" t="s">
        <v>287</v>
      </c>
      <c r="B88" s="16"/>
      <c r="C88" s="273">
        <v>0</v>
      </c>
      <c r="D88" s="273">
        <v>0</v>
      </c>
      <c r="E88" s="273">
        <v>45887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29700</v>
      </c>
      <c r="L88" s="273">
        <v>247</v>
      </c>
      <c r="M88" s="273">
        <v>0</v>
      </c>
      <c r="N88" s="273">
        <v>0</v>
      </c>
      <c r="O88" s="273">
        <v>10768</v>
      </c>
      <c r="P88" s="273">
        <v>3011408</v>
      </c>
      <c r="Q88" s="273">
        <v>78870</v>
      </c>
      <c r="R88" s="273">
        <v>1294430</v>
      </c>
      <c r="S88" s="273">
        <v>164433</v>
      </c>
      <c r="T88" s="273">
        <v>263902</v>
      </c>
      <c r="U88" s="273">
        <v>4731063</v>
      </c>
      <c r="V88" s="273">
        <v>0</v>
      </c>
      <c r="W88" s="273">
        <v>0</v>
      </c>
      <c r="X88" s="273">
        <v>0</v>
      </c>
      <c r="Y88" s="273">
        <v>8205343</v>
      </c>
      <c r="Z88" s="273">
        <v>0</v>
      </c>
      <c r="AA88" s="273">
        <v>0</v>
      </c>
      <c r="AB88" s="273">
        <v>4646262</v>
      </c>
      <c r="AC88" s="273">
        <v>108242</v>
      </c>
      <c r="AD88" s="273">
        <v>0</v>
      </c>
      <c r="AE88" s="273">
        <v>3556815</v>
      </c>
      <c r="AF88" s="273">
        <v>0</v>
      </c>
      <c r="AG88" s="273">
        <v>28633237</v>
      </c>
      <c r="AH88" s="273">
        <v>436816</v>
      </c>
      <c r="AI88" s="273">
        <v>1190828</v>
      </c>
      <c r="AJ88" s="273">
        <v>8149965</v>
      </c>
      <c r="AK88" s="273">
        <v>157537</v>
      </c>
      <c r="AL88" s="273">
        <v>0</v>
      </c>
      <c r="AM88" s="273">
        <v>0</v>
      </c>
      <c r="AN88" s="273">
        <v>0</v>
      </c>
      <c r="AO88" s="273">
        <v>326020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3066392</v>
      </c>
      <c r="AV88" s="273">
        <v>2063569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70171734</v>
      </c>
    </row>
    <row r="89" spans="1:84" x14ac:dyDescent="0.25">
      <c r="A89" s="21" t="s">
        <v>288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6577598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26345</v>
      </c>
      <c r="K89" s="25">
        <f t="shared" si="21"/>
        <v>2499898</v>
      </c>
      <c r="L89" s="25">
        <f t="shared" si="21"/>
        <v>2211862</v>
      </c>
      <c r="M89" s="25">
        <f t="shared" si="21"/>
        <v>0</v>
      </c>
      <c r="N89" s="25">
        <f t="shared" si="21"/>
        <v>0</v>
      </c>
      <c r="O89" s="25">
        <f t="shared" si="21"/>
        <v>91738</v>
      </c>
      <c r="P89" s="25">
        <f t="shared" si="21"/>
        <v>3011408</v>
      </c>
      <c r="Q89" s="25">
        <f t="shared" si="21"/>
        <v>78870</v>
      </c>
      <c r="R89" s="25">
        <f t="shared" si="21"/>
        <v>1294430</v>
      </c>
      <c r="S89" s="25">
        <f t="shared" si="21"/>
        <v>164433</v>
      </c>
      <c r="T89" s="25">
        <f t="shared" si="21"/>
        <v>263902</v>
      </c>
      <c r="U89" s="25">
        <f t="shared" si="21"/>
        <v>4731063</v>
      </c>
      <c r="V89" s="25">
        <f t="shared" si="21"/>
        <v>0</v>
      </c>
      <c r="W89" s="25">
        <f t="shared" si="21"/>
        <v>0</v>
      </c>
      <c r="X89" s="25">
        <f t="shared" si="21"/>
        <v>0</v>
      </c>
      <c r="Y89" s="25">
        <f t="shared" si="21"/>
        <v>8205343</v>
      </c>
      <c r="Z89" s="25">
        <f t="shared" si="21"/>
        <v>0</v>
      </c>
      <c r="AA89" s="25">
        <f t="shared" si="21"/>
        <v>0</v>
      </c>
      <c r="AB89" s="25">
        <f t="shared" si="21"/>
        <v>4646262</v>
      </c>
      <c r="AC89" s="25">
        <f t="shared" si="21"/>
        <v>108242</v>
      </c>
      <c r="AD89" s="25">
        <f t="shared" si="21"/>
        <v>0</v>
      </c>
      <c r="AE89" s="25">
        <f t="shared" si="21"/>
        <v>3556815</v>
      </c>
      <c r="AF89" s="25">
        <f t="shared" si="21"/>
        <v>0</v>
      </c>
      <c r="AG89" s="25">
        <f t="shared" si="21"/>
        <v>28633237</v>
      </c>
      <c r="AH89" s="25">
        <f t="shared" si="21"/>
        <v>436816</v>
      </c>
      <c r="AI89" s="25">
        <f t="shared" si="21"/>
        <v>1190828</v>
      </c>
      <c r="AJ89" s="25">
        <f t="shared" si="21"/>
        <v>8149965</v>
      </c>
      <c r="AK89" s="25">
        <f t="shared" si="21"/>
        <v>157537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326020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3066392</v>
      </c>
      <c r="AV89" s="25">
        <f t="shared" si="21"/>
        <v>2063569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81492573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2649</v>
      </c>
      <c r="F90" s="273">
        <v>0</v>
      </c>
      <c r="G90" s="273">
        <v>0</v>
      </c>
      <c r="H90" s="273">
        <v>0</v>
      </c>
      <c r="I90" s="273">
        <v>0</v>
      </c>
      <c r="J90" s="273">
        <v>167</v>
      </c>
      <c r="K90" s="273">
        <v>2417</v>
      </c>
      <c r="L90" s="273">
        <v>1736</v>
      </c>
      <c r="M90" s="273">
        <v>0</v>
      </c>
      <c r="N90" s="273">
        <v>0</v>
      </c>
      <c r="O90" s="273">
        <v>526</v>
      </c>
      <c r="P90" s="273">
        <v>6251</v>
      </c>
      <c r="Q90" s="273">
        <v>0</v>
      </c>
      <c r="R90" s="273">
        <v>0</v>
      </c>
      <c r="S90" s="273">
        <v>1510</v>
      </c>
      <c r="T90" s="273">
        <v>0</v>
      </c>
      <c r="U90" s="273">
        <v>1260</v>
      </c>
      <c r="V90" s="273">
        <v>236</v>
      </c>
      <c r="W90" s="273">
        <v>0</v>
      </c>
      <c r="X90" s="273">
        <v>0</v>
      </c>
      <c r="Y90" s="273">
        <v>2491</v>
      </c>
      <c r="Z90" s="273">
        <v>0</v>
      </c>
      <c r="AA90" s="273">
        <v>0</v>
      </c>
      <c r="AB90" s="273">
        <v>394</v>
      </c>
      <c r="AC90" s="273">
        <v>752</v>
      </c>
      <c r="AD90" s="273">
        <v>0</v>
      </c>
      <c r="AE90" s="273">
        <v>2996</v>
      </c>
      <c r="AF90" s="273">
        <v>0</v>
      </c>
      <c r="AG90" s="273">
        <v>1577</v>
      </c>
      <c r="AH90" s="273">
        <v>1650</v>
      </c>
      <c r="AI90" s="273">
        <v>0</v>
      </c>
      <c r="AJ90" s="273">
        <v>13927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1910</v>
      </c>
      <c r="AV90" s="273">
        <v>0</v>
      </c>
      <c r="AW90" s="273">
        <v>0</v>
      </c>
      <c r="AX90" s="273">
        <v>0</v>
      </c>
      <c r="AY90" s="273">
        <v>1054</v>
      </c>
      <c r="AZ90" s="273">
        <v>736</v>
      </c>
      <c r="BA90" s="273">
        <v>747</v>
      </c>
      <c r="BB90" s="273">
        <v>360</v>
      </c>
      <c r="BC90" s="273">
        <v>0</v>
      </c>
      <c r="BD90" s="273">
        <v>100</v>
      </c>
      <c r="BE90" s="273">
        <v>1764</v>
      </c>
      <c r="BF90" s="273">
        <v>115</v>
      </c>
      <c r="BG90" s="273">
        <v>0</v>
      </c>
      <c r="BH90" s="273">
        <v>356</v>
      </c>
      <c r="BI90" s="273">
        <v>0</v>
      </c>
      <c r="BJ90" s="273">
        <v>0</v>
      </c>
      <c r="BK90" s="273">
        <v>2695</v>
      </c>
      <c r="BL90" s="273">
        <v>148</v>
      </c>
      <c r="BM90" s="273">
        <v>0</v>
      </c>
      <c r="BN90" s="273">
        <v>6685</v>
      </c>
      <c r="BO90" s="273">
        <v>0</v>
      </c>
      <c r="BP90" s="273">
        <v>0</v>
      </c>
      <c r="BQ90" s="273">
        <v>0</v>
      </c>
      <c r="BR90" s="273">
        <v>1081</v>
      </c>
      <c r="BS90" s="273">
        <v>0</v>
      </c>
      <c r="BT90" s="273">
        <v>0</v>
      </c>
      <c r="BU90" s="273">
        <v>0</v>
      </c>
      <c r="BV90" s="273">
        <v>905</v>
      </c>
      <c r="BW90" s="273">
        <v>0</v>
      </c>
      <c r="BX90" s="273">
        <v>0</v>
      </c>
      <c r="BY90" s="273">
        <v>902</v>
      </c>
      <c r="BZ90" s="273">
        <v>0</v>
      </c>
      <c r="CA90" s="273">
        <v>0</v>
      </c>
      <c r="CB90" s="273">
        <v>109</v>
      </c>
      <c r="CC90" s="273">
        <v>0</v>
      </c>
      <c r="CD90" s="224" t="s">
        <v>247</v>
      </c>
      <c r="CE90" s="25">
        <f t="shared" si="20"/>
        <v>60206</v>
      </c>
      <c r="CF90" s="25">
        <f>BE59-CE90</f>
        <v>0</v>
      </c>
    </row>
    <row r="91" spans="1:84" x14ac:dyDescent="0.25">
      <c r="A91" s="21" t="s">
        <v>290</v>
      </c>
      <c r="B91" s="16"/>
      <c r="C91" s="273"/>
      <c r="D91" s="273"/>
      <c r="E91" s="273"/>
      <c r="F91" s="273"/>
      <c r="G91" s="273"/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>
        <f>AZ59</f>
        <v>0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0</v>
      </c>
      <c r="CF91" s="25">
        <f>AY59-CE91</f>
        <v>108021</v>
      </c>
    </row>
    <row r="92" spans="1:84" x14ac:dyDescent="0.25">
      <c r="A92" s="21" t="s">
        <v>291</v>
      </c>
      <c r="B92" s="16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  <c r="AV92" s="273"/>
      <c r="AW92" s="273"/>
      <c r="AX92" s="264" t="s">
        <v>247</v>
      </c>
      <c r="AY92" s="264" t="s">
        <v>247</v>
      </c>
      <c r="AZ92" s="24" t="s">
        <v>247</v>
      </c>
      <c r="BA92" s="273"/>
      <c r="BB92" s="273"/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/>
      <c r="BI92" s="273"/>
      <c r="BJ92" s="24" t="s">
        <v>247</v>
      </c>
      <c r="BK92" s="273"/>
      <c r="BL92" s="273"/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/>
      <c r="BT92" s="273"/>
      <c r="BU92" s="273"/>
      <c r="BV92" s="273"/>
      <c r="BW92" s="273"/>
      <c r="BX92" s="273"/>
      <c r="BY92" s="273"/>
      <c r="BZ92" s="273"/>
      <c r="CA92" s="273"/>
      <c r="CB92" s="273"/>
      <c r="CC92" s="24" t="s">
        <v>247</v>
      </c>
      <c r="CD92" s="24" t="s">
        <v>247</v>
      </c>
      <c r="CE92" s="25">
        <f t="shared" si="20"/>
        <v>0</v>
      </c>
      <c r="CF92" s="16"/>
    </row>
    <row r="93" spans="1:84" x14ac:dyDescent="0.25">
      <c r="A93" s="21" t="s">
        <v>292</v>
      </c>
      <c r="B93" s="16"/>
      <c r="C93" s="273"/>
      <c r="D93" s="273"/>
      <c r="E93" s="273"/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3"/>
      <c r="AC93" s="273"/>
      <c r="AD93" s="273"/>
      <c r="AE93" s="273"/>
      <c r="AF93" s="273"/>
      <c r="AG93" s="273"/>
      <c r="AH93" s="273"/>
      <c r="AI93" s="273"/>
      <c r="AJ93" s="273"/>
      <c r="AK93" s="273"/>
      <c r="AL93" s="273"/>
      <c r="AM93" s="273"/>
      <c r="AN93" s="273"/>
      <c r="AO93" s="273"/>
      <c r="AP93" s="273"/>
      <c r="AQ93" s="273"/>
      <c r="AR93" s="273"/>
      <c r="AS93" s="273"/>
      <c r="AT93" s="273"/>
      <c r="AU93" s="273"/>
      <c r="AV93" s="273"/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0</v>
      </c>
      <c r="CF93" s="25">
        <f>BA59</f>
        <v>0</v>
      </c>
    </row>
    <row r="94" spans="1:84" x14ac:dyDescent="0.25">
      <c r="A94" s="21" t="s">
        <v>293</v>
      </c>
      <c r="B94" s="16"/>
      <c r="C94" s="277"/>
      <c r="D94" s="277"/>
      <c r="E94" s="277"/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4"/>
      <c r="Q94" s="274"/>
      <c r="R94" s="274"/>
      <c r="S94" s="278"/>
      <c r="T94" s="278"/>
      <c r="U94" s="279"/>
      <c r="V94" s="274"/>
      <c r="W94" s="274"/>
      <c r="X94" s="274"/>
      <c r="Y94" s="274"/>
      <c r="Z94" s="274"/>
      <c r="AA94" s="274"/>
      <c r="AB94" s="278"/>
      <c r="AC94" s="274"/>
      <c r="AD94" s="274"/>
      <c r="AE94" s="274"/>
      <c r="AF94" s="274"/>
      <c r="AG94" s="274"/>
      <c r="AH94" s="274"/>
      <c r="AI94" s="274"/>
      <c r="AJ94" s="274"/>
      <c r="AK94" s="274"/>
      <c r="AL94" s="274"/>
      <c r="AM94" s="274"/>
      <c r="AN94" s="274"/>
      <c r="AO94" s="274"/>
      <c r="AP94" s="274"/>
      <c r="AQ94" s="274"/>
      <c r="AR94" s="274"/>
      <c r="AS94" s="274"/>
      <c r="AT94" s="274"/>
      <c r="AU94" s="274"/>
      <c r="AV94" s="278"/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0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98331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1058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1059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1060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1367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1368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/>
      <c r="D127" s="295">
        <v>591</v>
      </c>
      <c r="E127" s="16"/>
    </row>
    <row r="128" spans="1:5" x14ac:dyDescent="0.25">
      <c r="A128" s="16" t="s">
        <v>334</v>
      </c>
      <c r="B128" s="35" t="s">
        <v>299</v>
      </c>
      <c r="C128" s="294"/>
      <c r="D128" s="295">
        <v>6983</v>
      </c>
      <c r="E128" s="16"/>
    </row>
    <row r="129" spans="1:5" x14ac:dyDescent="0.25">
      <c r="A129" s="16" t="s">
        <v>335</v>
      </c>
      <c r="B129" s="35" t="s">
        <v>299</v>
      </c>
      <c r="C129" s="292"/>
      <c r="D129" s="295"/>
      <c r="E129" s="16"/>
    </row>
    <row r="130" spans="1:5" x14ac:dyDescent="0.25">
      <c r="A130" s="16" t="s">
        <v>336</v>
      </c>
      <c r="B130" s="35" t="s">
        <v>299</v>
      </c>
      <c r="C130" s="292"/>
      <c r="D130" s="295">
        <v>5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17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0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>
        <v>0</v>
      </c>
      <c r="D139" s="16"/>
      <c r="E139" s="16"/>
    </row>
    <row r="140" spans="1:5" x14ac:dyDescent="0.25">
      <c r="A140" s="16" t="s">
        <v>345</v>
      </c>
      <c r="B140" s="35"/>
      <c r="C140" s="292">
        <v>20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37</v>
      </c>
    </row>
    <row r="144" spans="1:5" x14ac:dyDescent="0.25">
      <c r="A144" s="16" t="s">
        <v>348</v>
      </c>
      <c r="B144" s="35" t="s">
        <v>299</v>
      </c>
      <c r="C144" s="294">
        <v>0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/>
      <c r="C154" s="295"/>
      <c r="D154" s="295"/>
      <c r="E154" s="25">
        <f>SUM(B154:D154)</f>
        <v>0</v>
      </c>
    </row>
    <row r="155" spans="1:6" x14ac:dyDescent="0.25">
      <c r="A155" s="16" t="s">
        <v>241</v>
      </c>
      <c r="B155" s="295"/>
      <c r="C155" s="295"/>
      <c r="D155" s="295"/>
      <c r="E155" s="25">
        <f>SUM(B155:D155)</f>
        <v>0</v>
      </c>
    </row>
    <row r="156" spans="1:6" x14ac:dyDescent="0.25">
      <c r="A156" s="16" t="s">
        <v>355</v>
      </c>
      <c r="B156" s="295"/>
      <c r="C156" s="295"/>
      <c r="D156" s="295"/>
      <c r="E156" s="25">
        <f>SUM(B156:D156)</f>
        <v>0</v>
      </c>
    </row>
    <row r="157" spans="1:6" x14ac:dyDescent="0.25">
      <c r="A157" s="16" t="s">
        <v>286</v>
      </c>
      <c r="B157" s="295"/>
      <c r="C157" s="295"/>
      <c r="D157" s="295"/>
      <c r="E157" s="25">
        <f>SUM(B157:D157)</f>
        <v>0</v>
      </c>
      <c r="F157" s="14"/>
    </row>
    <row r="158" spans="1:6" x14ac:dyDescent="0.25">
      <c r="A158" s="16" t="s">
        <v>287</v>
      </c>
      <c r="B158" s="295"/>
      <c r="C158" s="295"/>
      <c r="D158" s="295"/>
      <c r="E158" s="25">
        <f>SUM(B158:D158)</f>
        <v>0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251354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2550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192190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2904919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/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612727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824214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/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4787954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11570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187224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198794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295235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314194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609429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/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185571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/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185571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/>
      <c r="D204" s="16"/>
      <c r="E204" s="16"/>
    </row>
    <row r="205" spans="1:5" x14ac:dyDescent="0.25">
      <c r="A205" s="16" t="s">
        <v>382</v>
      </c>
      <c r="B205" s="35" t="s">
        <v>299</v>
      </c>
      <c r="C205" s="292"/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510757.18</v>
      </c>
      <c r="C211" s="292"/>
      <c r="D211" s="295"/>
      <c r="E211" s="25">
        <f t="shared" ref="E211:E219" si="22">SUM(B211:C211)-D211</f>
        <v>510757.18</v>
      </c>
    </row>
    <row r="212" spans="1:5" x14ac:dyDescent="0.25">
      <c r="A212" s="16" t="s">
        <v>390</v>
      </c>
      <c r="B212" s="292">
        <v>1026720</v>
      </c>
      <c r="C212" s="292"/>
      <c r="D212" s="295"/>
      <c r="E212" s="25">
        <f t="shared" si="22"/>
        <v>1026720</v>
      </c>
    </row>
    <row r="213" spans="1:5" x14ac:dyDescent="0.25">
      <c r="A213" s="16" t="s">
        <v>391</v>
      </c>
      <c r="B213" s="292">
        <v>27740566.699999999</v>
      </c>
      <c r="C213" s="292">
        <v>80309.300000000745</v>
      </c>
      <c r="D213" s="295"/>
      <c r="E213" s="25">
        <f t="shared" si="22"/>
        <v>27820876</v>
      </c>
    </row>
    <row r="214" spans="1:5" x14ac:dyDescent="0.25">
      <c r="A214" s="16" t="s">
        <v>392</v>
      </c>
      <c r="B214" s="292">
        <v>0</v>
      </c>
      <c r="C214" s="292"/>
      <c r="D214" s="295"/>
      <c r="E214" s="25">
        <f t="shared" si="22"/>
        <v>0</v>
      </c>
    </row>
    <row r="215" spans="1:5" x14ac:dyDescent="0.25">
      <c r="A215" s="16" t="s">
        <v>393</v>
      </c>
      <c r="B215" s="292">
        <v>0</v>
      </c>
      <c r="C215" s="292"/>
      <c r="D215" s="295"/>
      <c r="E215" s="25">
        <f t="shared" si="22"/>
        <v>0</v>
      </c>
    </row>
    <row r="216" spans="1:5" x14ac:dyDescent="0.25">
      <c r="A216" s="16" t="s">
        <v>394</v>
      </c>
      <c r="B216" s="292">
        <v>19053078.280000001</v>
      </c>
      <c r="C216" s="292">
        <v>1520669.7199999988</v>
      </c>
      <c r="D216" s="295"/>
      <c r="E216" s="25">
        <f t="shared" si="22"/>
        <v>20573748</v>
      </c>
    </row>
    <row r="217" spans="1:5" x14ac:dyDescent="0.25">
      <c r="A217" s="16" t="s">
        <v>395</v>
      </c>
      <c r="B217" s="292">
        <v>0</v>
      </c>
      <c r="C217" s="292"/>
      <c r="D217" s="295"/>
      <c r="E217" s="25">
        <f t="shared" si="22"/>
        <v>0</v>
      </c>
    </row>
    <row r="218" spans="1:5" x14ac:dyDescent="0.25">
      <c r="A218" s="16" t="s">
        <v>396</v>
      </c>
      <c r="B218" s="292">
        <v>0</v>
      </c>
      <c r="C218" s="292"/>
      <c r="D218" s="295"/>
      <c r="E218" s="25">
        <f t="shared" si="22"/>
        <v>0</v>
      </c>
    </row>
    <row r="219" spans="1:5" x14ac:dyDescent="0.25">
      <c r="A219" s="16" t="s">
        <v>397</v>
      </c>
      <c r="B219" s="292">
        <v>288262</v>
      </c>
      <c r="C219" s="292">
        <v>-107072</v>
      </c>
      <c r="D219" s="295"/>
      <c r="E219" s="25">
        <f t="shared" si="22"/>
        <v>181190</v>
      </c>
    </row>
    <row r="220" spans="1:5" x14ac:dyDescent="0.25">
      <c r="A220" s="16" t="s">
        <v>229</v>
      </c>
      <c r="B220" s="25">
        <f>SUM(B211:B219)</f>
        <v>48619384.159999996</v>
      </c>
      <c r="C220" s="225">
        <f>SUM(C211:C219)</f>
        <v>1493907.0199999996</v>
      </c>
      <c r="D220" s="25">
        <f>SUM(D211:D219)</f>
        <v>0</v>
      </c>
      <c r="E220" s="25">
        <f>SUM(E211:E219)</f>
        <v>50113291.18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966719.8</v>
      </c>
      <c r="C225" s="292">
        <v>58690.199999999953</v>
      </c>
      <c r="D225" s="295"/>
      <c r="E225" s="25">
        <f t="shared" ref="E225:E232" si="23">SUM(B225:C225)-D225</f>
        <v>1025410</v>
      </c>
    </row>
    <row r="226" spans="1:6" x14ac:dyDescent="0.25">
      <c r="A226" s="16" t="s">
        <v>391</v>
      </c>
      <c r="B226" s="292">
        <v>13533531.5</v>
      </c>
      <c r="C226" s="292">
        <v>2150565.5</v>
      </c>
      <c r="D226" s="295"/>
      <c r="E226" s="25">
        <f t="shared" si="23"/>
        <v>15684097</v>
      </c>
    </row>
    <row r="227" spans="1:6" x14ac:dyDescent="0.25">
      <c r="A227" s="16" t="s">
        <v>392</v>
      </c>
      <c r="B227" s="292">
        <v>0</v>
      </c>
      <c r="C227" s="292"/>
      <c r="D227" s="295"/>
      <c r="E227" s="25">
        <f t="shared" si="23"/>
        <v>0</v>
      </c>
    </row>
    <row r="228" spans="1:6" x14ac:dyDescent="0.25">
      <c r="A228" s="16" t="s">
        <v>393</v>
      </c>
      <c r="B228" s="292">
        <v>0</v>
      </c>
      <c r="C228" s="292"/>
      <c r="D228" s="295"/>
      <c r="E228" s="25">
        <f t="shared" si="23"/>
        <v>0</v>
      </c>
    </row>
    <row r="229" spans="1:6" x14ac:dyDescent="0.25">
      <c r="A229" s="16" t="s">
        <v>394</v>
      </c>
      <c r="B229" s="292">
        <v>17274798.199999999</v>
      </c>
      <c r="C229" s="292">
        <v>-125272.19999999925</v>
      </c>
      <c r="D229" s="295"/>
      <c r="E229" s="25">
        <f t="shared" si="23"/>
        <v>17149526</v>
      </c>
    </row>
    <row r="230" spans="1:6" x14ac:dyDescent="0.25">
      <c r="A230" s="16" t="s">
        <v>395</v>
      </c>
      <c r="B230" s="292">
        <v>0</v>
      </c>
      <c r="C230" s="292"/>
      <c r="D230" s="295"/>
      <c r="E230" s="25">
        <f t="shared" si="23"/>
        <v>0</v>
      </c>
    </row>
    <row r="231" spans="1:6" x14ac:dyDescent="0.25">
      <c r="A231" s="16" t="s">
        <v>396</v>
      </c>
      <c r="B231" s="292">
        <v>0</v>
      </c>
      <c r="C231" s="292"/>
      <c r="D231" s="295"/>
      <c r="E231" s="25">
        <f t="shared" si="23"/>
        <v>0</v>
      </c>
    </row>
    <row r="232" spans="1:6" x14ac:dyDescent="0.25">
      <c r="A232" s="16" t="s">
        <v>397</v>
      </c>
      <c r="B232" s="292">
        <v>0</v>
      </c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31775049.5</v>
      </c>
      <c r="C233" s="225">
        <f>SUM(C224:C232)</f>
        <v>2083983.5000000009</v>
      </c>
      <c r="D233" s="25">
        <f>SUM(D224:D232)</f>
        <v>0</v>
      </c>
      <c r="E233" s="25">
        <f>SUM(E224:E232)</f>
        <v>33859033</v>
      </c>
    </row>
    <row r="234" spans="1:6" x14ac:dyDescent="0.25">
      <c r="A234" s="16"/>
      <c r="B234" s="16"/>
      <c r="C234" s="22"/>
      <c r="D234" s="16"/>
      <c r="E234" s="16"/>
      <c r="F234" s="11">
        <f>E220-E233</f>
        <v>16254258.18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44" t="s">
        <v>400</v>
      </c>
      <c r="C236" s="344"/>
      <c r="D236" s="30"/>
      <c r="E236" s="30"/>
    </row>
    <row r="237" spans="1:6" x14ac:dyDescent="0.25">
      <c r="A237" s="43" t="s">
        <v>400</v>
      </c>
      <c r="B237" s="30"/>
      <c r="C237" s="292">
        <v>1482246.9286213645</v>
      </c>
      <c r="D237" s="32">
        <f>C237</f>
        <v>1482246.9286213645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18567576.963882681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14279172.115868906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522537.10724215797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20225.264149605475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10379177.722415149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-64390.102179864902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f>SUM(C239:C244)</f>
        <v>43704299.071378641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/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/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825634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f>SUM(C249:C251)</f>
        <v>825634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3669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855055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f>SUM(C254:C255)</f>
        <v>858724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f>D237+D245+D252+D256</f>
        <v>46870904.000000007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2944594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30473944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24747639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780675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704682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783138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725998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f>SUM(C266:C268)-C269+SUM(C270:C275)</f>
        <v>11665392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510757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1026720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27076094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20573748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744782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181190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f>SUM(C283:C290)</f>
        <v>50113291</v>
      </c>
      <c r="E291" s="16"/>
    </row>
    <row r="292" spans="1:5" x14ac:dyDescent="0.25">
      <c r="A292" s="16" t="s">
        <v>439</v>
      </c>
      <c r="B292" s="35" t="s">
        <v>299</v>
      </c>
      <c r="C292" s="292">
        <v>33859033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f>D291-C292</f>
        <v>16254258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0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f>C295-C296+C297+C298</f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1027465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f>SUM(C302:C305)</f>
        <v>1027465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f>D276+D281+D293+D299+D306</f>
        <v>28947115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28947115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-2133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1092534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3065938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268217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-7876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168781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6832259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f>SUM(C314:C323)</f>
        <v>11417720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36730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-517032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f>SUM(C326:C328)</f>
        <v>-480302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14165000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936248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15101248</v>
      </c>
      <c r="E339" s="16"/>
    </row>
    <row r="340" spans="1:5" x14ac:dyDescent="0.25">
      <c r="A340" s="16" t="s">
        <v>480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481</v>
      </c>
      <c r="B341" s="16"/>
      <c r="C341" s="22"/>
      <c r="D341" s="25">
        <f>D339-D340</f>
        <v>15101248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2908449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f>D324+D329+D341+C343+C347+C348</f>
        <v>28947115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f>D308</f>
        <v>28947115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v>11320839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>
        <v>70171734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f>SUM(C358:C359)</f>
        <v>81492573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2311554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33552725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0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11006625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f>SUM(C362:C365)</f>
        <v>46870904</v>
      </c>
      <c r="E366" s="16"/>
    </row>
    <row r="367" spans="1:5" x14ac:dyDescent="0.25">
      <c r="A367" s="16" t="s">
        <v>499</v>
      </c>
      <c r="B367" s="16"/>
      <c r="C367" s="22"/>
      <c r="D367" s="25">
        <f>D360-D366</f>
        <v>34621669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159588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994203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0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3477771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513</v>
      </c>
      <c r="B381" s="35"/>
      <c r="C381" s="35"/>
      <c r="D381" s="25">
        <f>SUM(C370:C380)</f>
        <v>4631562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f>D381+C382</f>
        <v>4631562</v>
      </c>
      <c r="E383" s="16"/>
    </row>
    <row r="384" spans="1:6" x14ac:dyDescent="0.25">
      <c r="A384" s="16" t="s">
        <v>516</v>
      </c>
      <c r="B384" s="16"/>
      <c r="C384" s="22"/>
      <c r="D384" s="25">
        <f>D367+D383</f>
        <v>39253231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25742180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4787954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185546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3117205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3472385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2088968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198794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609429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185571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0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2881658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412747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365735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143393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512140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19420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41113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544728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1515490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f>SUM(C401:C414)</f>
        <v>6436424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f>SUM(C389:C399,D415)</f>
        <v>46824456</v>
      </c>
      <c r="E416" s="25"/>
    </row>
    <row r="417" spans="1:13" x14ac:dyDescent="0.25">
      <c r="A417" s="25" t="s">
        <v>530</v>
      </c>
      <c r="B417" s="16"/>
      <c r="C417" s="22"/>
      <c r="D417" s="25">
        <f>D384-D416</f>
        <v>-7571225</v>
      </c>
      <c r="E417" s="25"/>
    </row>
    <row r="418" spans="1:13" x14ac:dyDescent="0.25">
      <c r="A418" s="25" t="s">
        <v>531</v>
      </c>
      <c r="B418" s="16"/>
      <c r="C418" s="294"/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f>SUM(C418:C419)</f>
        <v>0</v>
      </c>
      <c r="E420" s="25"/>
      <c r="F420" s="11">
        <f>D420-C399</f>
        <v>0</v>
      </c>
    </row>
    <row r="421" spans="1:13" x14ac:dyDescent="0.25">
      <c r="A421" s="25" t="s">
        <v>534</v>
      </c>
      <c r="B421" s="16"/>
      <c r="C421" s="22"/>
      <c r="D421" s="25">
        <f>D417+D420</f>
        <v>-7571225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f>D421+C422-C423</f>
        <v>-7571225</v>
      </c>
      <c r="E424" s="16"/>
    </row>
    <row r="426" spans="1:13" ht="29.1" customHeight="1" x14ac:dyDescent="0.25">
      <c r="A426" s="345" t="s">
        <v>538</v>
      </c>
      <c r="B426" s="345"/>
      <c r="C426" s="345"/>
      <c r="D426" s="345"/>
      <c r="E426" s="345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58442</v>
      </c>
      <c r="E612" s="219">
        <f>SUM(C624:D647)+SUM(C668:D713)</f>
        <v>40363647.734745562</v>
      </c>
      <c r="F612" s="219">
        <f>CE64-(AX64+BD64+BE64+BG64+BJ64+BN64+BP64+BQ64+CB64+CC64+CD64)</f>
        <v>3027728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209.26000000000005</v>
      </c>
      <c r="I612" s="217">
        <f>CE92-(AX92+AY92+AZ92+BD92+BE92+BF92+BG92+BJ92+BN92+BO92+BP92+BQ92+BR92+CB92+CC92+CD92)</f>
        <v>0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81492573</v>
      </c>
      <c r="L612" s="223">
        <f>CE94-(AW94+AX94+AY94+AZ94+BA94+BB94+BC94+BD94+BE94+BF94+BG94+BH94+BI94+BJ94+BK94+BL94+BM94+BN94+BO94+BP94+BQ94+BR94+BS94+BT94+BU94+BV94+BW94+BX94+BY94+BZ94+CA94+CB94+CC94+CD94)</f>
        <v>0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1374757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1374757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691517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4956143</v>
      </c>
      <c r="D619" s="217">
        <f>(D615/D612)*BN90</f>
        <v>157254.21007152391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360643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205298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87387</v>
      </c>
      <c r="D622" s="217">
        <f>(D615/D612)*CB90</f>
        <v>2564.055182916396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6460806.2652544398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250445</v>
      </c>
      <c r="D624" s="217">
        <f>(D615/D612)*BD90</f>
        <v>2352.3442045104548</v>
      </c>
      <c r="E624" s="219">
        <f>(E623/E612)*SUM(C624:D624)</f>
        <v>40464.00057817965</v>
      </c>
      <c r="F624" s="219">
        <f>SUM(C624:E624)</f>
        <v>293261.34478269011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1375696</v>
      </c>
      <c r="D625" s="217">
        <f>(D615/D612)*AY90</f>
        <v>24793.707915540195</v>
      </c>
      <c r="E625" s="219">
        <f>(E623/E612)*SUM(C625:D625)</f>
        <v>224169.35007427962</v>
      </c>
      <c r="F625" s="219">
        <f>(F624/F612)*AY64</f>
        <v>5363.5422228619827</v>
      </c>
      <c r="G625" s="217">
        <f>SUM(C625:F625)</f>
        <v>1630022.6002126816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471291</v>
      </c>
      <c r="D626" s="217">
        <f>(D615/D612)*BR90</f>
        <v>25428.840850758017</v>
      </c>
      <c r="E626" s="219">
        <f>(E623/E612)*SUM(C626:D626)</f>
        <v>79507.448903886718</v>
      </c>
      <c r="F626" s="219">
        <f>(F624/F612)*BR64</f>
        <v>170.66476562858355</v>
      </c>
      <c r="G626" s="217" t="e">
        <f>(G625/G612)*BR91</f>
        <v>#DIV/0!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262855</v>
      </c>
      <c r="D627" s="217">
        <f>(D615/D612)*BO90</f>
        <v>0</v>
      </c>
      <c r="E627" s="219">
        <f>(E623/E612)*SUM(C627:D627)</f>
        <v>42073.879001564448</v>
      </c>
      <c r="F627" s="219">
        <f>(F624/F612)*BO64</f>
        <v>252.9945333835756</v>
      </c>
      <c r="G627" s="217" t="e">
        <f>(G625/G612)*BO91</f>
        <v>#DIV/0!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25538</v>
      </c>
      <c r="D628" s="217">
        <f>(D615/D612)*AZ90</f>
        <v>17313.253345196947</v>
      </c>
      <c r="E628" s="219">
        <f>(E623/E612)*SUM(C628:D628)</f>
        <v>6858.9847950817002</v>
      </c>
      <c r="F628" s="219">
        <f>(F624/F612)*AZ64</f>
        <v>9.6858550299990659E-2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1045884</v>
      </c>
      <c r="D629" s="217">
        <f>(D615/D612)*BF90</f>
        <v>2705.195835187023</v>
      </c>
      <c r="E629" s="219">
        <f>(E623/E612)*SUM(C629:D629)</f>
        <v>167842.4034084093</v>
      </c>
      <c r="F629" s="219">
        <f>(F624/F612)*BF64</f>
        <v>5632.3246999444564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68138</v>
      </c>
      <c r="D630" s="217">
        <f>(D615/D612)*BA90</f>
        <v>17572.011207693096</v>
      </c>
      <c r="E630" s="219">
        <f>(E623/E612)*SUM(C630:D630)</f>
        <v>13719.170800537224</v>
      </c>
      <c r="F630" s="219">
        <f>(F624/F612)*BA64</f>
        <v>2242.1785808944837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311704</v>
      </c>
      <c r="D632" s="217">
        <f>(D615/D612)*BB90</f>
        <v>8468.4391362376373</v>
      </c>
      <c r="E632" s="219">
        <f>(E623/E612)*SUM(C632:D632)</f>
        <v>51248.393463521032</v>
      </c>
      <c r="F632" s="219">
        <f>(F624/F612)*BB64</f>
        <v>49.7852948541952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197</v>
      </c>
      <c r="D634" s="217">
        <f>(D615/D612)*BI90</f>
        <v>0</v>
      </c>
      <c r="E634" s="219">
        <f>(E623/E612)*SUM(C634:D634)</f>
        <v>31.532800073455693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1875865</v>
      </c>
      <c r="D635" s="217">
        <f>(D615/D612)*BK90</f>
        <v>63395.676311556759</v>
      </c>
      <c r="E635" s="219">
        <f>(E623/E612)*SUM(C635:D635)</f>
        <v>310407.71165709035</v>
      </c>
      <c r="F635" s="219">
        <f>(F624/F612)*BK64</f>
        <v>882.76882743411488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952697</v>
      </c>
      <c r="D636" s="217">
        <f>(D615/D612)*BH90</f>
        <v>8374.3453680572202</v>
      </c>
      <c r="E636" s="219">
        <f>(E623/E612)*SUM(C636:D636)</f>
        <v>153833.86086202049</v>
      </c>
      <c r="F636" s="219">
        <f>(F624/F612)*BH64</f>
        <v>622.21932712713999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518693</v>
      </c>
      <c r="D637" s="217">
        <f>(D615/D612)*BL90</f>
        <v>3481.4694226754732</v>
      </c>
      <c r="E637" s="219">
        <f>(E623/E612)*SUM(C637:D637)</f>
        <v>83581.843389685426</v>
      </c>
      <c r="F637" s="219">
        <f>(F624/F612)*BL64</f>
        <v>351.20910338776611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429815</v>
      </c>
      <c r="D642" s="217">
        <f>(D615/D612)*BV90</f>
        <v>21288.715050819617</v>
      </c>
      <c r="E642" s="219">
        <f>(E623/E612)*SUM(C642:D642)</f>
        <v>72205.904868480313</v>
      </c>
      <c r="F642" s="219">
        <f>(F624/F612)*BV64</f>
        <v>240.98407314637677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100522</v>
      </c>
      <c r="D643" s="217">
        <f>(D615/D612)*BW90</f>
        <v>0</v>
      </c>
      <c r="E643" s="219">
        <f>(E623/E612)*SUM(C643:D643)</f>
        <v>16090.051416161996</v>
      </c>
      <c r="F643" s="219">
        <f>(F624/F612)*BW64</f>
        <v>0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216431</v>
      </c>
      <c r="D644" s="217">
        <f>(D615/D612)*BX90</f>
        <v>0</v>
      </c>
      <c r="E644" s="219">
        <f>(E623/E612)*SUM(C644:D644)</f>
        <v>34643.02260252837</v>
      </c>
      <c r="F644" s="219">
        <f>(F624/F612)*BX64</f>
        <v>265.10185217107443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379999</v>
      </c>
      <c r="D645" s="217">
        <f>(D615/D612)*BY90</f>
        <v>21218.144724684302</v>
      </c>
      <c r="E645" s="219">
        <f>(E623/E612)*SUM(C645:D645)</f>
        <v>64220.812236782782</v>
      </c>
      <c r="F645" s="219">
        <f>(F624/F612)*BY64</f>
        <v>42.23032793079593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2620</v>
      </c>
      <c r="D647" s="217">
        <f>(D615/D612)*CA90</f>
        <v>0</v>
      </c>
      <c r="E647" s="219">
        <f>(E623/E612)*SUM(C647:D647)</f>
        <v>419.37023447946149</v>
      </c>
      <c r="F647" s="219">
        <f>(F624/F612)*CA64</f>
        <v>30.316726243897076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15964135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3924798</v>
      </c>
      <c r="D670" s="217">
        <f>(D615/D612)*E90</f>
        <v>62313.59797748195</v>
      </c>
      <c r="E670" s="219">
        <f>(E623/E612)*SUM(C670:D670)</f>
        <v>638196.91822122026</v>
      </c>
      <c r="F670" s="219">
        <f>(F624/F612)*E64</f>
        <v>5223.0973249269964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7274</v>
      </c>
      <c r="D675" s="217">
        <f>(D615/D612)*J90</f>
        <v>3928.4148215324594</v>
      </c>
      <c r="E675" s="219">
        <f>(E623/E612)*SUM(C675:D675)</f>
        <v>1793.1142482604057</v>
      </c>
      <c r="F675" s="219">
        <f>(F624/F612)*J64</f>
        <v>56.85596902609452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197688</v>
      </c>
      <c r="D676" s="217">
        <f>(D615/D612)*K90</f>
        <v>56856.159423017692</v>
      </c>
      <c r="E676" s="219">
        <f>(E623/E612)*SUM(C676:D676)</f>
        <v>40743.604512445942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3013553</v>
      </c>
      <c r="D677" s="217">
        <f>(D615/D612)*L90</f>
        <v>40836.695390301495</v>
      </c>
      <c r="E677" s="219">
        <f>(E623/E612)*SUM(C677:D677)</f>
        <v>488900.81020896247</v>
      </c>
      <c r="F677" s="219">
        <f>(F624/F612)*L64</f>
        <v>6382.6878891184842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160975</v>
      </c>
      <c r="D680" s="217">
        <f>(D615/D612)*O90</f>
        <v>12373.330515724992</v>
      </c>
      <c r="E680" s="219">
        <f>(E623/E612)*SUM(C680:D680)</f>
        <v>27746.996188932357</v>
      </c>
      <c r="F680" s="219">
        <f>(F624/F612)*O64</f>
        <v>152.64907527278527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965356</v>
      </c>
      <c r="D681" s="217">
        <f>(D615/D612)*P90</f>
        <v>147045.03622394853</v>
      </c>
      <c r="E681" s="219">
        <f>(E623/E612)*SUM(C681:D681)</f>
        <v>178056.44404444017</v>
      </c>
      <c r="F681" s="219">
        <f>(F624/F612)*P64</f>
        <v>10898.427221204649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1373</v>
      </c>
      <c r="D682" s="217">
        <f>(D615/D612)*Q90</f>
        <v>0</v>
      </c>
      <c r="E682" s="219">
        <f>(E623/E612)*SUM(C682:D682)</f>
        <v>219.76921066423688</v>
      </c>
      <c r="F682" s="219">
        <f>(F624/F612)*Q64</f>
        <v>0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725347</v>
      </c>
      <c r="D683" s="217">
        <f>(D615/D612)*R90</f>
        <v>0</v>
      </c>
      <c r="E683" s="219">
        <f>(E623/E612)*SUM(C683:D683)</f>
        <v>116102.64941563892</v>
      </c>
      <c r="F683" s="219">
        <f>(F624/F612)*R64</f>
        <v>1535.014305154252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347644</v>
      </c>
      <c r="D684" s="217">
        <f>(D615/D612)*S90</f>
        <v>35520.397488107868</v>
      </c>
      <c r="E684" s="219">
        <f>(E623/E612)*SUM(C684:D684)</f>
        <v>61331.199701820377</v>
      </c>
      <c r="F684" s="219">
        <f>(F624/F612)*S64</f>
        <v>4942.6918218085229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149567</v>
      </c>
      <c r="D685" s="217">
        <f>(D615/D612)*T90</f>
        <v>0</v>
      </c>
      <c r="E685" s="219">
        <f>(E623/E612)*SUM(C685:D685)</f>
        <v>23940.438114652527</v>
      </c>
      <c r="F685" s="219">
        <f>(F624/F612)*T64</f>
        <v>14486.842792718702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2063837</v>
      </c>
      <c r="D686" s="217">
        <f>(D615/D612)*U90</f>
        <v>29639.536976831732</v>
      </c>
      <c r="E686" s="219">
        <f>(E623/E612)*SUM(C686:D686)</f>
        <v>335092.26953787211</v>
      </c>
      <c r="F686" s="219">
        <f>(F624/F612)*U64</f>
        <v>59204.014002466887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8188</v>
      </c>
      <c r="D687" s="217">
        <f>(D615/D612)*V90</f>
        <v>5551.5323226446735</v>
      </c>
      <c r="E687" s="219">
        <f>(E623/E612)*SUM(C687:D687)</f>
        <v>2199.2178976281061</v>
      </c>
      <c r="F687" s="219">
        <f>(F624/F612)*V64</f>
        <v>0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2699265</v>
      </c>
      <c r="D690" s="217">
        <f>(D615/D612)*Y90</f>
        <v>58596.894134355432</v>
      </c>
      <c r="E690" s="219">
        <f>(E623/E612)*SUM(C690:D690)</f>
        <v>441437.095116449</v>
      </c>
      <c r="F690" s="219">
        <f>(F624/F612)*Y64</f>
        <v>4438.1556332958717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1939065</v>
      </c>
      <c r="D693" s="217">
        <f>(D615/D612)*AB90</f>
        <v>9268.2361657711917</v>
      </c>
      <c r="E693" s="219">
        <f>(E623/E612)*SUM(C693:D693)</f>
        <v>311859.91072327003</v>
      </c>
      <c r="F693" s="219">
        <f>(F624/F612)*AB64</f>
        <v>129732.43913035779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216725</v>
      </c>
      <c r="D694" s="217">
        <f>(D615/D612)*AC90</f>
        <v>17689.628417918622</v>
      </c>
      <c r="E694" s="219">
        <f>(E623/E612)*SUM(C694:D694)</f>
        <v>37521.571635510831</v>
      </c>
      <c r="F694" s="219">
        <f>(F624/F612)*AC64</f>
        <v>337.93948199666738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1235347</v>
      </c>
      <c r="D696" s="217">
        <f>(D615/D612)*AE90</f>
        <v>70476.232367133227</v>
      </c>
      <c r="E696" s="219">
        <f>(E623/E612)*SUM(C696:D696)</f>
        <v>209016.56303302787</v>
      </c>
      <c r="F696" s="219">
        <f>(F624/F612)*AE64</f>
        <v>619.50728771874026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2847292</v>
      </c>
      <c r="D698" s="217">
        <f>(D615/D612)*AG90</f>
        <v>37096.468105129876</v>
      </c>
      <c r="E698" s="219">
        <f>(E623/E612)*SUM(C698:D698)</f>
        <v>461689.56801492482</v>
      </c>
      <c r="F698" s="219">
        <f>(F624/F612)*AG64</f>
        <v>7054.9830867507198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723057</v>
      </c>
      <c r="D699" s="217">
        <f>(D615/D612)*AH90</f>
        <v>38813.679374422507</v>
      </c>
      <c r="E699" s="219">
        <f>(E623/E612)*SUM(C699:D699)</f>
        <v>121948.81124132757</v>
      </c>
      <c r="F699" s="219">
        <f>(F624/F612)*AH64</f>
        <v>5783.520896962742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39006</v>
      </c>
      <c r="D700" s="217">
        <f>(D615/D612)*AI90</f>
        <v>0</v>
      </c>
      <c r="E700" s="219">
        <f>(E623/E612)*SUM(C700:D700)</f>
        <v>6243.4944145442269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7133160</v>
      </c>
      <c r="D701" s="217">
        <f>(D615/D612)*AJ90</f>
        <v>327610.97736217105</v>
      </c>
      <c r="E701" s="219">
        <f>(E623/E612)*SUM(C701:D701)</f>
        <v>1194208.1199137156</v>
      </c>
      <c r="F701" s="219">
        <f>(F624/F612)*AJ64</f>
        <v>18407.483191761723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23394</v>
      </c>
      <c r="D702" s="217">
        <f>(D615/D612)*AK90</f>
        <v>0</v>
      </c>
      <c r="E702" s="219">
        <f>(E623/E612)*SUM(C702:D702)</f>
        <v>3744.5600249666118</v>
      </c>
      <c r="F702" s="219">
        <f>(F624/F612)*AK64</f>
        <v>0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19253</v>
      </c>
      <c r="D706" s="217">
        <f>(D615/D612)*AO90</f>
        <v>0</v>
      </c>
      <c r="E706" s="219">
        <f>(E623/E612)*SUM(C706:D706)</f>
        <v>3081.7309635240736</v>
      </c>
      <c r="F706" s="219">
        <f>(F624/F612)*AO64</f>
        <v>0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1996696</v>
      </c>
      <c r="D712" s="217">
        <f>(D615/D612)*AU90</f>
        <v>44929.774306149688</v>
      </c>
      <c r="E712" s="219">
        <f>(E623/E612)*SUM(C712:D712)</f>
        <v>326792.77850766492</v>
      </c>
      <c r="F712" s="219">
        <f>(F624/F612)*AU64</f>
        <v>768.66945518072589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422459</v>
      </c>
      <c r="D713" s="217">
        <f>(D615/D612)*AV90</f>
        <v>0</v>
      </c>
      <c r="E713" s="219">
        <f>(E623/E612)*SUM(C713:D713)</f>
        <v>67620.889270213287</v>
      </c>
      <c r="F713" s="219">
        <f>(F624/F612)*AV64</f>
        <v>7089.9490234090163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46824454</v>
      </c>
      <c r="D715" s="202">
        <f>SUM(D616:D647)+SUM(D668:D713)</f>
        <v>1374757</v>
      </c>
      <c r="E715" s="202">
        <f>SUM(E624:E647)+SUM(E668:E713)</f>
        <v>6460806.2652544398</v>
      </c>
      <c r="F715" s="202">
        <f>SUM(F625:F648)+SUM(F668:F713)</f>
        <v>293261.34478269005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693</v>
      </c>
    </row>
    <row r="716" spans="1:14" s="202" customFormat="1" ht="12.6" customHeight="1" x14ac:dyDescent="0.2">
      <c r="C716" s="214">
        <f>CE85</f>
        <v>46824454</v>
      </c>
      <c r="D716" s="202">
        <f>D615</f>
        <v>1374757</v>
      </c>
      <c r="E716" s="202">
        <f>E623</f>
        <v>6460806.2652544398</v>
      </c>
      <c r="F716" s="202">
        <f>F624</f>
        <v>293261.34478269011</v>
      </c>
      <c r="G716" s="202">
        <f>G625</f>
        <v>1630022.6002126816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15964135</v>
      </c>
      <c r="N716" s="211" t="s">
        <v>694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899</v>
      </c>
      <c r="B1" s="169"/>
      <c r="C1" s="169"/>
    </row>
    <row r="2" spans="1:3" ht="20.100000000000001" customHeight="1" x14ac:dyDescent="0.25">
      <c r="A2" s="168"/>
      <c r="B2" s="169"/>
      <c r="C2" s="94" t="s">
        <v>900</v>
      </c>
    </row>
    <row r="3" spans="1:3" ht="20.100000000000001" customHeight="1" x14ac:dyDescent="0.25">
      <c r="A3" s="120" t="str">
        <f>"Hospital: "&amp;data!C98</f>
        <v>Hospital: Forks Community Hospital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901</v>
      </c>
      <c r="C4" s="173"/>
    </row>
    <row r="5" spans="1:3" ht="20.100000000000001" customHeight="1" x14ac:dyDescent="0.25">
      <c r="A5" s="174">
        <v>1</v>
      </c>
      <c r="B5" s="175" t="s">
        <v>419</v>
      </c>
      <c r="C5" s="175"/>
    </row>
    <row r="6" spans="1:3" ht="20.100000000000001" customHeight="1" x14ac:dyDescent="0.25">
      <c r="A6" s="174">
        <v>2</v>
      </c>
      <c r="B6" s="176" t="s">
        <v>420</v>
      </c>
      <c r="C6" s="176">
        <f>data!C266</f>
        <v>2944594</v>
      </c>
    </row>
    <row r="7" spans="1:3" ht="20.100000000000001" customHeight="1" x14ac:dyDescent="0.25">
      <c r="A7" s="174">
        <v>3</v>
      </c>
      <c r="B7" s="176" t="s">
        <v>421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422</v>
      </c>
      <c r="C8" s="176">
        <f>data!C268</f>
        <v>30473944</v>
      </c>
    </row>
    <row r="9" spans="1:3" ht="20.100000000000001" customHeight="1" x14ac:dyDescent="0.25">
      <c r="A9" s="174">
        <v>5</v>
      </c>
      <c r="B9" s="176" t="s">
        <v>902</v>
      </c>
      <c r="C9" s="176">
        <f>data!C269</f>
        <v>24747639</v>
      </c>
    </row>
    <row r="10" spans="1:3" ht="20.100000000000001" customHeight="1" x14ac:dyDescent="0.25">
      <c r="A10" s="174">
        <v>6</v>
      </c>
      <c r="B10" s="176" t="s">
        <v>903</v>
      </c>
      <c r="C10" s="176">
        <f>data!C270</f>
        <v>780675</v>
      </c>
    </row>
    <row r="11" spans="1:3" ht="20.100000000000001" customHeight="1" x14ac:dyDescent="0.25">
      <c r="A11" s="174">
        <v>7</v>
      </c>
      <c r="B11" s="176" t="s">
        <v>904</v>
      </c>
      <c r="C11" s="176">
        <f>data!C271</f>
        <v>704682</v>
      </c>
    </row>
    <row r="12" spans="1:3" ht="20.100000000000001" customHeight="1" x14ac:dyDescent="0.25">
      <c r="A12" s="174">
        <v>8</v>
      </c>
      <c r="B12" s="176" t="s">
        <v>426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427</v>
      </c>
      <c r="C13" s="176">
        <f>data!C273</f>
        <v>783138</v>
      </c>
    </row>
    <row r="14" spans="1:3" ht="20.100000000000001" customHeight="1" x14ac:dyDescent="0.25">
      <c r="A14" s="174">
        <v>10</v>
      </c>
      <c r="B14" s="176" t="s">
        <v>428</v>
      </c>
      <c r="C14" s="176">
        <f>data!C274</f>
        <v>725998</v>
      </c>
    </row>
    <row r="15" spans="1:3" ht="20.100000000000001" customHeight="1" x14ac:dyDescent="0.25">
      <c r="A15" s="174">
        <v>11</v>
      </c>
      <c r="B15" s="176" t="s">
        <v>905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906</v>
      </c>
      <c r="C16" s="176">
        <f>data!D276</f>
        <v>11665392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907</v>
      </c>
      <c r="C18" s="175"/>
    </row>
    <row r="19" spans="1:3" ht="20.100000000000001" customHeight="1" x14ac:dyDescent="0.25">
      <c r="A19" s="174">
        <v>15</v>
      </c>
      <c r="B19" s="176" t="s">
        <v>420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421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432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908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909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510757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1026720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27076094</v>
      </c>
    </row>
    <row r="28" spans="1:3" ht="20.100000000000001" customHeight="1" x14ac:dyDescent="0.25">
      <c r="A28" s="174">
        <v>24</v>
      </c>
      <c r="B28" s="176" t="s">
        <v>910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393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437</v>
      </c>
      <c r="C30" s="176">
        <f>data!C288</f>
        <v>20573748</v>
      </c>
    </row>
    <row r="31" spans="1:3" ht="20.100000000000001" customHeight="1" x14ac:dyDescent="0.25">
      <c r="A31" s="174">
        <v>27</v>
      </c>
      <c r="B31" s="176" t="s">
        <v>396</v>
      </c>
      <c r="C31" s="176">
        <f>data!C289</f>
        <v>744782</v>
      </c>
    </row>
    <row r="32" spans="1:3" ht="20.100000000000001" customHeight="1" x14ac:dyDescent="0.25">
      <c r="A32" s="174">
        <v>28</v>
      </c>
      <c r="B32" s="176" t="s">
        <v>397</v>
      </c>
      <c r="C32" s="176">
        <f>data!C290</f>
        <v>181190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911</v>
      </c>
      <c r="C34" s="176">
        <f>data!C292</f>
        <v>33859033</v>
      </c>
    </row>
    <row r="35" spans="1:3" ht="20.100000000000001" customHeight="1" x14ac:dyDescent="0.25">
      <c r="A35" s="174">
        <v>31</v>
      </c>
      <c r="B35" s="176" t="s">
        <v>912</v>
      </c>
      <c r="C35" s="176">
        <f>data!D293</f>
        <v>16254258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913</v>
      </c>
      <c r="C37" s="175"/>
    </row>
    <row r="38" spans="1:3" ht="20.100000000000001" customHeight="1" x14ac:dyDescent="0.25">
      <c r="A38" s="174">
        <v>34</v>
      </c>
      <c r="B38" s="176" t="s">
        <v>914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915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444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432</v>
      </c>
      <c r="C41" s="176">
        <f>data!C298</f>
        <v>0</v>
      </c>
    </row>
    <row r="42" spans="1:3" ht="20.100000000000001" customHeight="1" x14ac:dyDescent="0.25">
      <c r="A42" s="174">
        <v>38</v>
      </c>
      <c r="B42" s="176" t="s">
        <v>916</v>
      </c>
      <c r="C42" s="176">
        <f>data!D299</f>
        <v>0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917</v>
      </c>
      <c r="C44" s="175"/>
    </row>
    <row r="45" spans="1:3" ht="20.100000000000001" customHeight="1" x14ac:dyDescent="0.25">
      <c r="A45" s="174">
        <v>41</v>
      </c>
      <c r="B45" s="176" t="s">
        <v>447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448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918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450</v>
      </c>
      <c r="C48" s="176">
        <f>data!C305</f>
        <v>1027465</v>
      </c>
    </row>
    <row r="49" spans="1:3" ht="20.100000000000001" customHeight="1" x14ac:dyDescent="0.25">
      <c r="A49" s="174">
        <v>45</v>
      </c>
      <c r="B49" s="176" t="s">
        <v>919</v>
      </c>
      <c r="C49" s="176">
        <f>data!D306</f>
        <v>1027465</v>
      </c>
    </row>
    <row r="50" spans="1:3" ht="20.100000000000001" customHeight="1" x14ac:dyDescent="0.25">
      <c r="A50" s="179">
        <v>46</v>
      </c>
      <c r="B50" s="180" t="s">
        <v>920</v>
      </c>
      <c r="C50" s="176">
        <f>data!D308</f>
        <v>28947115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921</v>
      </c>
      <c r="B53" s="169"/>
      <c r="C53" s="169"/>
    </row>
    <row r="54" spans="1:3" ht="20.100000000000001" customHeight="1" x14ac:dyDescent="0.25">
      <c r="A54" s="168"/>
      <c r="B54" s="169"/>
      <c r="C54" s="94" t="s">
        <v>922</v>
      </c>
    </row>
    <row r="55" spans="1:3" ht="20.100000000000001" customHeight="1" x14ac:dyDescent="0.25">
      <c r="A55" s="120" t="str">
        <f>"Hospital: "&amp;data!C98</f>
        <v>Hospital: Forks Community Hospital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923</v>
      </c>
      <c r="C56" s="173"/>
    </row>
    <row r="57" spans="1:3" ht="20.100000000000001" customHeight="1" x14ac:dyDescent="0.25">
      <c r="A57" s="183">
        <v>1</v>
      </c>
      <c r="B57" s="168" t="s">
        <v>454</v>
      </c>
      <c r="C57" s="184"/>
    </row>
    <row r="58" spans="1:3" ht="20.100000000000001" customHeight="1" x14ac:dyDescent="0.25">
      <c r="A58" s="174">
        <v>2</v>
      </c>
      <c r="B58" s="176" t="s">
        <v>455</v>
      </c>
      <c r="C58" s="176">
        <f>data!C314</f>
        <v>-2133</v>
      </c>
    </row>
    <row r="59" spans="1:3" ht="20.100000000000001" customHeight="1" x14ac:dyDescent="0.25">
      <c r="A59" s="174">
        <v>3</v>
      </c>
      <c r="B59" s="176" t="s">
        <v>924</v>
      </c>
      <c r="C59" s="176">
        <f>data!C315</f>
        <v>1092534</v>
      </c>
    </row>
    <row r="60" spans="1:3" ht="20.100000000000001" customHeight="1" x14ac:dyDescent="0.25">
      <c r="A60" s="174">
        <v>4</v>
      </c>
      <c r="B60" s="176" t="s">
        <v>925</v>
      </c>
      <c r="C60" s="176">
        <f>data!C316</f>
        <v>3065938</v>
      </c>
    </row>
    <row r="61" spans="1:3" ht="20.100000000000001" customHeight="1" x14ac:dyDescent="0.25">
      <c r="A61" s="174">
        <v>5</v>
      </c>
      <c r="B61" s="176" t="s">
        <v>458</v>
      </c>
      <c r="C61" s="176">
        <f>data!C317</f>
        <v>268217</v>
      </c>
    </row>
    <row r="62" spans="1:3" ht="20.100000000000001" customHeight="1" x14ac:dyDescent="0.25">
      <c r="A62" s="174">
        <v>6</v>
      </c>
      <c r="B62" s="176" t="s">
        <v>926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927</v>
      </c>
      <c r="C63" s="176">
        <f>data!C319</f>
        <v>-7876</v>
      </c>
    </row>
    <row r="64" spans="1:3" ht="20.100000000000001" customHeight="1" x14ac:dyDescent="0.25">
      <c r="A64" s="174">
        <v>8</v>
      </c>
      <c r="B64" s="176" t="s">
        <v>461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462</v>
      </c>
      <c r="C65" s="176">
        <f>data!C321</f>
        <v>168781</v>
      </c>
    </row>
    <row r="66" spans="1:3" ht="20.100000000000001" customHeight="1" x14ac:dyDescent="0.25">
      <c r="A66" s="174">
        <v>10</v>
      </c>
      <c r="B66" s="176" t="s">
        <v>463</v>
      </c>
      <c r="C66" s="176">
        <f>data!C322</f>
        <v>6832259</v>
      </c>
    </row>
    <row r="67" spans="1:3" ht="20.100000000000001" customHeight="1" x14ac:dyDescent="0.25">
      <c r="A67" s="174">
        <v>11</v>
      </c>
      <c r="B67" s="176" t="s">
        <v>928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929</v>
      </c>
      <c r="C68" s="176">
        <f>data!D324</f>
        <v>11417720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930</v>
      </c>
      <c r="C70" s="175"/>
    </row>
    <row r="71" spans="1:3" ht="20.100000000000001" customHeight="1" x14ac:dyDescent="0.25">
      <c r="A71" s="174">
        <v>15</v>
      </c>
      <c r="B71" s="176" t="s">
        <v>467</v>
      </c>
      <c r="C71" s="176">
        <f>data!C326</f>
        <v>36730</v>
      </c>
    </row>
    <row r="72" spans="1:3" ht="20.100000000000001" customHeight="1" x14ac:dyDescent="0.25">
      <c r="A72" s="174">
        <v>16</v>
      </c>
      <c r="B72" s="176" t="s">
        <v>931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469</v>
      </c>
      <c r="C73" s="176">
        <f>data!C328</f>
        <v>-517032</v>
      </c>
    </row>
    <row r="74" spans="1:3" ht="20.100000000000001" customHeight="1" x14ac:dyDescent="0.25">
      <c r="A74" s="174">
        <v>18</v>
      </c>
      <c r="B74" s="176" t="s">
        <v>932</v>
      </c>
      <c r="C74" s="176">
        <f>data!D329</f>
        <v>-480302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471</v>
      </c>
      <c r="C76" s="175"/>
    </row>
    <row r="77" spans="1:3" ht="20.100000000000001" customHeight="1" x14ac:dyDescent="0.25">
      <c r="A77" s="174">
        <v>21</v>
      </c>
      <c r="B77" s="176" t="s">
        <v>472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933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474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934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476</v>
      </c>
      <c r="C81" s="176">
        <f>data!C335</f>
        <v>14165000</v>
      </c>
    </row>
    <row r="82" spans="1:3" ht="20.100000000000001" customHeight="1" x14ac:dyDescent="0.25">
      <c r="A82" s="174">
        <v>26</v>
      </c>
      <c r="B82" s="176" t="s">
        <v>935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478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479</v>
      </c>
      <c r="C84" s="176">
        <f>data!C338</f>
        <v>936248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15101248</v>
      </c>
    </row>
    <row r="86" spans="1:3" ht="20.100000000000001" customHeight="1" x14ac:dyDescent="0.25">
      <c r="A86" s="174">
        <v>30</v>
      </c>
      <c r="B86" s="176" t="s">
        <v>936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937</v>
      </c>
      <c r="C87" s="176">
        <f>data!D341</f>
        <v>15101248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938</v>
      </c>
      <c r="C89" s="176">
        <f>data!C343</f>
        <v>2908449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939</v>
      </c>
      <c r="C91" s="175"/>
    </row>
    <row r="92" spans="1:3" ht="20.100000000000001" customHeight="1" x14ac:dyDescent="0.25">
      <c r="A92" s="174">
        <v>36</v>
      </c>
      <c r="B92" s="176" t="s">
        <v>483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484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940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941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942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943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944</v>
      </c>
      <c r="C102" s="176">
        <f>data!C343+data!C345+data!C346+data!C347+data!C348-data!C349</f>
        <v>2908449</v>
      </c>
    </row>
    <row r="103" spans="1:3" ht="20.100000000000001" customHeight="1" x14ac:dyDescent="0.25">
      <c r="A103" s="174">
        <v>47</v>
      </c>
      <c r="B103" s="176" t="s">
        <v>945</v>
      </c>
      <c r="C103" s="176">
        <f>data!D352</f>
        <v>28947115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946</v>
      </c>
      <c r="B106" s="169"/>
      <c r="C106" s="169"/>
    </row>
    <row r="107" spans="1:3" ht="20.100000000000001" customHeight="1" x14ac:dyDescent="0.25">
      <c r="A107" s="170"/>
      <c r="C107" s="94" t="s">
        <v>947</v>
      </c>
    </row>
    <row r="108" spans="1:3" ht="20.100000000000001" customHeight="1" x14ac:dyDescent="0.25">
      <c r="A108" s="120" t="str">
        <f>"Hospital: "&amp;data!C98</f>
        <v>Hospital: Forks Community Hospital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948</v>
      </c>
      <c r="C110" s="175"/>
    </row>
    <row r="111" spans="1:3" ht="20.100000000000001" customHeight="1" x14ac:dyDescent="0.25">
      <c r="A111" s="174">
        <v>2</v>
      </c>
      <c r="B111" s="176" t="s">
        <v>492</v>
      </c>
      <c r="C111" s="176">
        <f>data!C358</f>
        <v>11320839</v>
      </c>
    </row>
    <row r="112" spans="1:3" ht="20.100000000000001" customHeight="1" x14ac:dyDescent="0.25">
      <c r="A112" s="174">
        <v>3</v>
      </c>
      <c r="B112" s="176" t="s">
        <v>493</v>
      </c>
      <c r="C112" s="176">
        <f>data!C359</f>
        <v>70171734</v>
      </c>
    </row>
    <row r="113" spans="1:3" ht="20.100000000000001" customHeight="1" x14ac:dyDescent="0.25">
      <c r="A113" s="174">
        <v>4</v>
      </c>
      <c r="B113" s="176" t="s">
        <v>949</v>
      </c>
      <c r="C113" s="176">
        <f>data!D360</f>
        <v>81492573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950</v>
      </c>
      <c r="C115" s="175"/>
    </row>
    <row r="116" spans="1:3" ht="20.100000000000001" customHeight="1" x14ac:dyDescent="0.25">
      <c r="A116" s="174">
        <v>7</v>
      </c>
      <c r="B116" s="188" t="s">
        <v>951</v>
      </c>
      <c r="C116" s="189">
        <f>data!C362</f>
        <v>2311554</v>
      </c>
    </row>
    <row r="117" spans="1:3" ht="20.100000000000001" customHeight="1" x14ac:dyDescent="0.25">
      <c r="A117" s="174">
        <v>8</v>
      </c>
      <c r="B117" s="176" t="s">
        <v>496</v>
      </c>
      <c r="C117" s="189">
        <f>data!C363</f>
        <v>33552725</v>
      </c>
    </row>
    <row r="118" spans="1:3" ht="20.100000000000001" customHeight="1" x14ac:dyDescent="0.25">
      <c r="A118" s="174">
        <v>9</v>
      </c>
      <c r="B118" s="176" t="s">
        <v>952</v>
      </c>
      <c r="C118" s="189">
        <f>data!C364</f>
        <v>0</v>
      </c>
    </row>
    <row r="119" spans="1:3" ht="20.100000000000001" customHeight="1" x14ac:dyDescent="0.25">
      <c r="A119" s="174">
        <v>10</v>
      </c>
      <c r="B119" s="176" t="s">
        <v>953</v>
      </c>
      <c r="C119" s="189">
        <f>data!C365</f>
        <v>11006625</v>
      </c>
    </row>
    <row r="120" spans="1:3" ht="20.100000000000001" customHeight="1" x14ac:dyDescent="0.25">
      <c r="A120" s="174">
        <v>11</v>
      </c>
      <c r="B120" s="176" t="s">
        <v>897</v>
      </c>
      <c r="C120" s="189">
        <f>data!D366</f>
        <v>46870904</v>
      </c>
    </row>
    <row r="121" spans="1:3" ht="20.100000000000001" customHeight="1" x14ac:dyDescent="0.25">
      <c r="A121" s="174">
        <v>12</v>
      </c>
      <c r="B121" s="176" t="s">
        <v>954</v>
      </c>
      <c r="C121" s="189">
        <f>data!D367</f>
        <v>34621669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500</v>
      </c>
      <c r="C123" s="175"/>
    </row>
    <row r="124" spans="1:3" ht="20.100000000000001" customHeight="1" x14ac:dyDescent="0.25">
      <c r="A124" s="174">
        <v>15</v>
      </c>
      <c r="B124" s="190" t="s">
        <v>501</v>
      </c>
      <c r="C124" s="191"/>
    </row>
    <row r="125" spans="1:3" ht="20.100000000000001" customHeight="1" x14ac:dyDescent="0.25">
      <c r="A125" s="195" t="s">
        <v>955</v>
      </c>
      <c r="B125" s="192" t="s">
        <v>502</v>
      </c>
      <c r="C125" s="191">
        <f>data!C370</f>
        <v>159588</v>
      </c>
    </row>
    <row r="126" spans="1:3" ht="20.100000000000001" customHeight="1" x14ac:dyDescent="0.25">
      <c r="A126" s="195" t="s">
        <v>956</v>
      </c>
      <c r="B126" s="192" t="s">
        <v>503</v>
      </c>
      <c r="C126" s="191">
        <f>data!C371</f>
        <v>0</v>
      </c>
    </row>
    <row r="127" spans="1:3" ht="20.100000000000001" customHeight="1" x14ac:dyDescent="0.25">
      <c r="A127" s="195" t="s">
        <v>957</v>
      </c>
      <c r="B127" s="192" t="s">
        <v>504</v>
      </c>
      <c r="C127" s="191">
        <f>data!C372</f>
        <v>0</v>
      </c>
    </row>
    <row r="128" spans="1:3" ht="20.100000000000001" customHeight="1" x14ac:dyDescent="0.25">
      <c r="A128" s="195" t="s">
        <v>958</v>
      </c>
      <c r="B128" s="192" t="s">
        <v>505</v>
      </c>
      <c r="C128" s="191">
        <f>data!C373</f>
        <v>994203</v>
      </c>
    </row>
    <row r="129" spans="1:3" ht="20.100000000000001" customHeight="1" x14ac:dyDescent="0.25">
      <c r="A129" s="195" t="s">
        <v>959</v>
      </c>
      <c r="B129" s="192" t="s">
        <v>506</v>
      </c>
      <c r="C129" s="191">
        <f>data!C374</f>
        <v>0</v>
      </c>
    </row>
    <row r="130" spans="1:3" ht="20.100000000000001" customHeight="1" x14ac:dyDescent="0.25">
      <c r="A130" s="195" t="s">
        <v>960</v>
      </c>
      <c r="B130" s="192" t="s">
        <v>507</v>
      </c>
      <c r="C130" s="191">
        <f>data!C375</f>
        <v>0</v>
      </c>
    </row>
    <row r="131" spans="1:3" ht="20.100000000000001" customHeight="1" x14ac:dyDescent="0.25">
      <c r="A131" s="195" t="s">
        <v>961</v>
      </c>
      <c r="B131" s="192" t="s">
        <v>508</v>
      </c>
      <c r="C131" s="191">
        <f>data!C376</f>
        <v>0</v>
      </c>
    </row>
    <row r="132" spans="1:3" ht="20.100000000000001" customHeight="1" x14ac:dyDescent="0.25">
      <c r="A132" s="195" t="s">
        <v>962</v>
      </c>
      <c r="B132" s="192" t="s">
        <v>509</v>
      </c>
      <c r="C132" s="191">
        <f>data!C377</f>
        <v>0</v>
      </c>
    </row>
    <row r="133" spans="1:3" ht="20.100000000000001" customHeight="1" x14ac:dyDescent="0.25">
      <c r="A133" s="195" t="s">
        <v>963</v>
      </c>
      <c r="B133" s="192" t="s">
        <v>510</v>
      </c>
      <c r="C133" s="191">
        <f>data!C378</f>
        <v>0</v>
      </c>
    </row>
    <row r="134" spans="1:3" ht="20.100000000000001" customHeight="1" x14ac:dyDescent="0.25">
      <c r="A134" s="195" t="s">
        <v>964</v>
      </c>
      <c r="B134" s="192" t="s">
        <v>511</v>
      </c>
      <c r="C134" s="191">
        <f>data!C379</f>
        <v>0</v>
      </c>
    </row>
    <row r="135" spans="1:3" ht="20.100000000000001" customHeight="1" x14ac:dyDescent="0.25">
      <c r="A135" s="195" t="s">
        <v>965</v>
      </c>
      <c r="B135" s="192" t="s">
        <v>512</v>
      </c>
      <c r="C135" s="191">
        <f>data!C380</f>
        <v>3477771</v>
      </c>
    </row>
    <row r="136" spans="1:3" ht="20.100000000000001" customHeight="1" x14ac:dyDescent="0.25">
      <c r="A136" s="174">
        <v>16</v>
      </c>
      <c r="B136" s="176" t="s">
        <v>514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966</v>
      </c>
      <c r="C137" s="189">
        <f>data!D383</f>
        <v>4631562</v>
      </c>
    </row>
    <row r="138" spans="1:3" ht="20.100000000000001" customHeight="1" x14ac:dyDescent="0.25">
      <c r="A138" s="174">
        <v>18</v>
      </c>
      <c r="B138" s="176" t="s">
        <v>967</v>
      </c>
      <c r="C138" s="189">
        <f>data!D384</f>
        <v>39253231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968</v>
      </c>
      <c r="C140" s="175"/>
    </row>
    <row r="141" spans="1:3" ht="20.100000000000001" customHeight="1" x14ac:dyDescent="0.25">
      <c r="A141" s="174">
        <v>21</v>
      </c>
      <c r="B141" s="176" t="s">
        <v>518</v>
      </c>
      <c r="C141" s="189">
        <f>data!C389</f>
        <v>25742180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4787954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185546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3117205</v>
      </c>
    </row>
    <row r="145" spans="1:3" ht="20.100000000000001" customHeight="1" x14ac:dyDescent="0.25">
      <c r="A145" s="174">
        <v>25</v>
      </c>
      <c r="B145" s="176" t="s">
        <v>969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970</v>
      </c>
      <c r="C146" s="189">
        <f>data!C394</f>
        <v>3472385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2088968</v>
      </c>
    </row>
    <row r="148" spans="1:3" ht="20.100000000000001" customHeight="1" x14ac:dyDescent="0.25">
      <c r="A148" s="174">
        <v>28</v>
      </c>
      <c r="B148" s="176" t="s">
        <v>971</v>
      </c>
      <c r="C148" s="189">
        <f>data!C396</f>
        <v>198794</v>
      </c>
    </row>
    <row r="149" spans="1:3" ht="20.100000000000001" customHeight="1" x14ac:dyDescent="0.25">
      <c r="A149" s="174">
        <v>29</v>
      </c>
      <c r="B149" s="176" t="s">
        <v>523</v>
      </c>
      <c r="C149" s="189">
        <f>data!C397</f>
        <v>609429</v>
      </c>
    </row>
    <row r="150" spans="1:3" ht="20.100000000000001" customHeight="1" x14ac:dyDescent="0.25">
      <c r="A150" s="174">
        <v>30</v>
      </c>
      <c r="B150" s="176" t="s">
        <v>972</v>
      </c>
      <c r="C150" s="189">
        <f>data!C398</f>
        <v>185571</v>
      </c>
    </row>
    <row r="151" spans="1:3" ht="20.100000000000001" customHeight="1" x14ac:dyDescent="0.25">
      <c r="A151" s="174">
        <v>31</v>
      </c>
      <c r="B151" s="176" t="s">
        <v>525</v>
      </c>
      <c r="C151" s="189">
        <f>data!C399</f>
        <v>0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973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974</v>
      </c>
      <c r="B154" s="193" t="s">
        <v>270</v>
      </c>
      <c r="C154" s="189">
        <f>data!C402</f>
        <v>2881658</v>
      </c>
    </row>
    <row r="155" spans="1:3" ht="20.100000000000001" customHeight="1" x14ac:dyDescent="0.25">
      <c r="A155" s="195" t="s">
        <v>975</v>
      </c>
      <c r="B155" s="193" t="s">
        <v>976</v>
      </c>
      <c r="C155" s="189">
        <f>data!C403</f>
        <v>412747</v>
      </c>
    </row>
    <row r="156" spans="1:3" ht="20.100000000000001" customHeight="1" x14ac:dyDescent="0.25">
      <c r="A156" s="195" t="s">
        <v>977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978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979</v>
      </c>
      <c r="B158" s="193" t="s">
        <v>274</v>
      </c>
      <c r="C158" s="189">
        <f>data!C406</f>
        <v>365735</v>
      </c>
    </row>
    <row r="159" spans="1:3" ht="20.100000000000001" customHeight="1" x14ac:dyDescent="0.25">
      <c r="A159" s="195" t="s">
        <v>980</v>
      </c>
      <c r="B159" s="193" t="s">
        <v>275</v>
      </c>
      <c r="C159" s="189">
        <f>data!C407</f>
        <v>143393</v>
      </c>
    </row>
    <row r="160" spans="1:3" ht="20.100000000000001" customHeight="1" x14ac:dyDescent="0.25">
      <c r="A160" s="195" t="s">
        <v>981</v>
      </c>
      <c r="B160" s="193" t="s">
        <v>276</v>
      </c>
      <c r="C160" s="189">
        <f>data!C408</f>
        <v>512140</v>
      </c>
    </row>
    <row r="161" spans="1:3" ht="20.100000000000001" customHeight="1" x14ac:dyDescent="0.25">
      <c r="A161" s="195" t="s">
        <v>982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983</v>
      </c>
      <c r="B162" s="193" t="s">
        <v>278</v>
      </c>
      <c r="C162" s="189">
        <f>data!C410</f>
        <v>19420</v>
      </c>
    </row>
    <row r="163" spans="1:3" ht="20.100000000000001" customHeight="1" x14ac:dyDescent="0.25">
      <c r="A163" s="195" t="s">
        <v>984</v>
      </c>
      <c r="B163" s="193" t="s">
        <v>279</v>
      </c>
      <c r="C163" s="189">
        <f>data!C411</f>
        <v>41113</v>
      </c>
    </row>
    <row r="164" spans="1:3" ht="20.100000000000001" customHeight="1" x14ac:dyDescent="0.25">
      <c r="A164" s="195" t="s">
        <v>985</v>
      </c>
      <c r="B164" s="193" t="s">
        <v>280</v>
      </c>
      <c r="C164" s="189">
        <f>data!C412</f>
        <v>0</v>
      </c>
    </row>
    <row r="165" spans="1:3" ht="20.100000000000001" customHeight="1" x14ac:dyDescent="0.25">
      <c r="A165" s="195" t="s">
        <v>986</v>
      </c>
      <c r="B165" s="193" t="s">
        <v>281</v>
      </c>
      <c r="C165" s="189">
        <f>data!C413</f>
        <v>544728</v>
      </c>
    </row>
    <row r="166" spans="1:3" ht="20.100000000000001" customHeight="1" x14ac:dyDescent="0.25">
      <c r="A166" s="195" t="s">
        <v>987</v>
      </c>
      <c r="B166" s="193" t="s">
        <v>988</v>
      </c>
      <c r="C166" s="189">
        <f>data!C414</f>
        <v>1515490</v>
      </c>
    </row>
    <row r="167" spans="1:3" ht="20.100000000000001" customHeight="1" x14ac:dyDescent="0.25">
      <c r="A167" s="174">
        <v>34</v>
      </c>
      <c r="B167" s="176" t="s">
        <v>989</v>
      </c>
      <c r="C167" s="189">
        <f>data!D416</f>
        <v>46824456</v>
      </c>
    </row>
    <row r="168" spans="1:3" ht="20.100000000000001" customHeight="1" x14ac:dyDescent="0.25">
      <c r="A168" s="174">
        <v>35</v>
      </c>
      <c r="B168" s="176" t="s">
        <v>990</v>
      </c>
      <c r="C168" s="189">
        <f>data!D417</f>
        <v>-7571225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991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992</v>
      </c>
      <c r="C172" s="176">
        <f>data!D421</f>
        <v>-7571225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993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994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995</v>
      </c>
      <c r="C177" s="189">
        <f>data!D424</f>
        <v>-7571225</v>
      </c>
    </row>
    <row r="178" spans="1:3" ht="20.100000000000001" customHeight="1" x14ac:dyDescent="0.25">
      <c r="A178" s="179">
        <v>45</v>
      </c>
      <c r="B178" s="178" t="s">
        <v>996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997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998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Forks Community Hospital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999</v>
      </c>
      <c r="C6" s="243" t="s">
        <v>117</v>
      </c>
      <c r="D6" s="244" t="s">
        <v>1000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1001</v>
      </c>
      <c r="E7" s="244" t="s">
        <v>189</v>
      </c>
      <c r="F7" s="244" t="s">
        <v>1002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1003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0</v>
      </c>
      <c r="D9" s="238">
        <f>data!D59</f>
        <v>0</v>
      </c>
      <c r="E9" s="238">
        <f>data!E59</f>
        <v>591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0</v>
      </c>
      <c r="D10" s="245">
        <f>data!D60</f>
        <v>0</v>
      </c>
      <c r="E10" s="245">
        <f>data!E60</f>
        <v>19.260000000000002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0</v>
      </c>
      <c r="D11" s="238">
        <f>data!D61</f>
        <v>0</v>
      </c>
      <c r="E11" s="238">
        <f>data!E61</f>
        <v>1994796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0</v>
      </c>
      <c r="D12" s="238">
        <f>data!D62</f>
        <v>0</v>
      </c>
      <c r="E12" s="238">
        <f>data!E62</f>
        <v>352594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0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0</v>
      </c>
      <c r="D14" s="238">
        <f>data!D64</f>
        <v>0</v>
      </c>
      <c r="E14" s="238">
        <f>data!E64</f>
        <v>53925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520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521</v>
      </c>
      <c r="C16" s="238">
        <f>data!C66</f>
        <v>0</v>
      </c>
      <c r="D16" s="238">
        <f>data!D66</f>
        <v>0</v>
      </c>
      <c r="E16" s="238">
        <f>data!E66</f>
        <v>464542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0</v>
      </c>
      <c r="D17" s="238">
        <f>data!D67</f>
        <v>0</v>
      </c>
      <c r="E17" s="238">
        <f>data!E67</f>
        <v>91912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1004</v>
      </c>
      <c r="C18" s="238">
        <f>data!C68</f>
        <v>0</v>
      </c>
      <c r="D18" s="238">
        <f>data!D68</f>
        <v>0</v>
      </c>
      <c r="E18" s="238">
        <f>data!E68</f>
        <v>0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1005</v>
      </c>
      <c r="C19" s="238">
        <f>data!C69</f>
        <v>0</v>
      </c>
      <c r="D19" s="238">
        <f>data!D69</f>
        <v>0</v>
      </c>
      <c r="E19" s="238">
        <f>data!E69</f>
        <v>967029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1006</v>
      </c>
      <c r="C21" s="238">
        <f>data!C85</f>
        <v>0</v>
      </c>
      <c r="D21" s="238">
        <f>data!D85</f>
        <v>0</v>
      </c>
      <c r="E21" s="238">
        <f>data!E85</f>
        <v>3924798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1007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1008</v>
      </c>
      <c r="C24" s="238">
        <f>data!C87</f>
        <v>0</v>
      </c>
      <c r="D24" s="238">
        <f>data!D87</f>
        <v>0</v>
      </c>
      <c r="E24" s="238">
        <f>data!E87</f>
        <v>6531711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1009</v>
      </c>
      <c r="C25" s="238">
        <f>data!C88</f>
        <v>0</v>
      </c>
      <c r="D25" s="238">
        <f>data!D88</f>
        <v>0</v>
      </c>
      <c r="E25" s="238">
        <f>data!E88</f>
        <v>45887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1010</v>
      </c>
      <c r="C26" s="238">
        <f>data!C89</f>
        <v>0</v>
      </c>
      <c r="D26" s="238">
        <f>data!D89</f>
        <v>0</v>
      </c>
      <c r="E26" s="238">
        <f>data!E89</f>
        <v>6577598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1011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1012</v>
      </c>
      <c r="C28" s="238">
        <f>data!C90</f>
        <v>0</v>
      </c>
      <c r="D28" s="238">
        <f>data!D90</f>
        <v>0</v>
      </c>
      <c r="E28" s="238">
        <f>data!E90</f>
        <v>2649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1013</v>
      </c>
      <c r="C29" s="238">
        <f>data!C91</f>
        <v>0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1014</v>
      </c>
      <c r="C30" s="238">
        <f>data!C92</f>
        <v>0</v>
      </c>
      <c r="D30" s="238">
        <f>data!D92</f>
        <v>0</v>
      </c>
      <c r="E30" s="238">
        <f>data!E92</f>
        <v>0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1015</v>
      </c>
      <c r="C31" s="238">
        <f>data!C93</f>
        <v>0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0</v>
      </c>
      <c r="D32" s="245">
        <f>data!D94</f>
        <v>0</v>
      </c>
      <c r="E32" s="245">
        <f>data!E94</f>
        <v>0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997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1016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Forks Community Hospital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999</v>
      </c>
      <c r="C38" s="244"/>
      <c r="D38" s="244" t="s">
        <v>125</v>
      </c>
      <c r="E38" s="244" t="s">
        <v>126</v>
      </c>
      <c r="F38" s="244" t="s">
        <v>1017</v>
      </c>
      <c r="G38" s="244" t="s">
        <v>128</v>
      </c>
      <c r="H38" s="244" t="s">
        <v>1018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1003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14</v>
      </c>
      <c r="D41" s="238">
        <f>data!K59</f>
        <v>320</v>
      </c>
      <c r="E41" s="238">
        <f>data!L59</f>
        <v>6663</v>
      </c>
      <c r="F41" s="238">
        <f>data!M59</f>
        <v>0</v>
      </c>
      <c r="G41" s="238">
        <f>data!N59</f>
        <v>0</v>
      </c>
      <c r="H41" s="238">
        <f>data!O59</f>
        <v>8</v>
      </c>
      <c r="I41" s="238">
        <f>data!P59</f>
        <v>6722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1.34</v>
      </c>
      <c r="E42" s="245">
        <f>data!L60</f>
        <v>28.56</v>
      </c>
      <c r="F42" s="245">
        <f>data!M60</f>
        <v>0</v>
      </c>
      <c r="G42" s="245">
        <f>data!N60</f>
        <v>0</v>
      </c>
      <c r="H42" s="245">
        <f>data!O60</f>
        <v>0.03</v>
      </c>
      <c r="I42" s="245">
        <f>data!P60</f>
        <v>5.29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94052</v>
      </c>
      <c r="E43" s="238">
        <f>data!L61</f>
        <v>2315233</v>
      </c>
      <c r="F43" s="238">
        <f>data!M61</f>
        <v>0</v>
      </c>
      <c r="G43" s="238">
        <f>data!N61</f>
        <v>0</v>
      </c>
      <c r="H43" s="238">
        <f>data!O61</f>
        <v>1317</v>
      </c>
      <c r="I43" s="238">
        <f>data!P61</f>
        <v>481581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3934</v>
      </c>
      <c r="E44" s="238">
        <f>data!L62</f>
        <v>447986</v>
      </c>
      <c r="F44" s="238">
        <f>data!M62</f>
        <v>0</v>
      </c>
      <c r="G44" s="238">
        <f>data!N62</f>
        <v>0</v>
      </c>
      <c r="H44" s="238">
        <f>data!O62</f>
        <v>667</v>
      </c>
      <c r="I44" s="238">
        <f>data!P62</f>
        <v>105026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587</v>
      </c>
      <c r="D46" s="238">
        <f>data!K64</f>
        <v>0</v>
      </c>
      <c r="E46" s="238">
        <f>data!L64</f>
        <v>65897</v>
      </c>
      <c r="F46" s="238">
        <f>data!M64</f>
        <v>0</v>
      </c>
      <c r="G46" s="238">
        <f>data!N64</f>
        <v>0</v>
      </c>
      <c r="H46" s="238">
        <f>data!O64</f>
        <v>1576</v>
      </c>
      <c r="I46" s="238">
        <f>data!P64</f>
        <v>112519</v>
      </c>
    </row>
    <row r="47" spans="1:9" ht="20.100000000000001" customHeight="1" x14ac:dyDescent="0.2">
      <c r="A47" s="230">
        <v>10</v>
      </c>
      <c r="B47" s="238" t="s">
        <v>520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521</v>
      </c>
      <c r="C48" s="238">
        <f>data!J66</f>
        <v>524</v>
      </c>
      <c r="D48" s="238">
        <f>data!K66</f>
        <v>1012</v>
      </c>
      <c r="E48" s="238">
        <f>data!L66</f>
        <v>5820</v>
      </c>
      <c r="F48" s="238">
        <f>data!M66</f>
        <v>0</v>
      </c>
      <c r="G48" s="238">
        <f>data!N66</f>
        <v>0</v>
      </c>
      <c r="H48" s="238">
        <f>data!O66</f>
        <v>9000</v>
      </c>
      <c r="I48" s="238">
        <f>data!P66</f>
        <v>1589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5794</v>
      </c>
      <c r="D49" s="238">
        <f>data!K67</f>
        <v>83863</v>
      </c>
      <c r="E49" s="238">
        <f>data!L67</f>
        <v>60234</v>
      </c>
      <c r="F49" s="238">
        <f>data!M67</f>
        <v>0</v>
      </c>
      <c r="G49" s="238">
        <f>data!N67</f>
        <v>0</v>
      </c>
      <c r="H49" s="238">
        <f>data!O67</f>
        <v>18251</v>
      </c>
      <c r="I49" s="238">
        <f>data!P67</f>
        <v>216891</v>
      </c>
    </row>
    <row r="50" spans="1:11" ht="20.100000000000001" customHeight="1" x14ac:dyDescent="0.2">
      <c r="A50" s="230">
        <v>13</v>
      </c>
      <c r="B50" s="238" t="s">
        <v>1004</v>
      </c>
      <c r="C50" s="238">
        <f>data!J68</f>
        <v>0</v>
      </c>
      <c r="D50" s="238">
        <f>data!K68</f>
        <v>0</v>
      </c>
      <c r="E50" s="238">
        <f>data!L68</f>
        <v>1265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208</v>
      </c>
    </row>
    <row r="51" spans="1:11" ht="20.100000000000001" customHeight="1" x14ac:dyDescent="0.2">
      <c r="A51" s="230">
        <v>14</v>
      </c>
      <c r="B51" s="238" t="s">
        <v>1005</v>
      </c>
      <c r="C51" s="238">
        <f>data!J69</f>
        <v>369</v>
      </c>
      <c r="D51" s="238">
        <f>data!K69</f>
        <v>14827</v>
      </c>
      <c r="E51" s="238">
        <f>data!L69</f>
        <v>117118</v>
      </c>
      <c r="F51" s="238">
        <f>data!M69</f>
        <v>0</v>
      </c>
      <c r="G51" s="238">
        <f>data!N69</f>
        <v>0</v>
      </c>
      <c r="H51" s="238">
        <f>data!O69</f>
        <v>130164</v>
      </c>
      <c r="I51" s="238">
        <f>data!P69</f>
        <v>47542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1006</v>
      </c>
      <c r="C53" s="238">
        <f>data!J85</f>
        <v>7274</v>
      </c>
      <c r="D53" s="238">
        <f>data!K85</f>
        <v>197688</v>
      </c>
      <c r="E53" s="238">
        <f>data!L85</f>
        <v>3013553</v>
      </c>
      <c r="F53" s="238">
        <f>data!M85</f>
        <v>0</v>
      </c>
      <c r="G53" s="238">
        <f>data!N85</f>
        <v>0</v>
      </c>
      <c r="H53" s="238">
        <f>data!O85</f>
        <v>160975</v>
      </c>
      <c r="I53" s="238">
        <f>data!P85</f>
        <v>965356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1007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1008</v>
      </c>
      <c r="C56" s="238">
        <f>data!J87</f>
        <v>26345</v>
      </c>
      <c r="D56" s="238">
        <f>data!K87</f>
        <v>2470198</v>
      </c>
      <c r="E56" s="238">
        <f>data!L87</f>
        <v>2211615</v>
      </c>
      <c r="F56" s="238">
        <f>data!M87</f>
        <v>0</v>
      </c>
      <c r="G56" s="238">
        <f>data!N87</f>
        <v>0</v>
      </c>
      <c r="H56" s="238">
        <f>data!O87</f>
        <v>80970</v>
      </c>
      <c r="I56" s="238">
        <f>data!P87</f>
        <v>0</v>
      </c>
    </row>
    <row r="57" spans="1:11" ht="20.100000000000001" customHeight="1" x14ac:dyDescent="0.2">
      <c r="A57" s="230">
        <v>20</v>
      </c>
      <c r="B57" s="246" t="s">
        <v>1009</v>
      </c>
      <c r="C57" s="238">
        <f>data!J88</f>
        <v>0</v>
      </c>
      <c r="D57" s="238">
        <f>data!K88</f>
        <v>29700</v>
      </c>
      <c r="E57" s="238">
        <f>data!L88</f>
        <v>247</v>
      </c>
      <c r="F57" s="238">
        <f>data!M88</f>
        <v>0</v>
      </c>
      <c r="G57" s="238">
        <f>data!N88</f>
        <v>0</v>
      </c>
      <c r="H57" s="238">
        <f>data!O88</f>
        <v>10768</v>
      </c>
      <c r="I57" s="238">
        <f>data!P88</f>
        <v>3011408</v>
      </c>
    </row>
    <row r="58" spans="1:11" ht="20.100000000000001" customHeight="1" x14ac:dyDescent="0.2">
      <c r="A58" s="230">
        <v>21</v>
      </c>
      <c r="B58" s="246" t="s">
        <v>1010</v>
      </c>
      <c r="C58" s="238">
        <f>data!J89</f>
        <v>26345</v>
      </c>
      <c r="D58" s="238">
        <f>data!K89</f>
        <v>2499898</v>
      </c>
      <c r="E58" s="238">
        <f>data!L89</f>
        <v>2211862</v>
      </c>
      <c r="F58" s="238">
        <f>data!M89</f>
        <v>0</v>
      </c>
      <c r="G58" s="238">
        <f>data!N89</f>
        <v>0</v>
      </c>
      <c r="H58" s="238">
        <f>data!O89</f>
        <v>91738</v>
      </c>
      <c r="I58" s="238">
        <f>data!P89</f>
        <v>3011408</v>
      </c>
    </row>
    <row r="59" spans="1:11" ht="20.100000000000001" customHeight="1" x14ac:dyDescent="0.2">
      <c r="A59" s="230" t="s">
        <v>1011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1012</v>
      </c>
      <c r="C60" s="238">
        <f>data!J90</f>
        <v>167</v>
      </c>
      <c r="D60" s="238">
        <f>data!K90</f>
        <v>2417</v>
      </c>
      <c r="E60" s="238">
        <f>data!L90</f>
        <v>1736</v>
      </c>
      <c r="F60" s="238">
        <f>data!M90</f>
        <v>0</v>
      </c>
      <c r="G60" s="238">
        <f>data!N90</f>
        <v>0</v>
      </c>
      <c r="H60" s="238">
        <f>data!O90</f>
        <v>526</v>
      </c>
      <c r="I60" s="238">
        <f>data!P90</f>
        <v>6251</v>
      </c>
      <c r="K60" s="249"/>
    </row>
    <row r="61" spans="1:11" ht="20.100000000000001" customHeight="1" x14ac:dyDescent="0.2">
      <c r="A61" s="230">
        <v>23</v>
      </c>
      <c r="B61" s="238" t="s">
        <v>1013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1014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0</v>
      </c>
    </row>
    <row r="63" spans="1:11" ht="20.100000000000001" customHeight="1" x14ac:dyDescent="0.2">
      <c r="A63" s="230">
        <v>25</v>
      </c>
      <c r="B63" s="238" t="s">
        <v>1015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0</v>
      </c>
    </row>
    <row r="65" spans="1:9" ht="20.100000000000001" customHeight="1" x14ac:dyDescent="0.2">
      <c r="A65" s="231" t="s">
        <v>997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1019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Forks Community Hospital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999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1020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1003</v>
      </c>
      <c r="C72" s="240" t="s">
        <v>1021</v>
      </c>
      <c r="D72" s="239" t="s">
        <v>1022</v>
      </c>
      <c r="E72" s="250"/>
      <c r="F72" s="250"/>
      <c r="G72" s="239" t="s">
        <v>1023</v>
      </c>
      <c r="H72" s="239" t="s">
        <v>1023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6000</v>
      </c>
      <c r="D73" s="246">
        <f>data!R59</f>
        <v>15456</v>
      </c>
      <c r="E73" s="250"/>
      <c r="F73" s="250"/>
      <c r="G73" s="238">
        <f>data!U59</f>
        <v>59291</v>
      </c>
      <c r="H73" s="238">
        <f>data!V59</f>
        <v>0</v>
      </c>
      <c r="I73" s="238">
        <f>data!W59</f>
        <v>4117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0.01</v>
      </c>
      <c r="D74" s="245">
        <f>data!R60</f>
        <v>1.34</v>
      </c>
      <c r="E74" s="245">
        <f>data!S60</f>
        <v>2.02</v>
      </c>
      <c r="F74" s="245">
        <f>data!T60</f>
        <v>0</v>
      </c>
      <c r="G74" s="245">
        <f>data!U60</f>
        <v>8.6999999999999993</v>
      </c>
      <c r="H74" s="245">
        <f>data!V60</f>
        <v>0</v>
      </c>
      <c r="I74" s="245">
        <f>data!W60</f>
        <v>0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1265</v>
      </c>
      <c r="D75" s="238">
        <f>data!R61</f>
        <v>580464</v>
      </c>
      <c r="E75" s="238">
        <f>data!S61</f>
        <v>93702</v>
      </c>
      <c r="F75" s="238">
        <f>data!T61</f>
        <v>0</v>
      </c>
      <c r="G75" s="238">
        <f>data!U61</f>
        <v>775137</v>
      </c>
      <c r="H75" s="238">
        <f>data!V61</f>
        <v>0</v>
      </c>
      <c r="I75" s="238">
        <f>data!W61</f>
        <v>0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108</v>
      </c>
      <c r="D76" s="238">
        <f>data!R62</f>
        <v>54782</v>
      </c>
      <c r="E76" s="238">
        <f>data!S62</f>
        <v>30200</v>
      </c>
      <c r="F76" s="238">
        <f>data!T62</f>
        <v>0</v>
      </c>
      <c r="G76" s="238">
        <f>data!U62</f>
        <v>165704</v>
      </c>
      <c r="H76" s="238">
        <f>data!V62</f>
        <v>0</v>
      </c>
      <c r="I76" s="238">
        <f>data!W62</f>
        <v>0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0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0</v>
      </c>
      <c r="D78" s="238">
        <f>data!R64</f>
        <v>15848</v>
      </c>
      <c r="E78" s="238">
        <f>data!S64</f>
        <v>51030</v>
      </c>
      <c r="F78" s="238">
        <f>data!T64</f>
        <v>149567</v>
      </c>
      <c r="G78" s="238">
        <f>data!U64</f>
        <v>611242</v>
      </c>
      <c r="H78" s="238">
        <f>data!V64</f>
        <v>0</v>
      </c>
      <c r="I78" s="238">
        <f>data!W64</f>
        <v>0</v>
      </c>
    </row>
    <row r="79" spans="1:9" ht="20.100000000000001" customHeight="1" x14ac:dyDescent="0.2">
      <c r="A79" s="230">
        <v>10</v>
      </c>
      <c r="B79" s="238" t="s">
        <v>520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521</v>
      </c>
      <c r="C80" s="238">
        <f>data!Q66</f>
        <v>0</v>
      </c>
      <c r="D80" s="238">
        <f>data!R66</f>
        <v>347</v>
      </c>
      <c r="E80" s="238">
        <f>data!S66</f>
        <v>35233</v>
      </c>
      <c r="F80" s="238">
        <f>data!T66</f>
        <v>0</v>
      </c>
      <c r="G80" s="238">
        <f>data!U66</f>
        <v>72186</v>
      </c>
      <c r="H80" s="238">
        <f>data!V66</f>
        <v>0</v>
      </c>
      <c r="I80" s="238">
        <f>data!W66</f>
        <v>0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0</v>
      </c>
      <c r="E81" s="238">
        <f>data!S67</f>
        <v>52392</v>
      </c>
      <c r="F81" s="238">
        <f>data!T67</f>
        <v>0</v>
      </c>
      <c r="G81" s="238">
        <f>data!U67</f>
        <v>43718</v>
      </c>
      <c r="H81" s="238">
        <f>data!V67</f>
        <v>8188</v>
      </c>
      <c r="I81" s="238">
        <f>data!W67</f>
        <v>0</v>
      </c>
    </row>
    <row r="82" spans="1:9" ht="20.100000000000001" customHeight="1" x14ac:dyDescent="0.2">
      <c r="A82" s="230">
        <v>13</v>
      </c>
      <c r="B82" s="238" t="s">
        <v>1004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1005</v>
      </c>
      <c r="C83" s="238">
        <f>data!Q69</f>
        <v>0</v>
      </c>
      <c r="D83" s="238">
        <f>data!R69</f>
        <v>73906</v>
      </c>
      <c r="E83" s="238">
        <f>data!S69</f>
        <v>85087</v>
      </c>
      <c r="F83" s="238">
        <f>data!T69</f>
        <v>0</v>
      </c>
      <c r="G83" s="238">
        <f>data!U69</f>
        <v>395850</v>
      </c>
      <c r="H83" s="238">
        <f>data!V69</f>
        <v>0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1006</v>
      </c>
      <c r="C85" s="238">
        <f>data!Q85</f>
        <v>1373</v>
      </c>
      <c r="D85" s="238">
        <f>data!R85</f>
        <v>725347</v>
      </c>
      <c r="E85" s="238">
        <f>data!S85</f>
        <v>347644</v>
      </c>
      <c r="F85" s="238">
        <f>data!T85</f>
        <v>149567</v>
      </c>
      <c r="G85" s="238">
        <f>data!U85</f>
        <v>2063837</v>
      </c>
      <c r="H85" s="238">
        <f>data!V85</f>
        <v>8188</v>
      </c>
      <c r="I85" s="238">
        <f>data!W85</f>
        <v>0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1007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1008</v>
      </c>
      <c r="C88" s="238">
        <f>data!Q87</f>
        <v>0</v>
      </c>
      <c r="D88" s="238">
        <f>data!R87</f>
        <v>0</v>
      </c>
      <c r="E88" s="238">
        <f>data!S87</f>
        <v>0</v>
      </c>
      <c r="F88" s="238">
        <f>data!T87</f>
        <v>0</v>
      </c>
      <c r="G88" s="238">
        <f>data!U87</f>
        <v>0</v>
      </c>
      <c r="H88" s="238">
        <f>data!V87</f>
        <v>0</v>
      </c>
      <c r="I88" s="238">
        <f>data!W87</f>
        <v>0</v>
      </c>
    </row>
    <row r="89" spans="1:9" ht="20.100000000000001" customHeight="1" x14ac:dyDescent="0.2">
      <c r="A89" s="230">
        <v>20</v>
      </c>
      <c r="B89" s="246" t="s">
        <v>1009</v>
      </c>
      <c r="C89" s="238">
        <f>data!Q88</f>
        <v>78870</v>
      </c>
      <c r="D89" s="238">
        <f>data!R88</f>
        <v>1294430</v>
      </c>
      <c r="E89" s="238">
        <f>data!S88</f>
        <v>164433</v>
      </c>
      <c r="F89" s="238">
        <f>data!T88</f>
        <v>263902</v>
      </c>
      <c r="G89" s="238">
        <f>data!U88</f>
        <v>4731063</v>
      </c>
      <c r="H89" s="238">
        <f>data!V88</f>
        <v>0</v>
      </c>
      <c r="I89" s="238">
        <f>data!W88</f>
        <v>0</v>
      </c>
    </row>
    <row r="90" spans="1:9" ht="20.100000000000001" customHeight="1" x14ac:dyDescent="0.2">
      <c r="A90" s="230">
        <v>21</v>
      </c>
      <c r="B90" s="246" t="s">
        <v>1010</v>
      </c>
      <c r="C90" s="238">
        <f>data!Q89</f>
        <v>78870</v>
      </c>
      <c r="D90" s="238">
        <f>data!R89</f>
        <v>1294430</v>
      </c>
      <c r="E90" s="238">
        <f>data!S89</f>
        <v>164433</v>
      </c>
      <c r="F90" s="238">
        <f>data!T89</f>
        <v>263902</v>
      </c>
      <c r="G90" s="238">
        <f>data!U89</f>
        <v>4731063</v>
      </c>
      <c r="H90" s="238">
        <f>data!V89</f>
        <v>0</v>
      </c>
      <c r="I90" s="238">
        <f>data!W89</f>
        <v>0</v>
      </c>
    </row>
    <row r="91" spans="1:9" ht="20.100000000000001" customHeight="1" x14ac:dyDescent="0.2">
      <c r="A91" s="230" t="s">
        <v>1011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1012</v>
      </c>
      <c r="C92" s="238">
        <f>data!Q90</f>
        <v>0</v>
      </c>
      <c r="D92" s="238">
        <f>data!R90</f>
        <v>0</v>
      </c>
      <c r="E92" s="238">
        <f>data!S90</f>
        <v>1510</v>
      </c>
      <c r="F92" s="238">
        <f>data!T90</f>
        <v>0</v>
      </c>
      <c r="G92" s="238">
        <f>data!U90</f>
        <v>1260</v>
      </c>
      <c r="H92" s="238">
        <f>data!V90</f>
        <v>236</v>
      </c>
      <c r="I92" s="238">
        <f>data!W90</f>
        <v>0</v>
      </c>
    </row>
    <row r="93" spans="1:9" ht="20.100000000000001" customHeight="1" x14ac:dyDescent="0.2">
      <c r="A93" s="230">
        <v>23</v>
      </c>
      <c r="B93" s="238" t="s">
        <v>1013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1014</v>
      </c>
      <c r="C94" s="238">
        <f>data!Q92</f>
        <v>0</v>
      </c>
      <c r="D94" s="238">
        <f>data!R92</f>
        <v>0</v>
      </c>
      <c r="E94" s="238">
        <f>data!S92</f>
        <v>0</v>
      </c>
      <c r="F94" s="238">
        <f>data!T92</f>
        <v>0</v>
      </c>
      <c r="G94" s="238">
        <f>data!U92</f>
        <v>0</v>
      </c>
      <c r="H94" s="238">
        <f>data!V92</f>
        <v>0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1015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0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997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1024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Forks Community Hospital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999</v>
      </c>
      <c r="C102" s="244" t="s">
        <v>1025</v>
      </c>
      <c r="D102" s="244" t="s">
        <v>1026</v>
      </c>
      <c r="E102" s="244" t="s">
        <v>1026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1003</v>
      </c>
      <c r="C104" s="239" t="s">
        <v>250</v>
      </c>
      <c r="D104" s="240" t="s">
        <v>1027</v>
      </c>
      <c r="E104" s="240" t="s">
        <v>1027</v>
      </c>
      <c r="F104" s="240" t="s">
        <v>1027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12927</v>
      </c>
      <c r="D105" s="238">
        <f>data!Y59</f>
        <v>7350</v>
      </c>
      <c r="E105" s="238">
        <f>data!Z59</f>
        <v>0</v>
      </c>
      <c r="F105" s="238">
        <f>data!AA59</f>
        <v>0</v>
      </c>
      <c r="G105" s="250"/>
      <c r="H105" s="238">
        <f>data!AC59</f>
        <v>1350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0</v>
      </c>
      <c r="D106" s="245">
        <f>data!Y60</f>
        <v>11.19</v>
      </c>
      <c r="E106" s="245">
        <f>data!Z60</f>
        <v>0</v>
      </c>
      <c r="F106" s="245">
        <f>data!AA60</f>
        <v>0</v>
      </c>
      <c r="G106" s="245">
        <f>data!AB60</f>
        <v>3.15</v>
      </c>
      <c r="H106" s="245">
        <f>data!AC60</f>
        <v>0.93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0</v>
      </c>
      <c r="D107" s="238">
        <f>data!Y61</f>
        <v>1500578</v>
      </c>
      <c r="E107" s="238">
        <f>data!Z61</f>
        <v>0</v>
      </c>
      <c r="F107" s="238">
        <f>data!AA61</f>
        <v>0</v>
      </c>
      <c r="G107" s="238">
        <f>data!AB61</f>
        <v>295039</v>
      </c>
      <c r="H107" s="238">
        <f>data!AC61</f>
        <v>146847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0</v>
      </c>
      <c r="D108" s="238">
        <f>data!Y62</f>
        <v>235726</v>
      </c>
      <c r="E108" s="238">
        <f>data!Z62</f>
        <v>0</v>
      </c>
      <c r="F108" s="238">
        <f>data!AA62</f>
        <v>0</v>
      </c>
      <c r="G108" s="238">
        <f>data!AB62</f>
        <v>52728</v>
      </c>
      <c r="H108" s="238">
        <f>data!AC62</f>
        <v>39827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58411</v>
      </c>
      <c r="E109" s="238">
        <f>data!Z63</f>
        <v>0</v>
      </c>
      <c r="F109" s="238">
        <f>data!AA63</f>
        <v>0</v>
      </c>
      <c r="G109" s="238">
        <f>data!AB63</f>
        <v>4500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0</v>
      </c>
      <c r="D110" s="238">
        <f>data!Y64</f>
        <v>45821</v>
      </c>
      <c r="E110" s="238">
        <f>data!Z64</f>
        <v>0</v>
      </c>
      <c r="F110" s="238">
        <f>data!AA64</f>
        <v>0</v>
      </c>
      <c r="G110" s="238">
        <f>data!AB64</f>
        <v>1339401</v>
      </c>
      <c r="H110" s="238">
        <f>data!AC64</f>
        <v>3489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520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521</v>
      </c>
      <c r="C112" s="238">
        <f>data!X66</f>
        <v>0</v>
      </c>
      <c r="D112" s="238">
        <f>data!Y66</f>
        <v>349718</v>
      </c>
      <c r="E112" s="238">
        <f>data!Z66</f>
        <v>0</v>
      </c>
      <c r="F112" s="238">
        <f>data!AA66</f>
        <v>0</v>
      </c>
      <c r="G112" s="238">
        <f>data!AB66</f>
        <v>122615</v>
      </c>
      <c r="H112" s="238">
        <f>data!AC66</f>
        <v>0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0</v>
      </c>
      <c r="D113" s="238">
        <f>data!Y67</f>
        <v>86430</v>
      </c>
      <c r="E113" s="238">
        <f>data!Z67</f>
        <v>0</v>
      </c>
      <c r="F113" s="238">
        <f>data!AA67</f>
        <v>0</v>
      </c>
      <c r="G113" s="238">
        <f>data!AB67</f>
        <v>13671</v>
      </c>
      <c r="H113" s="238">
        <f>data!AC67</f>
        <v>26092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1004</v>
      </c>
      <c r="C114" s="238">
        <f>data!X68</f>
        <v>0</v>
      </c>
      <c r="D114" s="238">
        <f>data!Y68</f>
        <v>38423</v>
      </c>
      <c r="E114" s="238">
        <f>data!Z68</f>
        <v>0</v>
      </c>
      <c r="F114" s="238">
        <f>data!AA68</f>
        <v>0</v>
      </c>
      <c r="G114" s="238">
        <f>data!AB68</f>
        <v>56234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1005</v>
      </c>
      <c r="C115" s="238">
        <f>data!X69</f>
        <v>0</v>
      </c>
      <c r="D115" s="238">
        <f>data!Y69</f>
        <v>384158</v>
      </c>
      <c r="E115" s="238">
        <f>data!Z69</f>
        <v>0</v>
      </c>
      <c r="F115" s="238">
        <f>data!AA69</f>
        <v>0</v>
      </c>
      <c r="G115" s="238">
        <f>data!AB69</f>
        <v>54877</v>
      </c>
      <c r="H115" s="238">
        <f>data!AC69</f>
        <v>470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1006</v>
      </c>
      <c r="C117" s="238">
        <f>data!X85</f>
        <v>0</v>
      </c>
      <c r="D117" s="238">
        <f>data!Y85</f>
        <v>2699265</v>
      </c>
      <c r="E117" s="238">
        <f>data!Z85</f>
        <v>0</v>
      </c>
      <c r="F117" s="238">
        <f>data!AA85</f>
        <v>0</v>
      </c>
      <c r="G117" s="238">
        <f>data!AB85</f>
        <v>1939065</v>
      </c>
      <c r="H117" s="238">
        <f>data!AC85</f>
        <v>216725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1007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1008</v>
      </c>
      <c r="C120" s="238">
        <f>data!X87</f>
        <v>0</v>
      </c>
      <c r="D120" s="238">
        <f>data!Y87</f>
        <v>0</v>
      </c>
      <c r="E120" s="238">
        <f>data!Z87</f>
        <v>0</v>
      </c>
      <c r="F120" s="238">
        <f>data!AA87</f>
        <v>0</v>
      </c>
      <c r="G120" s="238">
        <f>data!AB87</f>
        <v>0</v>
      </c>
      <c r="H120" s="238">
        <f>data!AC87</f>
        <v>0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1009</v>
      </c>
      <c r="C121" s="238">
        <f>data!X88</f>
        <v>0</v>
      </c>
      <c r="D121" s="238">
        <f>data!Y88</f>
        <v>8205343</v>
      </c>
      <c r="E121" s="238">
        <f>data!Z88</f>
        <v>0</v>
      </c>
      <c r="F121" s="238">
        <f>data!AA88</f>
        <v>0</v>
      </c>
      <c r="G121" s="238">
        <f>data!AB88</f>
        <v>4646262</v>
      </c>
      <c r="H121" s="238">
        <f>data!AC88</f>
        <v>108242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1010</v>
      </c>
      <c r="C122" s="238">
        <f>data!X89</f>
        <v>0</v>
      </c>
      <c r="D122" s="238">
        <f>data!Y89</f>
        <v>8205343</v>
      </c>
      <c r="E122" s="238">
        <f>data!Z89</f>
        <v>0</v>
      </c>
      <c r="F122" s="238">
        <f>data!AA89</f>
        <v>0</v>
      </c>
      <c r="G122" s="238">
        <f>data!AB89</f>
        <v>4646262</v>
      </c>
      <c r="H122" s="238">
        <f>data!AC89</f>
        <v>108242</v>
      </c>
      <c r="I122" s="238">
        <f>data!AD89</f>
        <v>0</v>
      </c>
    </row>
    <row r="123" spans="1:9" ht="20.100000000000001" customHeight="1" x14ac:dyDescent="0.2">
      <c r="A123" s="230" t="s">
        <v>1011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1012</v>
      </c>
      <c r="C124" s="238">
        <f>data!X90</f>
        <v>0</v>
      </c>
      <c r="D124" s="238">
        <f>data!Y90</f>
        <v>2491</v>
      </c>
      <c r="E124" s="238">
        <f>data!Z90</f>
        <v>0</v>
      </c>
      <c r="F124" s="238">
        <f>data!AA90</f>
        <v>0</v>
      </c>
      <c r="G124" s="238">
        <f>data!AB90</f>
        <v>394</v>
      </c>
      <c r="H124" s="238">
        <f>data!AC90</f>
        <v>752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1013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1014</v>
      </c>
      <c r="C126" s="238">
        <f>data!X92</f>
        <v>0</v>
      </c>
      <c r="D126" s="238">
        <f>data!Y92</f>
        <v>0</v>
      </c>
      <c r="E126" s="238">
        <f>data!Z92</f>
        <v>0</v>
      </c>
      <c r="F126" s="238">
        <f>data!AA92</f>
        <v>0</v>
      </c>
      <c r="G126" s="238">
        <f>data!AB92</f>
        <v>0</v>
      </c>
      <c r="H126" s="238">
        <f>data!AC92</f>
        <v>0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1015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997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1028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Forks Community Hospital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999</v>
      </c>
      <c r="C134" s="244" t="s">
        <v>121</v>
      </c>
      <c r="D134" s="244" t="s">
        <v>122</v>
      </c>
      <c r="E134" s="244" t="s">
        <v>144</v>
      </c>
      <c r="F134" s="244"/>
      <c r="G134" s="244" t="s">
        <v>1029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1003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1030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6238</v>
      </c>
      <c r="D137" s="238">
        <f>data!AF59</f>
        <v>0</v>
      </c>
      <c r="E137" s="238">
        <f>data!AG59</f>
        <v>4939</v>
      </c>
      <c r="F137" s="238">
        <f>data!AH59</f>
        <v>855</v>
      </c>
      <c r="G137" s="238">
        <f>data!AI59</f>
        <v>0</v>
      </c>
      <c r="H137" s="238">
        <f>data!AJ59</f>
        <v>16679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9.77</v>
      </c>
      <c r="D138" s="245">
        <f>data!AF60</f>
        <v>0</v>
      </c>
      <c r="E138" s="245">
        <f>data!AG60</f>
        <v>7</v>
      </c>
      <c r="F138" s="245">
        <f>data!AH60</f>
        <v>5.9</v>
      </c>
      <c r="G138" s="245">
        <f>data!AI60</f>
        <v>0.78</v>
      </c>
      <c r="H138" s="245">
        <f>data!AJ60</f>
        <v>34.159999999999997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1010068</v>
      </c>
      <c r="D139" s="238">
        <f>data!AF61</f>
        <v>0</v>
      </c>
      <c r="E139" s="238">
        <f>data!AG61</f>
        <v>1221957</v>
      </c>
      <c r="F139" s="238">
        <f>data!AH61</f>
        <v>411010</v>
      </c>
      <c r="G139" s="238">
        <f>data!AI61</f>
        <v>39006</v>
      </c>
      <c r="H139" s="238">
        <f>data!AJ61</f>
        <v>4596223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93066</v>
      </c>
      <c r="D140" s="238">
        <f>data!AF62</f>
        <v>0</v>
      </c>
      <c r="E140" s="238">
        <f>data!AG62</f>
        <v>165408</v>
      </c>
      <c r="F140" s="238">
        <f>data!AH62</f>
        <v>77460</v>
      </c>
      <c r="G140" s="238">
        <f>data!AI62</f>
        <v>0</v>
      </c>
      <c r="H140" s="238">
        <f>data!AJ62</f>
        <v>1166505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0</v>
      </c>
      <c r="F141" s="238">
        <f>data!AH63</f>
        <v>2825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6396</v>
      </c>
      <c r="D142" s="238">
        <f>data!AF64</f>
        <v>0</v>
      </c>
      <c r="E142" s="238">
        <f>data!AG64</f>
        <v>72838</v>
      </c>
      <c r="F142" s="238">
        <f>data!AH64</f>
        <v>59711</v>
      </c>
      <c r="G142" s="238">
        <f>data!AI64</f>
        <v>0</v>
      </c>
      <c r="H142" s="238">
        <f>data!AJ64</f>
        <v>190045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520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521</v>
      </c>
      <c r="C144" s="238">
        <f>data!AE66</f>
        <v>4746</v>
      </c>
      <c r="D144" s="238">
        <f>data!AF66</f>
        <v>0</v>
      </c>
      <c r="E144" s="238">
        <f>data!AG66</f>
        <v>44934</v>
      </c>
      <c r="F144" s="238">
        <f>data!AH66</f>
        <v>37566</v>
      </c>
      <c r="G144" s="238">
        <f>data!AI66</f>
        <v>0</v>
      </c>
      <c r="H144" s="238">
        <f>data!AJ66</f>
        <v>98019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103952</v>
      </c>
      <c r="D145" s="238">
        <f>data!AF67</f>
        <v>0</v>
      </c>
      <c r="E145" s="238">
        <f>data!AG67</f>
        <v>54717</v>
      </c>
      <c r="F145" s="238">
        <f>data!AH67</f>
        <v>57250</v>
      </c>
      <c r="G145" s="238">
        <f>data!AI67</f>
        <v>0</v>
      </c>
      <c r="H145" s="238">
        <f>data!AJ67</f>
        <v>483225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1004</v>
      </c>
      <c r="C146" s="238">
        <f>data!AE68</f>
        <v>97</v>
      </c>
      <c r="D146" s="238">
        <f>data!AF68</f>
        <v>0</v>
      </c>
      <c r="E146" s="238">
        <f>data!AG68</f>
        <v>414</v>
      </c>
      <c r="F146" s="238">
        <f>data!AH68</f>
        <v>10970</v>
      </c>
      <c r="G146" s="238">
        <f>data!AI68</f>
        <v>0</v>
      </c>
      <c r="H146" s="238">
        <f>data!AJ68</f>
        <v>7838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1005</v>
      </c>
      <c r="C147" s="238">
        <f>data!AE69</f>
        <v>17022</v>
      </c>
      <c r="D147" s="238">
        <f>data!AF69</f>
        <v>0</v>
      </c>
      <c r="E147" s="238">
        <f>data!AG69</f>
        <v>1287024</v>
      </c>
      <c r="F147" s="238">
        <f>data!AH69</f>
        <v>66265</v>
      </c>
      <c r="G147" s="238">
        <f>data!AI69</f>
        <v>0</v>
      </c>
      <c r="H147" s="238">
        <f>data!AJ69</f>
        <v>591305</v>
      </c>
      <c r="I147" s="238">
        <f>data!AK69</f>
        <v>23394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1006</v>
      </c>
      <c r="C149" s="238">
        <f>data!AE85</f>
        <v>1235347</v>
      </c>
      <c r="D149" s="238">
        <f>data!AF85</f>
        <v>0</v>
      </c>
      <c r="E149" s="238">
        <f>data!AG85</f>
        <v>2847292</v>
      </c>
      <c r="F149" s="238">
        <f>data!AH85</f>
        <v>723057</v>
      </c>
      <c r="G149" s="238">
        <f>data!AI85</f>
        <v>39006</v>
      </c>
      <c r="H149" s="238">
        <f>data!AJ85</f>
        <v>7133160</v>
      </c>
      <c r="I149" s="238">
        <f>data!AK85</f>
        <v>23394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1007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1008</v>
      </c>
      <c r="C152" s="238">
        <f>data!AE87</f>
        <v>0</v>
      </c>
      <c r="D152" s="238">
        <f>data!AF87</f>
        <v>0</v>
      </c>
      <c r="E152" s="238">
        <f>data!AG87</f>
        <v>0</v>
      </c>
      <c r="F152" s="238">
        <f>data!AH87</f>
        <v>0</v>
      </c>
      <c r="G152" s="238">
        <f>data!AI87</f>
        <v>0</v>
      </c>
      <c r="H152" s="238">
        <f>data!AJ87</f>
        <v>0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1009</v>
      </c>
      <c r="C153" s="238">
        <f>data!AE88</f>
        <v>3556815</v>
      </c>
      <c r="D153" s="238">
        <f>data!AF88</f>
        <v>0</v>
      </c>
      <c r="E153" s="238">
        <f>data!AG88</f>
        <v>28633237</v>
      </c>
      <c r="F153" s="238">
        <f>data!AH88</f>
        <v>436816</v>
      </c>
      <c r="G153" s="238">
        <f>data!AI88</f>
        <v>1190828</v>
      </c>
      <c r="H153" s="238">
        <f>data!AJ88</f>
        <v>8149965</v>
      </c>
      <c r="I153" s="238">
        <f>data!AK88</f>
        <v>157537</v>
      </c>
    </row>
    <row r="154" spans="1:9" ht="20.100000000000001" customHeight="1" x14ac:dyDescent="0.2">
      <c r="A154" s="230">
        <v>21</v>
      </c>
      <c r="B154" s="246" t="s">
        <v>1010</v>
      </c>
      <c r="C154" s="238">
        <f>data!AE89</f>
        <v>3556815</v>
      </c>
      <c r="D154" s="238">
        <f>data!AF89</f>
        <v>0</v>
      </c>
      <c r="E154" s="238">
        <f>data!AG89</f>
        <v>28633237</v>
      </c>
      <c r="F154" s="238">
        <f>data!AH89</f>
        <v>436816</v>
      </c>
      <c r="G154" s="238">
        <f>data!AI89</f>
        <v>1190828</v>
      </c>
      <c r="H154" s="238">
        <f>data!AJ89</f>
        <v>8149965</v>
      </c>
      <c r="I154" s="238">
        <f>data!AK89</f>
        <v>157537</v>
      </c>
    </row>
    <row r="155" spans="1:9" ht="20.100000000000001" customHeight="1" x14ac:dyDescent="0.2">
      <c r="A155" s="230" t="s">
        <v>1011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1012</v>
      </c>
      <c r="C156" s="238">
        <f>data!AE90</f>
        <v>2996</v>
      </c>
      <c r="D156" s="238">
        <f>data!AF90</f>
        <v>0</v>
      </c>
      <c r="E156" s="238">
        <f>data!AG90</f>
        <v>1577</v>
      </c>
      <c r="F156" s="238">
        <f>data!AH90</f>
        <v>1650</v>
      </c>
      <c r="G156" s="238">
        <f>data!AI90</f>
        <v>0</v>
      </c>
      <c r="H156" s="238">
        <f>data!AJ90</f>
        <v>13927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1013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1014</v>
      </c>
      <c r="C158" s="238">
        <f>data!AE92</f>
        <v>0</v>
      </c>
      <c r="D158" s="238">
        <f>data!AF92</f>
        <v>0</v>
      </c>
      <c r="E158" s="238">
        <f>data!AG92</f>
        <v>0</v>
      </c>
      <c r="F158" s="238">
        <f>data!AH92</f>
        <v>0</v>
      </c>
      <c r="G158" s="238">
        <f>data!AI92</f>
        <v>0</v>
      </c>
      <c r="H158" s="238">
        <f>data!AJ92</f>
        <v>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1015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0</v>
      </c>
      <c r="F160" s="245">
        <f>data!AH94</f>
        <v>0</v>
      </c>
      <c r="G160" s="245">
        <f>data!AI94</f>
        <v>0</v>
      </c>
      <c r="H160" s="245">
        <f>data!AJ94</f>
        <v>0</v>
      </c>
      <c r="I160" s="245">
        <f>data!AK94</f>
        <v>0</v>
      </c>
    </row>
    <row r="161" spans="1:9" ht="20.100000000000001" customHeight="1" x14ac:dyDescent="0.2">
      <c r="A161" s="231" t="s">
        <v>997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1031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Forks Community Hospital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999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1032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1033</v>
      </c>
      <c r="F167" s="244" t="s">
        <v>208</v>
      </c>
      <c r="G167" s="244" t="s">
        <v>147</v>
      </c>
      <c r="H167" s="243" t="s">
        <v>1034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1003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16480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2773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520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521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1004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1005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1006</v>
      </c>
      <c r="C181" s="238">
        <f>data!AL85</f>
        <v>0</v>
      </c>
      <c r="D181" s="238">
        <f>data!AM85</f>
        <v>0</v>
      </c>
      <c r="E181" s="238">
        <f>data!AN85</f>
        <v>0</v>
      </c>
      <c r="F181" s="238">
        <f>data!AO85</f>
        <v>19253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1007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1008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1009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326020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1010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326020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1011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1012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1013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1014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1015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997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1035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Forks Community Hospital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999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1036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1037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1003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8396</v>
      </c>
      <c r="F201" s="250"/>
      <c r="G201" s="250"/>
      <c r="H201" s="250"/>
      <c r="I201" s="238">
        <f>data!AY59</f>
        <v>108021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17.98</v>
      </c>
      <c r="F202" s="245">
        <f>data!AV60</f>
        <v>0</v>
      </c>
      <c r="G202" s="245">
        <f>data!AW60</f>
        <v>0</v>
      </c>
      <c r="H202" s="245">
        <f>data!AX60</f>
        <v>0</v>
      </c>
      <c r="I202" s="245">
        <f>data!AY60</f>
        <v>11.4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1325193</v>
      </c>
      <c r="F203" s="238">
        <f>data!AV61</f>
        <v>95543</v>
      </c>
      <c r="G203" s="238">
        <f>data!AW61</f>
        <v>0</v>
      </c>
      <c r="H203" s="238">
        <f>data!AX61</f>
        <v>0</v>
      </c>
      <c r="I203" s="238">
        <f>data!AY61</f>
        <v>704407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405864</v>
      </c>
      <c r="F204" s="238">
        <f>data!AV62</f>
        <v>6683</v>
      </c>
      <c r="G204" s="238">
        <f>data!AW62</f>
        <v>0</v>
      </c>
      <c r="H204" s="238">
        <f>data!AX62</f>
        <v>0</v>
      </c>
      <c r="I204" s="238">
        <f>data!AY62</f>
        <v>175444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7936</v>
      </c>
      <c r="F206" s="238">
        <f>data!AV64</f>
        <v>73199</v>
      </c>
      <c r="G206" s="238">
        <f>data!AW64</f>
        <v>0</v>
      </c>
      <c r="H206" s="238">
        <f>data!AX64</f>
        <v>0</v>
      </c>
      <c r="I206" s="238">
        <f>data!AY64</f>
        <v>55375</v>
      </c>
    </row>
    <row r="207" spans="1:9" ht="20.100000000000001" customHeight="1" x14ac:dyDescent="0.2">
      <c r="A207" s="230">
        <v>10</v>
      </c>
      <c r="B207" s="238" t="s">
        <v>520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521</v>
      </c>
      <c r="C208" s="238">
        <f>data!AS66</f>
        <v>0</v>
      </c>
      <c r="D208" s="238">
        <f>data!AT66</f>
        <v>0</v>
      </c>
      <c r="E208" s="238">
        <f>data!AU66</f>
        <v>125446</v>
      </c>
      <c r="F208" s="238">
        <f>data!AV66</f>
        <v>40968</v>
      </c>
      <c r="G208" s="238">
        <f>data!AW66</f>
        <v>0</v>
      </c>
      <c r="H208" s="238">
        <f>data!AX66</f>
        <v>0</v>
      </c>
      <c r="I208" s="238">
        <f>data!AY66</f>
        <v>2378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66271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36571</v>
      </c>
    </row>
    <row r="210" spans="1:9" ht="20.100000000000001" customHeight="1" x14ac:dyDescent="0.2">
      <c r="A210" s="230">
        <v>13</v>
      </c>
      <c r="B210" s="238" t="s">
        <v>1004</v>
      </c>
      <c r="C210" s="238">
        <f>data!AS68</f>
        <v>0</v>
      </c>
      <c r="D210" s="238">
        <f>data!AT68</f>
        <v>0</v>
      </c>
      <c r="E210" s="238">
        <f>data!AU68</f>
        <v>3963</v>
      </c>
      <c r="F210" s="238">
        <f>data!AV68</f>
        <v>30000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1005</v>
      </c>
      <c r="C211" s="238">
        <f>data!AS69</f>
        <v>0</v>
      </c>
      <c r="D211" s="238">
        <f>data!AT69</f>
        <v>0</v>
      </c>
      <c r="E211" s="238">
        <f>data!AU69</f>
        <v>62023</v>
      </c>
      <c r="F211" s="238">
        <f>data!AV69</f>
        <v>176066</v>
      </c>
      <c r="G211" s="238">
        <f>data!AW69</f>
        <v>0</v>
      </c>
      <c r="H211" s="238">
        <f>data!AX69</f>
        <v>0</v>
      </c>
      <c r="I211" s="238">
        <f>data!AY69</f>
        <v>401521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1006</v>
      </c>
      <c r="C213" s="238">
        <f>data!AS85</f>
        <v>0</v>
      </c>
      <c r="D213" s="238">
        <f>data!AT85</f>
        <v>0</v>
      </c>
      <c r="E213" s="238">
        <f>data!AU85</f>
        <v>1996696</v>
      </c>
      <c r="F213" s="238">
        <f>data!AV85</f>
        <v>422459</v>
      </c>
      <c r="G213" s="238">
        <f>data!AW85</f>
        <v>0</v>
      </c>
      <c r="H213" s="238">
        <f>data!AX85</f>
        <v>0</v>
      </c>
      <c r="I213" s="238">
        <f>data!AY85</f>
        <v>1375696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1007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1008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1009</v>
      </c>
      <c r="C217" s="238">
        <f>data!AS88</f>
        <v>0</v>
      </c>
      <c r="D217" s="238">
        <f>data!AT88</f>
        <v>0</v>
      </c>
      <c r="E217" s="238">
        <f>data!AU88</f>
        <v>3066392</v>
      </c>
      <c r="F217" s="238">
        <f>data!AV88</f>
        <v>2063569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1010</v>
      </c>
      <c r="C218" s="238">
        <f>data!AS89</f>
        <v>0</v>
      </c>
      <c r="D218" s="238">
        <f>data!AT89</f>
        <v>0</v>
      </c>
      <c r="E218" s="238">
        <f>data!AU89</f>
        <v>3066392</v>
      </c>
      <c r="F218" s="238">
        <f>data!AV89</f>
        <v>2063569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1011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1012</v>
      </c>
      <c r="C220" s="238">
        <f>data!AS90</f>
        <v>0</v>
      </c>
      <c r="D220" s="238">
        <f>data!AT90</f>
        <v>0</v>
      </c>
      <c r="E220" s="238">
        <f>data!AU90</f>
        <v>1910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1054</v>
      </c>
    </row>
    <row r="221" spans="1:9" ht="20.100000000000001" customHeight="1" x14ac:dyDescent="0.2">
      <c r="A221" s="230">
        <v>23</v>
      </c>
      <c r="B221" s="238" t="s">
        <v>1013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1014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1015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997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1038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Forks Community Hospital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999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1039</v>
      </c>
      <c r="F231" s="244" t="s">
        <v>1040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1003</v>
      </c>
      <c r="C232" s="240" t="s">
        <v>1041</v>
      </c>
      <c r="D232" s="240" t="s">
        <v>1042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60206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0.03</v>
      </c>
      <c r="E234" s="245">
        <f>data!BB60</f>
        <v>2.9</v>
      </c>
      <c r="F234" s="245">
        <f>data!BC60</f>
        <v>0</v>
      </c>
      <c r="G234" s="245">
        <f>data!BD60</f>
        <v>2.0499999999999998</v>
      </c>
      <c r="H234" s="245">
        <f>data!BE60</f>
        <v>7.75</v>
      </c>
      <c r="I234" s="245">
        <f>data!BF60</f>
        <v>14.8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10094</v>
      </c>
      <c r="E235" s="238">
        <f>data!BB61</f>
        <v>243916</v>
      </c>
      <c r="F235" s="238">
        <f>data!BC61</f>
        <v>0</v>
      </c>
      <c r="G235" s="238">
        <f>data!BD61</f>
        <v>173623</v>
      </c>
      <c r="H235" s="238">
        <f>data!BE61</f>
        <v>511859</v>
      </c>
      <c r="I235" s="238">
        <f>data!BF61</f>
        <v>770111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3665</v>
      </c>
      <c r="E236" s="238">
        <f>data!BB62</f>
        <v>51780</v>
      </c>
      <c r="F236" s="238">
        <f>data!BC62</f>
        <v>0</v>
      </c>
      <c r="G236" s="238">
        <f>data!BD62</f>
        <v>34550</v>
      </c>
      <c r="H236" s="238">
        <f>data!BE62</f>
        <v>122263</v>
      </c>
      <c r="I236" s="238">
        <f>data!BF62</f>
        <v>202402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1890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1</v>
      </c>
      <c r="D238" s="238">
        <f>data!BA64</f>
        <v>23149</v>
      </c>
      <c r="E238" s="238">
        <f>data!BB64</f>
        <v>514</v>
      </c>
      <c r="F238" s="238">
        <f>data!BC64</f>
        <v>0</v>
      </c>
      <c r="G238" s="238">
        <f>data!BD64</f>
        <v>568</v>
      </c>
      <c r="H238" s="238">
        <f>data!BE64</f>
        <v>83157</v>
      </c>
      <c r="I238" s="238">
        <f>data!BF64</f>
        <v>58150</v>
      </c>
    </row>
    <row r="239" spans="1:9" ht="20.100000000000001" customHeight="1" x14ac:dyDescent="0.2">
      <c r="A239" s="230">
        <v>10</v>
      </c>
      <c r="B239" s="238" t="s">
        <v>520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521</v>
      </c>
      <c r="C240" s="238">
        <f>data!AZ66</f>
        <v>0</v>
      </c>
      <c r="D240" s="238">
        <f>data!BA66</f>
        <v>4533</v>
      </c>
      <c r="E240" s="238">
        <f>data!BB66</f>
        <v>859</v>
      </c>
      <c r="F240" s="238">
        <f>data!BC66</f>
        <v>0</v>
      </c>
      <c r="G240" s="238">
        <f>data!BD66</f>
        <v>33125</v>
      </c>
      <c r="H240" s="238">
        <f>data!BE66</f>
        <v>74721</v>
      </c>
      <c r="I240" s="238">
        <f>data!BF66</f>
        <v>10697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25537</v>
      </c>
      <c r="D241" s="238">
        <f>data!BA67</f>
        <v>25919</v>
      </c>
      <c r="E241" s="238">
        <f>data!BB67</f>
        <v>12491</v>
      </c>
      <c r="F241" s="238">
        <f>data!BC67</f>
        <v>0</v>
      </c>
      <c r="G241" s="238">
        <f>data!BD67</f>
        <v>3470</v>
      </c>
      <c r="H241" s="238">
        <f>data!BE67</f>
        <v>61206</v>
      </c>
      <c r="I241" s="238">
        <f>data!BF67</f>
        <v>3990</v>
      </c>
    </row>
    <row r="242" spans="1:9" ht="20.100000000000001" customHeight="1" x14ac:dyDescent="0.2">
      <c r="A242" s="230">
        <v>13</v>
      </c>
      <c r="B242" s="238" t="s">
        <v>1004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245</v>
      </c>
      <c r="H242" s="238">
        <f>data!BE68</f>
        <v>29515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1005</v>
      </c>
      <c r="C243" s="238">
        <f>data!AZ69</f>
        <v>0</v>
      </c>
      <c r="D243" s="238">
        <f>data!BA69</f>
        <v>778</v>
      </c>
      <c r="E243" s="238">
        <f>data!BB69</f>
        <v>2144</v>
      </c>
      <c r="F243" s="238">
        <f>data!BC69</f>
        <v>0</v>
      </c>
      <c r="G243" s="238">
        <f>data!BD69</f>
        <v>4864</v>
      </c>
      <c r="H243" s="238">
        <f>data!BE69</f>
        <v>490146</v>
      </c>
      <c r="I243" s="238">
        <f>data!BF69</f>
        <v>534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1006</v>
      </c>
      <c r="C245" s="238">
        <f>data!AZ85</f>
        <v>25538</v>
      </c>
      <c r="D245" s="238">
        <f>data!BA85</f>
        <v>68138</v>
      </c>
      <c r="E245" s="238">
        <f>data!BB85</f>
        <v>311704</v>
      </c>
      <c r="F245" s="238">
        <f>data!BC85</f>
        <v>0</v>
      </c>
      <c r="G245" s="238">
        <f>data!BD85</f>
        <v>250445</v>
      </c>
      <c r="H245" s="238">
        <f>data!BE85</f>
        <v>1374757</v>
      </c>
      <c r="I245" s="238">
        <f>data!BF85</f>
        <v>1045884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1007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1008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1009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1010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1011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1012</v>
      </c>
      <c r="C252" s="254">
        <f>data!AZ90</f>
        <v>736</v>
      </c>
      <c r="D252" s="254">
        <f>data!BA90</f>
        <v>747</v>
      </c>
      <c r="E252" s="254">
        <f>data!BB90</f>
        <v>360</v>
      </c>
      <c r="F252" s="254">
        <f>data!BC90</f>
        <v>0</v>
      </c>
      <c r="G252" s="254">
        <f>data!BD90</f>
        <v>100</v>
      </c>
      <c r="H252" s="254">
        <f>data!BE90</f>
        <v>1764</v>
      </c>
      <c r="I252" s="254">
        <f>data!BF90</f>
        <v>115</v>
      </c>
    </row>
    <row r="253" spans="1:9" ht="20.100000000000001" customHeight="1" x14ac:dyDescent="0.2">
      <c r="A253" s="230">
        <v>23</v>
      </c>
      <c r="B253" s="238" t="s">
        <v>1013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1014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1015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997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1043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Forks Community Hospital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999</v>
      </c>
      <c r="C262" s="244" t="s">
        <v>1044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1045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1046</v>
      </c>
    </row>
    <row r="264" spans="1:9" ht="20.100000000000001" customHeight="1" x14ac:dyDescent="0.2">
      <c r="A264" s="230">
        <v>3</v>
      </c>
      <c r="B264" s="238" t="s">
        <v>1003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3.34</v>
      </c>
      <c r="E266" s="245">
        <f>data!BI60</f>
        <v>0</v>
      </c>
      <c r="F266" s="245">
        <f>data!BJ60</f>
        <v>4.03</v>
      </c>
      <c r="G266" s="245">
        <f>data!BK60</f>
        <v>13.74</v>
      </c>
      <c r="H266" s="245">
        <f>data!BL60</f>
        <v>6.69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218128</v>
      </c>
      <c r="E267" s="238">
        <f>data!BI61</f>
        <v>133</v>
      </c>
      <c r="F267" s="238">
        <f>data!BJ61</f>
        <v>229667</v>
      </c>
      <c r="G267" s="238">
        <f>data!BK61</f>
        <v>821872</v>
      </c>
      <c r="H267" s="238">
        <f>data!BL61</f>
        <v>394131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38069</v>
      </c>
      <c r="E268" s="238">
        <f>data!BI62</f>
        <v>64</v>
      </c>
      <c r="F268" s="238">
        <f>data!BJ62</f>
        <v>45797</v>
      </c>
      <c r="G268" s="238">
        <f>data!BK62</f>
        <v>196409</v>
      </c>
      <c r="H268" s="238">
        <f>data!BL62</f>
        <v>96210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49497</v>
      </c>
      <c r="G269" s="238">
        <f>data!BK63</f>
        <v>60262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6424</v>
      </c>
      <c r="E270" s="238">
        <f>data!BI64</f>
        <v>0</v>
      </c>
      <c r="F270" s="238">
        <f>data!BJ64</f>
        <v>1400</v>
      </c>
      <c r="G270" s="238">
        <f>data!BK64</f>
        <v>9114</v>
      </c>
      <c r="H270" s="238">
        <f>data!BL64</f>
        <v>3626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520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521</v>
      </c>
      <c r="C272" s="238">
        <f>data!BG66</f>
        <v>0</v>
      </c>
      <c r="D272" s="238">
        <f>data!BH66</f>
        <v>524536</v>
      </c>
      <c r="E272" s="238">
        <f>data!BI66</f>
        <v>0</v>
      </c>
      <c r="F272" s="238">
        <f>data!BJ66</f>
        <v>187296</v>
      </c>
      <c r="G272" s="238">
        <f>data!BK66</f>
        <v>518174</v>
      </c>
      <c r="H272" s="238">
        <f>data!BL66</f>
        <v>4435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12352</v>
      </c>
      <c r="E273" s="238">
        <f>data!BI67</f>
        <v>0</v>
      </c>
      <c r="F273" s="238">
        <f>data!BJ67</f>
        <v>0</v>
      </c>
      <c r="G273" s="238">
        <f>data!BK67</f>
        <v>93508</v>
      </c>
      <c r="H273" s="238">
        <f>data!BL67</f>
        <v>5135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1004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1545</v>
      </c>
      <c r="H274" s="238">
        <f>data!BL68</f>
        <v>3178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1005</v>
      </c>
      <c r="C275" s="238">
        <f>data!BG69</f>
        <v>0</v>
      </c>
      <c r="D275" s="238">
        <f>data!BH69</f>
        <v>153188</v>
      </c>
      <c r="E275" s="238">
        <f>data!BI69</f>
        <v>0</v>
      </c>
      <c r="F275" s="238">
        <f>data!BJ69</f>
        <v>177860</v>
      </c>
      <c r="G275" s="238">
        <f>data!BK69</f>
        <v>174981</v>
      </c>
      <c r="H275" s="238">
        <f>data!BL69</f>
        <v>11978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1006</v>
      </c>
      <c r="C277" s="238">
        <f>data!BG85</f>
        <v>0</v>
      </c>
      <c r="D277" s="238">
        <f>data!BH85</f>
        <v>952697</v>
      </c>
      <c r="E277" s="238">
        <f>data!BI85</f>
        <v>197</v>
      </c>
      <c r="F277" s="238">
        <f>data!BJ85</f>
        <v>691517</v>
      </c>
      <c r="G277" s="238">
        <f>data!BK85</f>
        <v>1875865</v>
      </c>
      <c r="H277" s="238">
        <f>data!BL85</f>
        <v>518693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1007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1008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1009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1010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1011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1012</v>
      </c>
      <c r="C284" s="254">
        <f>data!BG90</f>
        <v>0</v>
      </c>
      <c r="D284" s="254">
        <f>data!BH90</f>
        <v>356</v>
      </c>
      <c r="E284" s="254">
        <f>data!BI90</f>
        <v>0</v>
      </c>
      <c r="F284" s="254">
        <f>data!BJ90</f>
        <v>0</v>
      </c>
      <c r="G284" s="254">
        <f>data!BK90</f>
        <v>2695</v>
      </c>
      <c r="H284" s="254">
        <f>data!BL90</f>
        <v>148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1013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1014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1015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997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1047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Forks Community Hospital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999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1048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1003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3.84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3.02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3428819</v>
      </c>
      <c r="D299" s="238">
        <f>data!BO61</f>
        <v>201555</v>
      </c>
      <c r="E299" s="238">
        <f>data!BP61</f>
        <v>0</v>
      </c>
      <c r="F299" s="238">
        <f>data!BQ61</f>
        <v>0</v>
      </c>
      <c r="G299" s="238">
        <f>data!BR61</f>
        <v>224469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106546</v>
      </c>
      <c r="D300" s="238">
        <f>data!BO62</f>
        <v>58109</v>
      </c>
      <c r="E300" s="238">
        <f>data!BP62</f>
        <v>0</v>
      </c>
      <c r="F300" s="238">
        <f>data!BQ62</f>
        <v>0</v>
      </c>
      <c r="G300" s="238">
        <f>data!BR62</f>
        <v>75487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5511</v>
      </c>
      <c r="D301" s="238">
        <f>data!BO63</f>
        <v>0</v>
      </c>
      <c r="E301" s="238">
        <f>data!BP63</f>
        <v>260</v>
      </c>
      <c r="F301" s="238">
        <f>data!BQ63</f>
        <v>0</v>
      </c>
      <c r="G301" s="238">
        <f>data!BR63</f>
        <v>840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3612</v>
      </c>
      <c r="D302" s="238">
        <f>data!BO64</f>
        <v>2612</v>
      </c>
      <c r="E302" s="238">
        <f>data!BP64</f>
        <v>0</v>
      </c>
      <c r="F302" s="238">
        <f>data!BQ64</f>
        <v>0</v>
      </c>
      <c r="G302" s="238">
        <f>data!BR64</f>
        <v>1762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520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521</v>
      </c>
      <c r="C304" s="238">
        <f>data!BN66</f>
        <v>538644</v>
      </c>
      <c r="D304" s="238">
        <f>data!BO66</f>
        <v>0</v>
      </c>
      <c r="E304" s="238">
        <f>data!BP66</f>
        <v>285</v>
      </c>
      <c r="F304" s="238">
        <f>data!BQ66</f>
        <v>0</v>
      </c>
      <c r="G304" s="238">
        <f>data!BR66</f>
        <v>83058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231949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37507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1004</v>
      </c>
      <c r="C306" s="238">
        <f>data!BN68</f>
        <v>12258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840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1005</v>
      </c>
      <c r="C307" s="238">
        <f>data!BN69</f>
        <v>628804</v>
      </c>
      <c r="D307" s="238">
        <f>data!BO69</f>
        <v>579</v>
      </c>
      <c r="E307" s="238">
        <f>data!BP69</f>
        <v>204753</v>
      </c>
      <c r="F307" s="238">
        <f>data!BQ69</f>
        <v>0</v>
      </c>
      <c r="G307" s="238">
        <f>data!BR69</f>
        <v>47328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1006</v>
      </c>
      <c r="C309" s="238">
        <f>data!BN85</f>
        <v>4956143</v>
      </c>
      <c r="D309" s="238">
        <f>data!BO85</f>
        <v>262855</v>
      </c>
      <c r="E309" s="238">
        <f>data!BP85</f>
        <v>205298</v>
      </c>
      <c r="F309" s="238">
        <f>data!BQ85</f>
        <v>0</v>
      </c>
      <c r="G309" s="238">
        <f>data!BR85</f>
        <v>471291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1007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1008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1009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1010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1011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1012</v>
      </c>
      <c r="C316" s="254">
        <f>data!BN90</f>
        <v>6685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1081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1013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1014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1015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997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1049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Forks Community Hospital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999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1048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1003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4.66</v>
      </c>
      <c r="E330" s="245">
        <f>data!BW60</f>
        <v>0</v>
      </c>
      <c r="F330" s="245">
        <f>data!BX60</f>
        <v>3.3</v>
      </c>
      <c r="G330" s="245">
        <f>data!BY60</f>
        <v>2.0699999999999998</v>
      </c>
      <c r="H330" s="245">
        <f>data!BZ60</f>
        <v>0</v>
      </c>
      <c r="I330" s="245">
        <f>data!CA60</f>
        <v>0.32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276805</v>
      </c>
      <c r="E331" s="257">
        <f>data!BW61</f>
        <v>0</v>
      </c>
      <c r="F331" s="257">
        <f>data!BX61</f>
        <v>152186</v>
      </c>
      <c r="G331" s="257">
        <f>data!BY61</f>
        <v>292949</v>
      </c>
      <c r="H331" s="257">
        <f>data!BZ61</f>
        <v>0</v>
      </c>
      <c r="I331" s="257">
        <f>data!CA61</f>
        <v>1304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79090</v>
      </c>
      <c r="E332" s="257">
        <f>data!BW62</f>
        <v>0</v>
      </c>
      <c r="F332" s="257">
        <f>data!BX62</f>
        <v>13707</v>
      </c>
      <c r="G332" s="257">
        <f>data!BY62</f>
        <v>53284</v>
      </c>
      <c r="H332" s="257">
        <f>data!BZ62</f>
        <v>0</v>
      </c>
      <c r="I332" s="257">
        <f>data!CA62</f>
        <v>53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1550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2488</v>
      </c>
      <c r="E334" s="257">
        <f>data!BW64</f>
        <v>0</v>
      </c>
      <c r="F334" s="257">
        <f>data!BX64</f>
        <v>2737</v>
      </c>
      <c r="G334" s="257">
        <f>data!BY64</f>
        <v>436</v>
      </c>
      <c r="H334" s="257">
        <f>data!BZ64</f>
        <v>0</v>
      </c>
      <c r="I334" s="257">
        <f>data!CA64</f>
        <v>313</v>
      </c>
    </row>
    <row r="335" spans="1:9" ht="20.100000000000001" customHeight="1" x14ac:dyDescent="0.2">
      <c r="A335" s="230">
        <v>10</v>
      </c>
      <c r="B335" s="238" t="s">
        <v>520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521</v>
      </c>
      <c r="C336" s="257">
        <f>data!BU66</f>
        <v>0</v>
      </c>
      <c r="D336" s="257">
        <f>data!BV66</f>
        <v>31837</v>
      </c>
      <c r="E336" s="257">
        <f>data!BW66</f>
        <v>0</v>
      </c>
      <c r="F336" s="257">
        <f>data!BX66</f>
        <v>42452</v>
      </c>
      <c r="G336" s="257">
        <f>data!BY66</f>
        <v>1032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31401</v>
      </c>
      <c r="E337" s="257">
        <f>data!BW67</f>
        <v>0</v>
      </c>
      <c r="F337" s="257">
        <f>data!BX67</f>
        <v>0</v>
      </c>
      <c r="G337" s="257">
        <f>data!BY67</f>
        <v>31297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1004</v>
      </c>
      <c r="C338" s="257">
        <f>data!BU68</f>
        <v>0</v>
      </c>
      <c r="D338" s="257">
        <f>data!BV68</f>
        <v>1546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1005</v>
      </c>
      <c r="C339" s="257">
        <f>data!BU69</f>
        <v>0</v>
      </c>
      <c r="D339" s="257">
        <f>data!BV69</f>
        <v>6648</v>
      </c>
      <c r="E339" s="257">
        <f>data!BW69</f>
        <v>98972</v>
      </c>
      <c r="F339" s="257">
        <f>data!BX69</f>
        <v>5349</v>
      </c>
      <c r="G339" s="257">
        <f>data!BY69</f>
        <v>1001</v>
      </c>
      <c r="H339" s="257">
        <f>data!BZ69</f>
        <v>0</v>
      </c>
      <c r="I339" s="257">
        <f>data!CA69</f>
        <v>950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1006</v>
      </c>
      <c r="C341" s="238">
        <f>data!BU85</f>
        <v>0</v>
      </c>
      <c r="D341" s="238">
        <f>data!BV85</f>
        <v>429815</v>
      </c>
      <c r="E341" s="238">
        <f>data!BW85</f>
        <v>100522</v>
      </c>
      <c r="F341" s="238">
        <f>data!BX85</f>
        <v>216431</v>
      </c>
      <c r="G341" s="238">
        <f>data!BY85</f>
        <v>379999</v>
      </c>
      <c r="H341" s="238">
        <f>data!BZ85</f>
        <v>0</v>
      </c>
      <c r="I341" s="238">
        <f>data!CA85</f>
        <v>2620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1007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1008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1009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1010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1011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1012</v>
      </c>
      <c r="C348" s="254">
        <f>data!BU90</f>
        <v>0</v>
      </c>
      <c r="D348" s="254">
        <f>data!BV90</f>
        <v>905</v>
      </c>
      <c r="E348" s="254">
        <f>data!BW90</f>
        <v>0</v>
      </c>
      <c r="F348" s="254">
        <f>data!BX90</f>
        <v>0</v>
      </c>
      <c r="G348" s="254">
        <f>data!BY90</f>
        <v>902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1013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1014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1015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997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1050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Forks Community Hospital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999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1051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1003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0.5</v>
      </c>
      <c r="D362" s="245">
        <f>data!CC60</f>
        <v>1.3900000000000001</v>
      </c>
      <c r="E362" s="260"/>
      <c r="F362" s="248"/>
      <c r="G362" s="248"/>
      <c r="H362" s="248"/>
      <c r="I362" s="261">
        <f>data!CE60</f>
        <v>243.24000000000004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60870</v>
      </c>
      <c r="D363" s="257">
        <f>data!CC61</f>
        <v>29791</v>
      </c>
      <c r="E363" s="262"/>
      <c r="F363" s="262"/>
      <c r="G363" s="262"/>
      <c r="H363" s="262"/>
      <c r="I363" s="257">
        <f>data!CE61</f>
        <v>25742180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18822</v>
      </c>
      <c r="D364" s="257">
        <f>data!CC62</f>
        <v>9162</v>
      </c>
      <c r="E364" s="262"/>
      <c r="F364" s="262"/>
      <c r="G364" s="262"/>
      <c r="H364" s="262"/>
      <c r="I364" s="257">
        <f>data!CE62</f>
        <v>4787954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185546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740</v>
      </c>
      <c r="D366" s="257">
        <f>data!CC64</f>
        <v>0</v>
      </c>
      <c r="E366" s="262"/>
      <c r="F366" s="262"/>
      <c r="G366" s="262"/>
      <c r="H366" s="262"/>
      <c r="I366" s="257">
        <f>data!CE64</f>
        <v>3117205</v>
      </c>
    </row>
    <row r="367" spans="1:9" ht="20.100000000000001" customHeight="1" x14ac:dyDescent="0.2">
      <c r="A367" s="230">
        <v>10</v>
      </c>
      <c r="B367" s="238" t="s">
        <v>520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521</v>
      </c>
      <c r="C368" s="257">
        <f>data!CB66</f>
        <v>58</v>
      </c>
      <c r="D368" s="257">
        <f>data!CC66</f>
        <v>0</v>
      </c>
      <c r="E368" s="262"/>
      <c r="F368" s="262"/>
      <c r="G368" s="262"/>
      <c r="H368" s="262"/>
      <c r="I368" s="257">
        <f>data!CE66</f>
        <v>3472385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3782</v>
      </c>
      <c r="D369" s="257">
        <f>data!CC67</f>
        <v>0</v>
      </c>
      <c r="E369" s="262"/>
      <c r="F369" s="262"/>
      <c r="G369" s="262"/>
      <c r="H369" s="262"/>
      <c r="I369" s="257">
        <f>data!CE67</f>
        <v>2088966</v>
      </c>
    </row>
    <row r="370" spans="1:9" ht="20.100000000000001" customHeight="1" x14ac:dyDescent="0.2">
      <c r="A370" s="230">
        <v>13</v>
      </c>
      <c r="B370" s="238" t="s">
        <v>1004</v>
      </c>
      <c r="C370" s="257">
        <f>data!CB68</f>
        <v>255</v>
      </c>
      <c r="D370" s="257">
        <f>data!CC68</f>
        <v>0</v>
      </c>
      <c r="E370" s="262"/>
      <c r="F370" s="262"/>
      <c r="G370" s="262"/>
      <c r="H370" s="262"/>
      <c r="I370" s="257">
        <f>data!CE68</f>
        <v>198794</v>
      </c>
    </row>
    <row r="371" spans="1:9" ht="20.100000000000001" customHeight="1" x14ac:dyDescent="0.2">
      <c r="A371" s="230">
        <v>14</v>
      </c>
      <c r="B371" s="238" t="s">
        <v>1005</v>
      </c>
      <c r="C371" s="257">
        <f>data!CB69</f>
        <v>2860</v>
      </c>
      <c r="D371" s="257">
        <f>data!CC69</f>
        <v>321690</v>
      </c>
      <c r="E371" s="257">
        <f>data!CD69</f>
        <v>0</v>
      </c>
      <c r="F371" s="262"/>
      <c r="G371" s="262"/>
      <c r="H371" s="262"/>
      <c r="I371" s="257">
        <f>data!CE69</f>
        <v>7231424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0</v>
      </c>
      <c r="F372" s="248"/>
      <c r="G372" s="248"/>
      <c r="H372" s="248"/>
      <c r="I372" s="238">
        <f>-data!CE84</f>
        <v>0</v>
      </c>
    </row>
    <row r="373" spans="1:9" ht="20.100000000000001" customHeight="1" x14ac:dyDescent="0.2">
      <c r="A373" s="230">
        <v>16</v>
      </c>
      <c r="B373" s="246" t="s">
        <v>1006</v>
      </c>
      <c r="C373" s="257">
        <f>data!CB85</f>
        <v>87387</v>
      </c>
      <c r="D373" s="257">
        <f>data!CC85</f>
        <v>360643</v>
      </c>
      <c r="E373" s="257">
        <f>data!CD85</f>
        <v>0</v>
      </c>
      <c r="F373" s="262"/>
      <c r="G373" s="262"/>
      <c r="H373" s="262"/>
      <c r="I373" s="238">
        <f>data!CE85</f>
        <v>46824454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1007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1008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11320839</v>
      </c>
    </row>
    <row r="377" spans="1:9" ht="20.100000000000001" customHeight="1" x14ac:dyDescent="0.2">
      <c r="A377" s="230">
        <v>20</v>
      </c>
      <c r="B377" s="246" t="s">
        <v>1009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70171734</v>
      </c>
    </row>
    <row r="378" spans="1:9" ht="20.100000000000001" customHeight="1" x14ac:dyDescent="0.2">
      <c r="A378" s="230">
        <v>21</v>
      </c>
      <c r="B378" s="246" t="s">
        <v>1010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81492573</v>
      </c>
    </row>
    <row r="379" spans="1:9" ht="20.100000000000001" customHeight="1" x14ac:dyDescent="0.2">
      <c r="A379" s="230" t="s">
        <v>1011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1012</v>
      </c>
      <c r="C380" s="254">
        <f>data!CB90</f>
        <v>109</v>
      </c>
      <c r="D380" s="254">
        <f>data!CC90</f>
        <v>0</v>
      </c>
      <c r="E380" s="248"/>
      <c r="F380" s="248"/>
      <c r="G380" s="248"/>
      <c r="H380" s="248"/>
      <c r="I380" s="238">
        <f>data!CE90</f>
        <v>60206</v>
      </c>
    </row>
    <row r="381" spans="1:9" ht="20.100000000000001" customHeight="1" x14ac:dyDescent="0.2">
      <c r="A381" s="230">
        <v>23</v>
      </c>
      <c r="B381" s="238" t="s">
        <v>1013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0</v>
      </c>
    </row>
    <row r="382" spans="1:9" ht="20.100000000000001" customHeight="1" x14ac:dyDescent="0.2">
      <c r="A382" s="230">
        <v>24</v>
      </c>
      <c r="B382" s="238" t="s">
        <v>1014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0</v>
      </c>
    </row>
    <row r="383" spans="1:9" ht="20.100000000000001" customHeight="1" x14ac:dyDescent="0.2">
      <c r="A383" s="230">
        <v>25</v>
      </c>
      <c r="B383" s="238" t="s">
        <v>1015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0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0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72" transitionEvaluation="1" transitionEntry="1" codeName="Sheet1">
    <tabColor rgb="FF92D050"/>
    <pageSetUpPr autoPageBreaks="0" fitToPage="1"/>
  </sheetPr>
  <dimension ref="A1:CF716"/>
  <sheetViews>
    <sheetView topLeftCell="A72" zoomScale="70" zoomScaleNormal="70" workbookViewId="0">
      <selection activeCell="I111" sqref="I111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10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1" t="s">
        <v>1052</v>
      </c>
    </row>
    <row r="6" spans="1:5" x14ac:dyDescent="0.25">
      <c r="A6" s="11" t="s">
        <v>1053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2" t="s">
        <v>23</v>
      </c>
      <c r="F30" s="313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4" t="s">
        <v>27</v>
      </c>
      <c r="B36" s="315"/>
      <c r="C36" s="316"/>
      <c r="D36" s="315"/>
      <c r="E36" s="315"/>
      <c r="F36" s="315"/>
      <c r="G36" s="317"/>
    </row>
    <row r="37" spans="1:83" x14ac:dyDescent="0.25">
      <c r="A37" s="318" t="s">
        <v>1054</v>
      </c>
      <c r="B37" s="319"/>
      <c r="C37" s="320"/>
      <c r="D37" s="321"/>
      <c r="E37" s="321"/>
      <c r="F37" s="321"/>
      <c r="G37" s="322"/>
    </row>
    <row r="38" spans="1:83" x14ac:dyDescent="0.25">
      <c r="A38" s="323" t="s">
        <v>29</v>
      </c>
      <c r="B38" s="319"/>
      <c r="C38" s="320"/>
      <c r="D38" s="321"/>
      <c r="E38" s="321"/>
      <c r="F38" s="321"/>
      <c r="G38" s="322"/>
    </row>
    <row r="39" spans="1:83" x14ac:dyDescent="0.25">
      <c r="A39" s="324" t="s">
        <v>1055</v>
      </c>
      <c r="B39" s="321"/>
      <c r="C39" s="320"/>
      <c r="D39" s="321"/>
      <c r="E39" s="321"/>
      <c r="F39" s="321"/>
      <c r="G39" s="322"/>
    </row>
    <row r="40" spans="1:83" x14ac:dyDescent="0.25">
      <c r="A40" s="325" t="s">
        <v>31</v>
      </c>
      <c r="B40" s="326"/>
      <c r="C40" s="327"/>
      <c r="D40" s="326"/>
      <c r="E40" s="326"/>
      <c r="F40" s="326"/>
      <c r="G40" s="328"/>
    </row>
    <row r="41" spans="1:83" x14ac:dyDescent="0.25">
      <c r="C41" s="13"/>
    </row>
    <row r="42" spans="1:83" x14ac:dyDescent="0.25">
      <c r="A42" s="11" t="s">
        <v>32</v>
      </c>
      <c r="C42" s="13"/>
      <c r="F42" s="313" t="s">
        <v>33</v>
      </c>
    </row>
    <row r="43" spans="1:83" x14ac:dyDescent="0.25">
      <c r="A43" s="313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822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14076.73</v>
      </c>
      <c r="AI47" s="273">
        <v>0</v>
      </c>
      <c r="AJ47" s="273">
        <v>913231.44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295959.28999999998</v>
      </c>
      <c r="AV47" s="273">
        <v>0</v>
      </c>
      <c r="AW47" s="273">
        <v>0</v>
      </c>
      <c r="AX47" s="273">
        <v>0</v>
      </c>
      <c r="AY47" s="273">
        <v>0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1414.82</v>
      </c>
      <c r="BO47" s="273">
        <v>0</v>
      </c>
      <c r="BP47" s="273">
        <v>0</v>
      </c>
      <c r="BQ47" s="273">
        <v>0</v>
      </c>
      <c r="BR47" s="273">
        <v>5722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v>1231226.28</v>
      </c>
    </row>
    <row r="48" spans="1:83" x14ac:dyDescent="0.25">
      <c r="A48" s="25" t="s">
        <v>231</v>
      </c>
      <c r="B48" s="272">
        <v>4882892</v>
      </c>
      <c r="C48" s="25">
        <v>0</v>
      </c>
      <c r="D48" s="25">
        <v>0</v>
      </c>
      <c r="E48" s="25">
        <v>400361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42237</v>
      </c>
      <c r="L48" s="25">
        <v>455280</v>
      </c>
      <c r="M48" s="25">
        <v>0</v>
      </c>
      <c r="N48" s="25">
        <v>0</v>
      </c>
      <c r="O48" s="25">
        <v>32081</v>
      </c>
      <c r="P48" s="25">
        <v>183824</v>
      </c>
      <c r="Q48" s="25">
        <v>395</v>
      </c>
      <c r="R48" s="25">
        <v>131771</v>
      </c>
      <c r="S48" s="25">
        <v>21202</v>
      </c>
      <c r="T48" s="25">
        <v>0</v>
      </c>
      <c r="U48" s="25">
        <v>143075</v>
      </c>
      <c r="V48" s="25">
        <v>0</v>
      </c>
      <c r="W48" s="25">
        <v>0</v>
      </c>
      <c r="X48" s="25">
        <v>0</v>
      </c>
      <c r="Y48" s="25">
        <v>335959</v>
      </c>
      <c r="Z48" s="25">
        <v>0</v>
      </c>
      <c r="AA48" s="25">
        <v>0</v>
      </c>
      <c r="AB48" s="25">
        <v>68309</v>
      </c>
      <c r="AC48" s="25">
        <v>18736</v>
      </c>
      <c r="AD48" s="25">
        <v>0</v>
      </c>
      <c r="AE48" s="25">
        <v>156462</v>
      </c>
      <c r="AF48" s="25">
        <v>0</v>
      </c>
      <c r="AG48" s="25">
        <v>201793</v>
      </c>
      <c r="AH48" s="25">
        <v>103437</v>
      </c>
      <c r="AI48" s="25">
        <v>24522</v>
      </c>
      <c r="AJ48" s="25">
        <v>855111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267917</v>
      </c>
      <c r="AV48" s="25">
        <v>18676</v>
      </c>
      <c r="AW48" s="25">
        <v>0</v>
      </c>
      <c r="AX48" s="25">
        <v>0</v>
      </c>
      <c r="AY48" s="25">
        <v>148408</v>
      </c>
      <c r="AZ48" s="25">
        <v>0</v>
      </c>
      <c r="BA48" s="25">
        <v>313</v>
      </c>
      <c r="BB48" s="25">
        <v>58815</v>
      </c>
      <c r="BC48" s="25">
        <v>0</v>
      </c>
      <c r="BD48" s="25">
        <v>39561</v>
      </c>
      <c r="BE48" s="25">
        <v>132437</v>
      </c>
      <c r="BF48" s="25">
        <v>168438</v>
      </c>
      <c r="BG48" s="25">
        <v>0</v>
      </c>
      <c r="BH48" s="25">
        <v>68953</v>
      </c>
      <c r="BI48" s="25">
        <v>0</v>
      </c>
      <c r="BJ48" s="25">
        <v>72930</v>
      </c>
      <c r="BK48" s="25">
        <v>214931</v>
      </c>
      <c r="BL48" s="25">
        <v>83859</v>
      </c>
      <c r="BM48" s="25">
        <v>0</v>
      </c>
      <c r="BN48" s="25">
        <v>155620</v>
      </c>
      <c r="BO48" s="25">
        <v>0</v>
      </c>
      <c r="BP48" s="25">
        <v>0</v>
      </c>
      <c r="BQ48" s="25">
        <v>0</v>
      </c>
      <c r="BR48" s="25">
        <v>49082</v>
      </c>
      <c r="BS48" s="25">
        <v>0</v>
      </c>
      <c r="BT48" s="25">
        <v>0</v>
      </c>
      <c r="BU48" s="25">
        <v>0</v>
      </c>
      <c r="BV48" s="25">
        <v>60803</v>
      </c>
      <c r="BW48" s="25">
        <v>0</v>
      </c>
      <c r="BX48" s="25">
        <v>86937</v>
      </c>
      <c r="BY48" s="25">
        <v>56884</v>
      </c>
      <c r="BZ48" s="25">
        <v>0</v>
      </c>
      <c r="CA48" s="25">
        <v>7164</v>
      </c>
      <c r="CB48" s="25">
        <v>8298</v>
      </c>
      <c r="CC48" s="25">
        <v>8312</v>
      </c>
      <c r="CD48" s="25" t="s">
        <v>1056</v>
      </c>
      <c r="CE48" s="25" t="s">
        <v>1056</v>
      </c>
    </row>
    <row r="49" spans="1:83" x14ac:dyDescent="0.25">
      <c r="A49" s="16" t="s">
        <v>232</v>
      </c>
      <c r="B49" s="25">
        <v>4882892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311668.88</v>
      </c>
      <c r="F51" s="273">
        <v>0</v>
      </c>
      <c r="G51" s="273">
        <v>0</v>
      </c>
      <c r="H51" s="273">
        <v>0</v>
      </c>
      <c r="I51" s="273">
        <v>0</v>
      </c>
      <c r="J51" s="273">
        <v>1571.33</v>
      </c>
      <c r="K51" s="273">
        <v>7127.1</v>
      </c>
      <c r="L51" s="273">
        <v>128122.81</v>
      </c>
      <c r="M51" s="273">
        <v>0</v>
      </c>
      <c r="N51" s="273">
        <v>0</v>
      </c>
      <c r="O51" s="273">
        <v>29119.86</v>
      </c>
      <c r="P51" s="273">
        <v>72597.09</v>
      </c>
      <c r="Q51" s="273">
        <v>0</v>
      </c>
      <c r="R51" s="273">
        <v>10991.45</v>
      </c>
      <c r="S51" s="273">
        <v>0</v>
      </c>
      <c r="T51" s="273">
        <v>0</v>
      </c>
      <c r="U51" s="273">
        <v>85912.68</v>
      </c>
      <c r="V51" s="273">
        <v>0</v>
      </c>
      <c r="W51" s="273">
        <v>0</v>
      </c>
      <c r="X51" s="273">
        <v>0</v>
      </c>
      <c r="Y51" s="273">
        <v>117156.03</v>
      </c>
      <c r="Z51" s="273">
        <v>0</v>
      </c>
      <c r="AA51" s="273">
        <v>0</v>
      </c>
      <c r="AB51" s="273">
        <v>4359.8599999999997</v>
      </c>
      <c r="AC51" s="273">
        <v>1847.28</v>
      </c>
      <c r="AD51" s="273">
        <v>0</v>
      </c>
      <c r="AE51" s="273">
        <v>27378.51</v>
      </c>
      <c r="AF51" s="273">
        <v>0</v>
      </c>
      <c r="AG51" s="273">
        <v>61597.3</v>
      </c>
      <c r="AH51" s="273">
        <v>243312.73</v>
      </c>
      <c r="AI51" s="273">
        <v>0</v>
      </c>
      <c r="AJ51" s="273">
        <v>46321.599999999999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169.44</v>
      </c>
      <c r="AV51" s="273">
        <v>41431.9</v>
      </c>
      <c r="AW51" s="273">
        <v>0</v>
      </c>
      <c r="AX51" s="273">
        <v>0</v>
      </c>
      <c r="AY51" s="273">
        <v>4575.8</v>
      </c>
      <c r="AZ51" s="273">
        <v>37110.58</v>
      </c>
      <c r="BA51" s="273">
        <v>27643.439999999999</v>
      </c>
      <c r="BB51" s="273">
        <v>0</v>
      </c>
      <c r="BC51" s="273">
        <v>0</v>
      </c>
      <c r="BD51" s="273">
        <v>0</v>
      </c>
      <c r="BE51" s="273">
        <v>20951.759999999998</v>
      </c>
      <c r="BF51" s="273">
        <v>0</v>
      </c>
      <c r="BG51" s="273">
        <v>0</v>
      </c>
      <c r="BH51" s="273">
        <v>43584.62</v>
      </c>
      <c r="BI51" s="273">
        <v>0</v>
      </c>
      <c r="BJ51" s="273">
        <v>0</v>
      </c>
      <c r="BK51" s="273">
        <v>0</v>
      </c>
      <c r="BL51" s="273">
        <v>3238.99</v>
      </c>
      <c r="BM51" s="273">
        <v>0</v>
      </c>
      <c r="BN51" s="273">
        <v>19929.72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3222.68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1350943.4400000002</v>
      </c>
    </row>
    <row r="52" spans="1:83" x14ac:dyDescent="0.25">
      <c r="A52" s="31" t="s">
        <v>234</v>
      </c>
      <c r="B52" s="329">
        <v>614749.4</v>
      </c>
      <c r="C52" s="25">
        <v>0</v>
      </c>
      <c r="D52" s="25">
        <v>0</v>
      </c>
      <c r="E52" s="25">
        <v>27048</v>
      </c>
      <c r="F52" s="25">
        <v>0</v>
      </c>
      <c r="G52" s="25">
        <v>0</v>
      </c>
      <c r="H52" s="25">
        <v>0</v>
      </c>
      <c r="I52" s="25">
        <v>0</v>
      </c>
      <c r="J52" s="25">
        <v>1705</v>
      </c>
      <c r="K52" s="25">
        <v>24679</v>
      </c>
      <c r="L52" s="25">
        <v>17726</v>
      </c>
      <c r="M52" s="25">
        <v>0</v>
      </c>
      <c r="N52" s="25">
        <v>0</v>
      </c>
      <c r="O52" s="25">
        <v>5371</v>
      </c>
      <c r="P52" s="25">
        <v>63828</v>
      </c>
      <c r="Q52" s="25">
        <v>0</v>
      </c>
      <c r="R52" s="25">
        <v>0</v>
      </c>
      <c r="S52" s="25">
        <v>15418</v>
      </c>
      <c r="T52" s="25">
        <v>0</v>
      </c>
      <c r="U52" s="25">
        <v>12866</v>
      </c>
      <c r="V52" s="25">
        <v>2410</v>
      </c>
      <c r="W52" s="25">
        <v>0</v>
      </c>
      <c r="X52" s="25">
        <v>0</v>
      </c>
      <c r="Y52" s="25">
        <v>25435</v>
      </c>
      <c r="Z52" s="25">
        <v>0</v>
      </c>
      <c r="AA52" s="25">
        <v>0</v>
      </c>
      <c r="AB52" s="25">
        <v>4023</v>
      </c>
      <c r="AC52" s="25">
        <v>7678</v>
      </c>
      <c r="AD52" s="25">
        <v>0</v>
      </c>
      <c r="AE52" s="25">
        <v>30591</v>
      </c>
      <c r="AF52" s="25">
        <v>0</v>
      </c>
      <c r="AG52" s="25">
        <v>16102</v>
      </c>
      <c r="AH52" s="25">
        <v>16848</v>
      </c>
      <c r="AI52" s="25">
        <v>0</v>
      </c>
      <c r="AJ52" s="25">
        <v>142205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19503</v>
      </c>
      <c r="AV52" s="25">
        <v>0</v>
      </c>
      <c r="AW52" s="25">
        <v>0</v>
      </c>
      <c r="AX52" s="25">
        <v>0</v>
      </c>
      <c r="AY52" s="25">
        <v>10762</v>
      </c>
      <c r="AZ52" s="25">
        <v>7515</v>
      </c>
      <c r="BA52" s="25">
        <v>7627</v>
      </c>
      <c r="BB52" s="25">
        <v>3676</v>
      </c>
      <c r="BC52" s="25">
        <v>0</v>
      </c>
      <c r="BD52" s="25">
        <v>1021</v>
      </c>
      <c r="BE52" s="25">
        <v>18012</v>
      </c>
      <c r="BF52" s="25">
        <v>1174</v>
      </c>
      <c r="BG52" s="25">
        <v>0</v>
      </c>
      <c r="BH52" s="25">
        <v>3635</v>
      </c>
      <c r="BI52" s="25">
        <v>0</v>
      </c>
      <c r="BJ52" s="25">
        <v>0</v>
      </c>
      <c r="BK52" s="25">
        <v>27518</v>
      </c>
      <c r="BL52" s="25">
        <v>1511</v>
      </c>
      <c r="BM52" s="25">
        <v>0</v>
      </c>
      <c r="BN52" s="25">
        <v>68259</v>
      </c>
      <c r="BO52" s="25">
        <v>0</v>
      </c>
      <c r="BP52" s="25">
        <v>0</v>
      </c>
      <c r="BQ52" s="25">
        <v>0</v>
      </c>
      <c r="BR52" s="25">
        <v>11038</v>
      </c>
      <c r="BS52" s="25">
        <v>0</v>
      </c>
      <c r="BT52" s="25">
        <v>0</v>
      </c>
      <c r="BU52" s="25">
        <v>0</v>
      </c>
      <c r="BV52" s="25">
        <v>9241</v>
      </c>
      <c r="BW52" s="25">
        <v>0</v>
      </c>
      <c r="BX52" s="25">
        <v>0</v>
      </c>
      <c r="BY52" s="25">
        <v>9210</v>
      </c>
      <c r="BZ52" s="25">
        <v>0</v>
      </c>
      <c r="CA52" s="25">
        <v>0</v>
      </c>
      <c r="CB52" s="25">
        <v>1113</v>
      </c>
      <c r="CC52" s="25">
        <v>0</v>
      </c>
      <c r="CD52" s="25" t="s">
        <v>1056</v>
      </c>
      <c r="CE52" s="25" t="s">
        <v>1056</v>
      </c>
    </row>
    <row r="53" spans="1:83" x14ac:dyDescent="0.25">
      <c r="A53" s="16" t="s">
        <v>232</v>
      </c>
      <c r="B53" s="25">
        <v>614749.4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0</v>
      </c>
      <c r="D59" s="273">
        <v>0</v>
      </c>
      <c r="E59" s="273">
        <v>484</v>
      </c>
      <c r="F59" s="273">
        <v>0</v>
      </c>
      <c r="G59" s="273">
        <v>0</v>
      </c>
      <c r="H59" s="273">
        <v>0</v>
      </c>
      <c r="I59" s="273">
        <v>0</v>
      </c>
      <c r="J59" s="273">
        <v>7</v>
      </c>
      <c r="K59" s="273">
        <v>583</v>
      </c>
      <c r="L59" s="273">
        <v>6514</v>
      </c>
      <c r="M59" s="273">
        <v>0</v>
      </c>
      <c r="N59" s="273">
        <v>0</v>
      </c>
      <c r="O59" s="273">
        <v>10</v>
      </c>
      <c r="P59" s="330">
        <v>6722</v>
      </c>
      <c r="Q59" s="330">
        <v>8216</v>
      </c>
      <c r="R59" s="330">
        <v>15456</v>
      </c>
      <c r="S59" s="331">
        <v>0</v>
      </c>
      <c r="T59" s="331">
        <v>0</v>
      </c>
      <c r="U59" s="332">
        <v>59291</v>
      </c>
      <c r="V59" s="330">
        <v>0</v>
      </c>
      <c r="W59" s="330">
        <v>4116.99</v>
      </c>
      <c r="X59" s="330">
        <v>12926.89</v>
      </c>
      <c r="Y59" s="330">
        <v>7350.1</v>
      </c>
      <c r="Z59" s="330">
        <v>0</v>
      </c>
      <c r="AA59" s="330">
        <v>313.74</v>
      </c>
      <c r="AB59" s="331">
        <v>0</v>
      </c>
      <c r="AC59" s="330">
        <v>737</v>
      </c>
      <c r="AD59" s="330">
        <v>0</v>
      </c>
      <c r="AE59" s="330">
        <v>6238</v>
      </c>
      <c r="AF59" s="330">
        <v>0</v>
      </c>
      <c r="AG59" s="330">
        <v>4939</v>
      </c>
      <c r="AH59" s="330">
        <v>855</v>
      </c>
      <c r="AI59" s="330">
        <v>0</v>
      </c>
      <c r="AJ59" s="330">
        <v>16679</v>
      </c>
      <c r="AK59" s="330">
        <v>0</v>
      </c>
      <c r="AL59" s="330">
        <v>0</v>
      </c>
      <c r="AM59" s="330">
        <v>0</v>
      </c>
      <c r="AN59" s="330">
        <v>0</v>
      </c>
      <c r="AO59" s="330">
        <v>0</v>
      </c>
      <c r="AP59" s="330">
        <v>0</v>
      </c>
      <c r="AQ59" s="330">
        <v>0</v>
      </c>
      <c r="AR59" s="330">
        <v>0</v>
      </c>
      <c r="AS59" s="330">
        <v>0</v>
      </c>
      <c r="AT59" s="330">
        <v>0</v>
      </c>
      <c r="AU59" s="330">
        <v>8396</v>
      </c>
      <c r="AV59" s="331">
        <v>0</v>
      </c>
      <c r="AW59" s="331">
        <v>0</v>
      </c>
      <c r="AX59" s="331">
        <v>0</v>
      </c>
      <c r="AY59" s="330">
        <v>108021</v>
      </c>
      <c r="AZ59" s="330">
        <v>0</v>
      </c>
      <c r="BA59" s="331">
        <v>0</v>
      </c>
      <c r="BB59" s="331">
        <v>0</v>
      </c>
      <c r="BC59" s="331">
        <v>0</v>
      </c>
      <c r="BD59" s="331">
        <v>0</v>
      </c>
      <c r="BE59" s="330">
        <v>60206</v>
      </c>
      <c r="BF59" s="331">
        <v>0</v>
      </c>
      <c r="BG59" s="331">
        <v>0</v>
      </c>
      <c r="BH59" s="331">
        <v>0</v>
      </c>
      <c r="BI59" s="331">
        <v>0</v>
      </c>
      <c r="BJ59" s="331">
        <v>0</v>
      </c>
      <c r="BK59" s="331">
        <v>0</v>
      </c>
      <c r="BL59" s="331">
        <v>0</v>
      </c>
      <c r="BM59" s="331">
        <v>0</v>
      </c>
      <c r="BN59" s="331">
        <v>0</v>
      </c>
      <c r="BO59" s="331">
        <v>0</v>
      </c>
      <c r="BP59" s="331">
        <v>0</v>
      </c>
      <c r="BQ59" s="331">
        <v>0</v>
      </c>
      <c r="BR59" s="331">
        <v>0</v>
      </c>
      <c r="BS59" s="331">
        <v>0</v>
      </c>
      <c r="BT59" s="331">
        <v>0</v>
      </c>
      <c r="BU59" s="331">
        <v>0</v>
      </c>
      <c r="BV59" s="331">
        <v>0</v>
      </c>
      <c r="BW59" s="331">
        <v>0</v>
      </c>
      <c r="BX59" s="331">
        <v>0</v>
      </c>
      <c r="BY59" s="331">
        <v>0</v>
      </c>
      <c r="BZ59" s="331">
        <v>0</v>
      </c>
      <c r="CA59" s="331">
        <v>0</v>
      </c>
      <c r="CB59" s="331">
        <v>0</v>
      </c>
      <c r="CC59" s="331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277">
        <v>0</v>
      </c>
      <c r="D60" s="277">
        <v>0</v>
      </c>
      <c r="E60" s="277">
        <v>19.260000000000002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1.34</v>
      </c>
      <c r="L60" s="277">
        <v>28.56</v>
      </c>
      <c r="M60" s="277">
        <v>0</v>
      </c>
      <c r="N60" s="277">
        <v>0</v>
      </c>
      <c r="O60" s="277">
        <v>0.03</v>
      </c>
      <c r="P60" s="333">
        <v>5.29</v>
      </c>
      <c r="Q60" s="333">
        <v>0.01</v>
      </c>
      <c r="R60" s="333">
        <v>1.34</v>
      </c>
      <c r="S60" s="278">
        <v>2.02</v>
      </c>
      <c r="T60" s="278">
        <v>0</v>
      </c>
      <c r="U60" s="334">
        <v>8.6999999999999993</v>
      </c>
      <c r="V60" s="333">
        <v>0</v>
      </c>
      <c r="W60" s="333">
        <v>0</v>
      </c>
      <c r="X60" s="333">
        <v>0</v>
      </c>
      <c r="Y60" s="333">
        <v>11.19</v>
      </c>
      <c r="Z60" s="333">
        <v>0</v>
      </c>
      <c r="AA60" s="333">
        <v>0</v>
      </c>
      <c r="AB60" s="278">
        <v>3.15</v>
      </c>
      <c r="AC60" s="333">
        <v>0.93</v>
      </c>
      <c r="AD60" s="333">
        <v>0</v>
      </c>
      <c r="AE60" s="333">
        <v>9.77</v>
      </c>
      <c r="AF60" s="333">
        <v>0</v>
      </c>
      <c r="AG60" s="333">
        <v>7</v>
      </c>
      <c r="AH60" s="333">
        <v>5.9</v>
      </c>
      <c r="AI60" s="333">
        <v>0.78</v>
      </c>
      <c r="AJ60" s="333">
        <v>34.159999999999997</v>
      </c>
      <c r="AK60" s="333">
        <v>0</v>
      </c>
      <c r="AL60" s="333">
        <v>0</v>
      </c>
      <c r="AM60" s="333">
        <v>0</v>
      </c>
      <c r="AN60" s="333">
        <v>0</v>
      </c>
      <c r="AO60" s="333">
        <v>0</v>
      </c>
      <c r="AP60" s="333">
        <v>0</v>
      </c>
      <c r="AQ60" s="333">
        <v>0</v>
      </c>
      <c r="AR60" s="333">
        <v>0</v>
      </c>
      <c r="AS60" s="333">
        <v>0</v>
      </c>
      <c r="AT60" s="333">
        <v>0</v>
      </c>
      <c r="AU60" s="333">
        <v>17.98</v>
      </c>
      <c r="AV60" s="278">
        <v>0</v>
      </c>
      <c r="AW60" s="278">
        <v>0</v>
      </c>
      <c r="AX60" s="278">
        <v>0</v>
      </c>
      <c r="AY60" s="333">
        <v>11.4</v>
      </c>
      <c r="AZ60" s="333">
        <v>0</v>
      </c>
      <c r="BA60" s="278">
        <v>0.03</v>
      </c>
      <c r="BB60" s="278">
        <v>2.9</v>
      </c>
      <c r="BC60" s="278">
        <v>0</v>
      </c>
      <c r="BD60" s="278">
        <v>2.0499999999999998</v>
      </c>
      <c r="BE60" s="333">
        <v>7.75</v>
      </c>
      <c r="BF60" s="278">
        <v>14.8</v>
      </c>
      <c r="BG60" s="278">
        <v>0</v>
      </c>
      <c r="BH60" s="278">
        <v>3.34</v>
      </c>
      <c r="BI60" s="278">
        <v>0</v>
      </c>
      <c r="BJ60" s="278">
        <v>4.03</v>
      </c>
      <c r="BK60" s="278">
        <v>13.74</v>
      </c>
      <c r="BL60" s="278">
        <v>6.69</v>
      </c>
      <c r="BM60" s="278">
        <v>0</v>
      </c>
      <c r="BN60" s="278">
        <v>3.84</v>
      </c>
      <c r="BO60" s="278">
        <v>0</v>
      </c>
      <c r="BP60" s="278">
        <v>0</v>
      </c>
      <c r="BQ60" s="278">
        <v>0</v>
      </c>
      <c r="BR60" s="278">
        <v>3.02</v>
      </c>
      <c r="BS60" s="278">
        <v>0</v>
      </c>
      <c r="BT60" s="278">
        <v>0</v>
      </c>
      <c r="BU60" s="278">
        <v>0</v>
      </c>
      <c r="BV60" s="278">
        <v>4.66</v>
      </c>
      <c r="BW60" s="278">
        <v>0</v>
      </c>
      <c r="BX60" s="278">
        <v>3.3</v>
      </c>
      <c r="BY60" s="278">
        <v>2.0699999999999998</v>
      </c>
      <c r="BZ60" s="278">
        <v>0</v>
      </c>
      <c r="CA60" s="278">
        <v>0.32</v>
      </c>
      <c r="CB60" s="278">
        <v>0.5</v>
      </c>
      <c r="CC60" s="278">
        <v>1.3900000000000001</v>
      </c>
      <c r="CD60" s="209" t="s">
        <v>247</v>
      </c>
      <c r="CE60" s="227">
        <v>243.24000000000004</v>
      </c>
    </row>
    <row r="61" spans="1:83" x14ac:dyDescent="0.25">
      <c r="A61" s="31" t="s">
        <v>262</v>
      </c>
      <c r="B61" s="16"/>
      <c r="C61" s="273">
        <v>0</v>
      </c>
      <c r="D61" s="273">
        <v>0</v>
      </c>
      <c r="E61" s="273">
        <v>1674725.75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176678.34</v>
      </c>
      <c r="L61" s="273">
        <v>1904450.3499999999</v>
      </c>
      <c r="M61" s="273">
        <v>0</v>
      </c>
      <c r="N61" s="273">
        <v>0</v>
      </c>
      <c r="O61" s="273">
        <v>134197.24</v>
      </c>
      <c r="P61" s="330">
        <v>768944.30999999994</v>
      </c>
      <c r="Q61" s="330">
        <v>1652.78</v>
      </c>
      <c r="R61" s="330">
        <v>551204.43000000005</v>
      </c>
      <c r="S61" s="280">
        <v>88687.1</v>
      </c>
      <c r="T61" s="280">
        <v>0</v>
      </c>
      <c r="U61" s="332">
        <v>598487.1</v>
      </c>
      <c r="V61" s="330">
        <v>0</v>
      </c>
      <c r="W61" s="330">
        <v>0</v>
      </c>
      <c r="X61" s="330">
        <v>0</v>
      </c>
      <c r="Y61" s="330">
        <v>1405329.12</v>
      </c>
      <c r="Z61" s="330">
        <v>0</v>
      </c>
      <c r="AA61" s="330">
        <v>0</v>
      </c>
      <c r="AB61" s="281">
        <v>285737.06</v>
      </c>
      <c r="AC61" s="330">
        <v>78371.33</v>
      </c>
      <c r="AD61" s="330">
        <v>0</v>
      </c>
      <c r="AE61" s="330">
        <v>654485.16</v>
      </c>
      <c r="AF61" s="330">
        <v>0</v>
      </c>
      <c r="AG61" s="330">
        <v>844109.16</v>
      </c>
      <c r="AH61" s="330">
        <v>432679.08</v>
      </c>
      <c r="AI61" s="330">
        <v>102574.96</v>
      </c>
      <c r="AJ61" s="330">
        <v>3576961.35</v>
      </c>
      <c r="AK61" s="330">
        <v>0</v>
      </c>
      <c r="AL61" s="330">
        <v>0</v>
      </c>
      <c r="AM61" s="330">
        <v>0</v>
      </c>
      <c r="AN61" s="330">
        <v>0</v>
      </c>
      <c r="AO61" s="330">
        <v>0</v>
      </c>
      <c r="AP61" s="330">
        <v>0</v>
      </c>
      <c r="AQ61" s="330">
        <v>0</v>
      </c>
      <c r="AR61" s="330">
        <v>0</v>
      </c>
      <c r="AS61" s="330">
        <v>0</v>
      </c>
      <c r="AT61" s="330">
        <v>0</v>
      </c>
      <c r="AU61" s="330">
        <v>1120704.3400000001</v>
      </c>
      <c r="AV61" s="280">
        <v>78123.88</v>
      </c>
      <c r="AW61" s="280">
        <v>0</v>
      </c>
      <c r="AX61" s="280">
        <v>0</v>
      </c>
      <c r="AY61" s="330">
        <v>620794.62</v>
      </c>
      <c r="AZ61" s="330">
        <v>0</v>
      </c>
      <c r="BA61" s="280">
        <v>1310.75</v>
      </c>
      <c r="BB61" s="280">
        <v>246024.5</v>
      </c>
      <c r="BC61" s="280">
        <v>0</v>
      </c>
      <c r="BD61" s="280">
        <v>165483.82</v>
      </c>
      <c r="BE61" s="330">
        <v>553990.15</v>
      </c>
      <c r="BF61" s="280">
        <v>704583.82</v>
      </c>
      <c r="BG61" s="280">
        <v>0</v>
      </c>
      <c r="BH61" s="280">
        <v>288433.21000000002</v>
      </c>
      <c r="BI61" s="280">
        <v>0</v>
      </c>
      <c r="BJ61" s="280">
        <v>305066.78000000003</v>
      </c>
      <c r="BK61" s="280">
        <v>899064.43</v>
      </c>
      <c r="BL61" s="280">
        <v>350783.61</v>
      </c>
      <c r="BM61" s="280">
        <v>0</v>
      </c>
      <c r="BN61" s="280">
        <v>650964.19999999995</v>
      </c>
      <c r="BO61" s="280">
        <v>0</v>
      </c>
      <c r="BP61" s="280">
        <v>0</v>
      </c>
      <c r="BQ61" s="280">
        <v>0</v>
      </c>
      <c r="BR61" s="280">
        <v>205313.74</v>
      </c>
      <c r="BS61" s="280">
        <v>0</v>
      </c>
      <c r="BT61" s="280">
        <v>0</v>
      </c>
      <c r="BU61" s="280">
        <v>0</v>
      </c>
      <c r="BV61" s="280">
        <v>254339.74</v>
      </c>
      <c r="BW61" s="280">
        <v>0</v>
      </c>
      <c r="BX61" s="280">
        <v>363660.58</v>
      </c>
      <c r="BY61" s="280">
        <v>237945.93</v>
      </c>
      <c r="BZ61" s="280">
        <v>0</v>
      </c>
      <c r="CA61" s="280">
        <v>29966.97</v>
      </c>
      <c r="CB61" s="280">
        <v>34709.71</v>
      </c>
      <c r="CC61" s="280">
        <v>34771</v>
      </c>
      <c r="CD61" s="24" t="s">
        <v>247</v>
      </c>
      <c r="CE61" s="25">
        <v>20425310.399999995</v>
      </c>
    </row>
    <row r="62" spans="1:83" x14ac:dyDescent="0.25">
      <c r="A62" s="31" t="s">
        <v>10</v>
      </c>
      <c r="B62" s="16"/>
      <c r="C62" s="25">
        <v>0</v>
      </c>
      <c r="D62" s="25">
        <v>0</v>
      </c>
      <c r="E62" s="25">
        <v>400361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42237</v>
      </c>
      <c r="L62" s="25">
        <v>455280</v>
      </c>
      <c r="M62" s="25">
        <v>0</v>
      </c>
      <c r="N62" s="25">
        <v>0</v>
      </c>
      <c r="O62" s="25">
        <v>32903</v>
      </c>
      <c r="P62" s="25">
        <v>183824</v>
      </c>
      <c r="Q62" s="25">
        <v>395</v>
      </c>
      <c r="R62" s="25">
        <v>131771</v>
      </c>
      <c r="S62" s="25">
        <v>21202</v>
      </c>
      <c r="T62" s="25">
        <v>0</v>
      </c>
      <c r="U62" s="25">
        <v>143075</v>
      </c>
      <c r="V62" s="25">
        <v>0</v>
      </c>
      <c r="W62" s="25">
        <v>0</v>
      </c>
      <c r="X62" s="25">
        <v>0</v>
      </c>
      <c r="Y62" s="25">
        <v>335959</v>
      </c>
      <c r="Z62" s="25">
        <v>0</v>
      </c>
      <c r="AA62" s="25">
        <v>0</v>
      </c>
      <c r="AB62" s="25">
        <v>68309</v>
      </c>
      <c r="AC62" s="25">
        <v>18736</v>
      </c>
      <c r="AD62" s="25">
        <v>0</v>
      </c>
      <c r="AE62" s="25">
        <v>156462</v>
      </c>
      <c r="AF62" s="25">
        <v>0</v>
      </c>
      <c r="AG62" s="25">
        <v>201793</v>
      </c>
      <c r="AH62" s="25">
        <v>117514</v>
      </c>
      <c r="AI62" s="25">
        <v>24522</v>
      </c>
      <c r="AJ62" s="25">
        <v>1768342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563876</v>
      </c>
      <c r="AV62" s="25">
        <v>18676</v>
      </c>
      <c r="AW62" s="25">
        <v>0</v>
      </c>
      <c r="AX62" s="25">
        <v>0</v>
      </c>
      <c r="AY62" s="25">
        <v>148408</v>
      </c>
      <c r="AZ62" s="25">
        <v>0</v>
      </c>
      <c r="BA62" s="25">
        <v>313</v>
      </c>
      <c r="BB62" s="25">
        <v>58815</v>
      </c>
      <c r="BC62" s="25">
        <v>0</v>
      </c>
      <c r="BD62" s="25">
        <v>39561</v>
      </c>
      <c r="BE62" s="25">
        <v>132437</v>
      </c>
      <c r="BF62" s="25">
        <v>168438</v>
      </c>
      <c r="BG62" s="25">
        <v>0</v>
      </c>
      <c r="BH62" s="25">
        <v>68953</v>
      </c>
      <c r="BI62" s="25">
        <v>0</v>
      </c>
      <c r="BJ62" s="25">
        <v>72930</v>
      </c>
      <c r="BK62" s="25">
        <v>214931</v>
      </c>
      <c r="BL62" s="25">
        <v>83859</v>
      </c>
      <c r="BM62" s="25">
        <v>0</v>
      </c>
      <c r="BN62" s="25">
        <v>157035</v>
      </c>
      <c r="BO62" s="25">
        <v>0</v>
      </c>
      <c r="BP62" s="25">
        <v>0</v>
      </c>
      <c r="BQ62" s="25">
        <v>0</v>
      </c>
      <c r="BR62" s="25">
        <v>54804</v>
      </c>
      <c r="BS62" s="25">
        <v>0</v>
      </c>
      <c r="BT62" s="25">
        <v>0</v>
      </c>
      <c r="BU62" s="25">
        <v>0</v>
      </c>
      <c r="BV62" s="25">
        <v>60803</v>
      </c>
      <c r="BW62" s="25">
        <v>0</v>
      </c>
      <c r="BX62" s="25">
        <v>86937</v>
      </c>
      <c r="BY62" s="25">
        <v>56884</v>
      </c>
      <c r="BZ62" s="25">
        <v>0</v>
      </c>
      <c r="CA62" s="25">
        <v>7164</v>
      </c>
      <c r="CB62" s="25">
        <v>8298</v>
      </c>
      <c r="CC62" s="25">
        <v>8312</v>
      </c>
      <c r="CD62" s="24" t="s">
        <v>247</v>
      </c>
      <c r="CE62" s="25">
        <v>6114119</v>
      </c>
    </row>
    <row r="63" spans="1:83" x14ac:dyDescent="0.25">
      <c r="A63" s="31" t="s">
        <v>263</v>
      </c>
      <c r="B63" s="16"/>
      <c r="C63" s="273">
        <v>0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330">
        <v>0</v>
      </c>
      <c r="Q63" s="330">
        <v>0</v>
      </c>
      <c r="R63" s="330">
        <v>0</v>
      </c>
      <c r="S63" s="280">
        <v>0</v>
      </c>
      <c r="T63" s="280">
        <v>0</v>
      </c>
      <c r="U63" s="332">
        <v>0</v>
      </c>
      <c r="V63" s="330">
        <v>0</v>
      </c>
      <c r="W63" s="330">
        <v>0</v>
      </c>
      <c r="X63" s="330">
        <v>0</v>
      </c>
      <c r="Y63" s="330">
        <v>0</v>
      </c>
      <c r="Z63" s="330">
        <v>0</v>
      </c>
      <c r="AA63" s="330">
        <v>0</v>
      </c>
      <c r="AB63" s="281">
        <v>0</v>
      </c>
      <c r="AC63" s="330">
        <v>0</v>
      </c>
      <c r="AD63" s="330">
        <v>0</v>
      </c>
      <c r="AE63" s="330">
        <v>0</v>
      </c>
      <c r="AF63" s="330">
        <v>0</v>
      </c>
      <c r="AG63" s="330">
        <v>0</v>
      </c>
      <c r="AH63" s="330">
        <v>0</v>
      </c>
      <c r="AI63" s="330">
        <v>0</v>
      </c>
      <c r="AJ63" s="330">
        <v>0</v>
      </c>
      <c r="AK63" s="330">
        <v>0</v>
      </c>
      <c r="AL63" s="330">
        <v>0</v>
      </c>
      <c r="AM63" s="330">
        <v>0</v>
      </c>
      <c r="AN63" s="330">
        <v>0</v>
      </c>
      <c r="AO63" s="330">
        <v>0</v>
      </c>
      <c r="AP63" s="330">
        <v>0</v>
      </c>
      <c r="AQ63" s="330">
        <v>0</v>
      </c>
      <c r="AR63" s="330">
        <v>0</v>
      </c>
      <c r="AS63" s="330">
        <v>0</v>
      </c>
      <c r="AT63" s="330">
        <v>0</v>
      </c>
      <c r="AU63" s="330">
        <v>0</v>
      </c>
      <c r="AV63" s="280">
        <v>0</v>
      </c>
      <c r="AW63" s="280">
        <v>0</v>
      </c>
      <c r="AX63" s="280">
        <v>0</v>
      </c>
      <c r="AY63" s="330">
        <v>0</v>
      </c>
      <c r="AZ63" s="330">
        <v>0</v>
      </c>
      <c r="BA63" s="280">
        <v>0</v>
      </c>
      <c r="BB63" s="280">
        <v>0</v>
      </c>
      <c r="BC63" s="280">
        <v>0</v>
      </c>
      <c r="BD63" s="280">
        <v>0</v>
      </c>
      <c r="BE63" s="330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v>0</v>
      </c>
    </row>
    <row r="64" spans="1:83" x14ac:dyDescent="0.25">
      <c r="A64" s="31" t="s">
        <v>264</v>
      </c>
      <c r="B64" s="16"/>
      <c r="C64" s="273">
        <v>0</v>
      </c>
      <c r="D64" s="273">
        <v>0</v>
      </c>
      <c r="E64" s="273">
        <v>63655.75</v>
      </c>
      <c r="F64" s="273">
        <v>0</v>
      </c>
      <c r="G64" s="273">
        <v>0</v>
      </c>
      <c r="H64" s="273">
        <v>0</v>
      </c>
      <c r="I64" s="273">
        <v>0</v>
      </c>
      <c r="J64" s="273">
        <v>583.56999999999994</v>
      </c>
      <c r="K64" s="273">
        <v>3614.65</v>
      </c>
      <c r="L64" s="273">
        <v>80848.290000000008</v>
      </c>
      <c r="M64" s="273">
        <v>0</v>
      </c>
      <c r="N64" s="273">
        <v>0</v>
      </c>
      <c r="O64" s="273">
        <v>3222.1600000000003</v>
      </c>
      <c r="P64" s="330">
        <v>154624.45000000001</v>
      </c>
      <c r="Q64" s="330">
        <v>0</v>
      </c>
      <c r="R64" s="330">
        <v>17198.78</v>
      </c>
      <c r="S64" s="280">
        <v>77978.44</v>
      </c>
      <c r="T64" s="280">
        <v>0</v>
      </c>
      <c r="U64" s="332">
        <v>614181.51</v>
      </c>
      <c r="V64" s="330">
        <v>0</v>
      </c>
      <c r="W64" s="330">
        <v>2956.2200000000003</v>
      </c>
      <c r="X64" s="330">
        <v>17579.5</v>
      </c>
      <c r="Y64" s="330">
        <v>20741.230000000003</v>
      </c>
      <c r="Z64" s="330">
        <v>0</v>
      </c>
      <c r="AA64" s="330">
        <v>10822.089999999998</v>
      </c>
      <c r="AB64" s="281">
        <v>891641.71</v>
      </c>
      <c r="AC64" s="330">
        <v>2670.19</v>
      </c>
      <c r="AD64" s="330">
        <v>0</v>
      </c>
      <c r="AE64" s="330">
        <v>23719.46</v>
      </c>
      <c r="AF64" s="330">
        <v>0</v>
      </c>
      <c r="AG64" s="330">
        <v>74674.45</v>
      </c>
      <c r="AH64" s="330">
        <v>49928.23</v>
      </c>
      <c r="AI64" s="330">
        <v>0</v>
      </c>
      <c r="AJ64" s="330">
        <v>150794.73000000001</v>
      </c>
      <c r="AK64" s="330">
        <v>0</v>
      </c>
      <c r="AL64" s="330">
        <v>0</v>
      </c>
      <c r="AM64" s="330">
        <v>0</v>
      </c>
      <c r="AN64" s="330">
        <v>0</v>
      </c>
      <c r="AO64" s="330">
        <v>0</v>
      </c>
      <c r="AP64" s="330">
        <v>0</v>
      </c>
      <c r="AQ64" s="330">
        <v>0</v>
      </c>
      <c r="AR64" s="330">
        <v>0</v>
      </c>
      <c r="AS64" s="330">
        <v>0</v>
      </c>
      <c r="AT64" s="330">
        <v>0</v>
      </c>
      <c r="AU64" s="330">
        <v>26195.14</v>
      </c>
      <c r="AV64" s="280">
        <v>124406.39</v>
      </c>
      <c r="AW64" s="280">
        <v>0</v>
      </c>
      <c r="AX64" s="280">
        <v>0</v>
      </c>
      <c r="AY64" s="330">
        <v>372099.16</v>
      </c>
      <c r="AZ64" s="330">
        <v>2229.65</v>
      </c>
      <c r="BA64" s="280">
        <v>15885.08</v>
      </c>
      <c r="BB64" s="280">
        <v>5109.3099999999995</v>
      </c>
      <c r="BC64" s="280">
        <v>0</v>
      </c>
      <c r="BD64" s="280">
        <v>2148.7900000000004</v>
      </c>
      <c r="BE64" s="330">
        <v>79598.040000000008</v>
      </c>
      <c r="BF64" s="280">
        <v>87195.5</v>
      </c>
      <c r="BG64" s="280">
        <v>0</v>
      </c>
      <c r="BH64" s="280">
        <v>8694.81</v>
      </c>
      <c r="BI64" s="280">
        <v>0</v>
      </c>
      <c r="BJ64" s="280">
        <v>5846.42</v>
      </c>
      <c r="BK64" s="280">
        <v>13242.54</v>
      </c>
      <c r="BL64" s="280">
        <v>3847.3599999999997</v>
      </c>
      <c r="BM64" s="280">
        <v>0</v>
      </c>
      <c r="BN64" s="280">
        <v>25136.55</v>
      </c>
      <c r="BO64" s="280">
        <v>0</v>
      </c>
      <c r="BP64" s="280">
        <v>0</v>
      </c>
      <c r="BQ64" s="280">
        <v>0</v>
      </c>
      <c r="BR64" s="280">
        <v>6056.02</v>
      </c>
      <c r="BS64" s="280">
        <v>0</v>
      </c>
      <c r="BT64" s="280">
        <v>0</v>
      </c>
      <c r="BU64" s="280">
        <v>0</v>
      </c>
      <c r="BV64" s="280">
        <v>3396.2400000000002</v>
      </c>
      <c r="BW64" s="280">
        <v>0</v>
      </c>
      <c r="BX64" s="280">
        <v>1321.51</v>
      </c>
      <c r="BY64" s="280">
        <v>1594.3999999999999</v>
      </c>
      <c r="BZ64" s="280">
        <v>0</v>
      </c>
      <c r="CA64" s="280">
        <v>1527.8400000000001</v>
      </c>
      <c r="CB64" s="280">
        <v>1349.06</v>
      </c>
      <c r="CC64" s="280">
        <v>2036</v>
      </c>
      <c r="CD64" s="24" t="s">
        <v>247</v>
      </c>
      <c r="CE64" s="25">
        <v>3050351.22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30">
        <v>0</v>
      </c>
      <c r="Q65" s="330">
        <v>0</v>
      </c>
      <c r="R65" s="330">
        <v>0</v>
      </c>
      <c r="S65" s="280">
        <v>0</v>
      </c>
      <c r="T65" s="280">
        <v>0</v>
      </c>
      <c r="U65" s="332">
        <v>0</v>
      </c>
      <c r="V65" s="330">
        <v>0</v>
      </c>
      <c r="W65" s="330">
        <v>0</v>
      </c>
      <c r="X65" s="330">
        <v>0</v>
      </c>
      <c r="Y65" s="330">
        <v>0</v>
      </c>
      <c r="Z65" s="330">
        <v>0</v>
      </c>
      <c r="AA65" s="330">
        <v>0</v>
      </c>
      <c r="AB65" s="281">
        <v>0</v>
      </c>
      <c r="AC65" s="330">
        <v>0</v>
      </c>
      <c r="AD65" s="330">
        <v>0</v>
      </c>
      <c r="AE65" s="330">
        <v>0</v>
      </c>
      <c r="AF65" s="330">
        <v>0</v>
      </c>
      <c r="AG65" s="330">
        <v>0</v>
      </c>
      <c r="AH65" s="330">
        <v>0</v>
      </c>
      <c r="AI65" s="330">
        <v>0</v>
      </c>
      <c r="AJ65" s="330">
        <v>0</v>
      </c>
      <c r="AK65" s="330">
        <v>0</v>
      </c>
      <c r="AL65" s="330">
        <v>0</v>
      </c>
      <c r="AM65" s="330">
        <v>0</v>
      </c>
      <c r="AN65" s="330">
        <v>0</v>
      </c>
      <c r="AO65" s="330">
        <v>0</v>
      </c>
      <c r="AP65" s="330">
        <v>0</v>
      </c>
      <c r="AQ65" s="330">
        <v>0</v>
      </c>
      <c r="AR65" s="330">
        <v>0</v>
      </c>
      <c r="AS65" s="330">
        <v>0</v>
      </c>
      <c r="AT65" s="330">
        <v>0</v>
      </c>
      <c r="AU65" s="330">
        <v>0</v>
      </c>
      <c r="AV65" s="280">
        <v>0</v>
      </c>
      <c r="AW65" s="280">
        <v>0</v>
      </c>
      <c r="AX65" s="280">
        <v>0</v>
      </c>
      <c r="AY65" s="330">
        <v>0</v>
      </c>
      <c r="AZ65" s="330">
        <v>0</v>
      </c>
      <c r="BA65" s="280">
        <v>0</v>
      </c>
      <c r="BB65" s="280">
        <v>0</v>
      </c>
      <c r="BC65" s="280">
        <v>0</v>
      </c>
      <c r="BD65" s="280">
        <v>0</v>
      </c>
      <c r="BE65" s="330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0</v>
      </c>
    </row>
    <row r="66" spans="1:83" x14ac:dyDescent="0.25">
      <c r="A66" s="31" t="s">
        <v>266</v>
      </c>
      <c r="B66" s="16"/>
      <c r="C66" s="273">
        <v>0</v>
      </c>
      <c r="D66" s="273">
        <v>0</v>
      </c>
      <c r="E66" s="273">
        <v>19624.48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4</v>
      </c>
      <c r="L66" s="273">
        <v>9561.0600000000013</v>
      </c>
      <c r="M66" s="273">
        <v>0</v>
      </c>
      <c r="N66" s="273">
        <v>0</v>
      </c>
      <c r="O66" s="273">
        <v>42.36</v>
      </c>
      <c r="P66" s="330">
        <v>15293.72</v>
      </c>
      <c r="Q66" s="330">
        <v>0</v>
      </c>
      <c r="R66" s="330">
        <v>9163.24</v>
      </c>
      <c r="S66" s="280">
        <v>-44.25</v>
      </c>
      <c r="T66" s="280">
        <v>0</v>
      </c>
      <c r="U66" s="332">
        <v>24666.41</v>
      </c>
      <c r="V66" s="330">
        <v>0</v>
      </c>
      <c r="W66" s="330">
        <v>97635.32</v>
      </c>
      <c r="X66" s="330">
        <v>16106.900000000001</v>
      </c>
      <c r="Y66" s="330">
        <v>139467.29999999999</v>
      </c>
      <c r="Z66" s="330">
        <v>0</v>
      </c>
      <c r="AA66" s="330">
        <v>52271.990000000005</v>
      </c>
      <c r="AB66" s="281">
        <v>68919.540000000008</v>
      </c>
      <c r="AC66" s="330">
        <v>3774.94</v>
      </c>
      <c r="AD66" s="330">
        <v>0</v>
      </c>
      <c r="AE66" s="330">
        <v>1208.8800000000001</v>
      </c>
      <c r="AF66" s="330">
        <v>0</v>
      </c>
      <c r="AG66" s="330">
        <v>47565.86</v>
      </c>
      <c r="AH66" s="330">
        <v>31260.81</v>
      </c>
      <c r="AI66" s="330">
        <v>0</v>
      </c>
      <c r="AJ66" s="330">
        <v>65285.56</v>
      </c>
      <c r="AK66" s="330">
        <v>0</v>
      </c>
      <c r="AL66" s="330">
        <v>0</v>
      </c>
      <c r="AM66" s="330">
        <v>0</v>
      </c>
      <c r="AN66" s="330">
        <v>0</v>
      </c>
      <c r="AO66" s="330">
        <v>0</v>
      </c>
      <c r="AP66" s="330">
        <v>0</v>
      </c>
      <c r="AQ66" s="330">
        <v>0</v>
      </c>
      <c r="AR66" s="330">
        <v>0</v>
      </c>
      <c r="AS66" s="330">
        <v>0</v>
      </c>
      <c r="AT66" s="330">
        <v>0</v>
      </c>
      <c r="AU66" s="330">
        <v>58867.759999999995</v>
      </c>
      <c r="AV66" s="280">
        <v>35857.47</v>
      </c>
      <c r="AW66" s="280">
        <v>0</v>
      </c>
      <c r="AX66" s="280">
        <v>0</v>
      </c>
      <c r="AY66" s="330">
        <v>957.29</v>
      </c>
      <c r="AZ66" s="330">
        <v>0</v>
      </c>
      <c r="BA66" s="280">
        <v>54148.979999999996</v>
      </c>
      <c r="BB66" s="280">
        <v>43.44</v>
      </c>
      <c r="BC66" s="280">
        <v>0</v>
      </c>
      <c r="BD66" s="280">
        <v>-19651.240000000002</v>
      </c>
      <c r="BE66" s="330">
        <v>111909.96</v>
      </c>
      <c r="BF66" s="280">
        <v>18348.260000000002</v>
      </c>
      <c r="BG66" s="280">
        <v>0</v>
      </c>
      <c r="BH66" s="280">
        <v>266650.84000000003</v>
      </c>
      <c r="BI66" s="280">
        <v>0</v>
      </c>
      <c r="BJ66" s="280">
        <v>45123.77</v>
      </c>
      <c r="BK66" s="280">
        <v>359707.75</v>
      </c>
      <c r="BL66" s="280">
        <v>8984.2900000000009</v>
      </c>
      <c r="BM66" s="280">
        <v>0</v>
      </c>
      <c r="BN66" s="280">
        <v>150238.94</v>
      </c>
      <c r="BO66" s="280">
        <v>0</v>
      </c>
      <c r="BP66" s="280">
        <v>18670.04</v>
      </c>
      <c r="BQ66" s="280">
        <v>0</v>
      </c>
      <c r="BR66" s="280">
        <v>14408.84</v>
      </c>
      <c r="BS66" s="280">
        <v>0</v>
      </c>
      <c r="BT66" s="280">
        <v>0</v>
      </c>
      <c r="BU66" s="280">
        <v>0</v>
      </c>
      <c r="BV66" s="280">
        <v>38505.870000000003</v>
      </c>
      <c r="BW66" s="280">
        <v>10736.25</v>
      </c>
      <c r="BX66" s="280">
        <v>37920.910000000003</v>
      </c>
      <c r="BY66" s="280">
        <v>0</v>
      </c>
      <c r="BZ66" s="280">
        <v>0</v>
      </c>
      <c r="CA66" s="280">
        <v>0</v>
      </c>
      <c r="CB66" s="280">
        <v>0</v>
      </c>
      <c r="CC66" s="280">
        <v>2484</v>
      </c>
      <c r="CD66" s="24" t="s">
        <v>247</v>
      </c>
      <c r="CE66" s="25">
        <v>1815721.5400000003</v>
      </c>
    </row>
    <row r="67" spans="1:83" x14ac:dyDescent="0.25">
      <c r="A67" s="31" t="s">
        <v>15</v>
      </c>
      <c r="B67" s="16"/>
      <c r="C67" s="25">
        <v>0</v>
      </c>
      <c r="D67" s="25">
        <v>0</v>
      </c>
      <c r="E67" s="25">
        <v>338717</v>
      </c>
      <c r="F67" s="25">
        <v>0</v>
      </c>
      <c r="G67" s="25">
        <v>0</v>
      </c>
      <c r="H67" s="25">
        <v>0</v>
      </c>
      <c r="I67" s="25">
        <v>0</v>
      </c>
      <c r="J67" s="25">
        <v>3276</v>
      </c>
      <c r="K67" s="25">
        <v>31806</v>
      </c>
      <c r="L67" s="25">
        <v>145849</v>
      </c>
      <c r="M67" s="25">
        <v>0</v>
      </c>
      <c r="N67" s="25">
        <v>0</v>
      </c>
      <c r="O67" s="25">
        <v>34491</v>
      </c>
      <c r="P67" s="25">
        <v>136425</v>
      </c>
      <c r="Q67" s="25">
        <v>0</v>
      </c>
      <c r="R67" s="25">
        <v>10991</v>
      </c>
      <c r="S67" s="25">
        <v>15418</v>
      </c>
      <c r="T67" s="25">
        <v>0</v>
      </c>
      <c r="U67" s="25">
        <v>98779</v>
      </c>
      <c r="V67" s="25">
        <v>2410</v>
      </c>
      <c r="W67" s="25">
        <v>0</v>
      </c>
      <c r="X67" s="25">
        <v>0</v>
      </c>
      <c r="Y67" s="25">
        <v>142591</v>
      </c>
      <c r="Z67" s="25">
        <v>0</v>
      </c>
      <c r="AA67" s="25">
        <v>0</v>
      </c>
      <c r="AB67" s="25">
        <v>8383</v>
      </c>
      <c r="AC67" s="25">
        <v>9525</v>
      </c>
      <c r="AD67" s="25">
        <v>0</v>
      </c>
      <c r="AE67" s="25">
        <v>57970</v>
      </c>
      <c r="AF67" s="25">
        <v>0</v>
      </c>
      <c r="AG67" s="25">
        <v>77699</v>
      </c>
      <c r="AH67" s="25">
        <v>260161</v>
      </c>
      <c r="AI67" s="25">
        <v>0</v>
      </c>
      <c r="AJ67" s="25">
        <v>188527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19672</v>
      </c>
      <c r="AV67" s="25">
        <v>41432</v>
      </c>
      <c r="AW67" s="25">
        <v>0</v>
      </c>
      <c r="AX67" s="25">
        <v>0</v>
      </c>
      <c r="AY67" s="25">
        <v>15338</v>
      </c>
      <c r="AZ67" s="25">
        <v>44626</v>
      </c>
      <c r="BA67" s="25">
        <v>35270</v>
      </c>
      <c r="BB67" s="25">
        <v>3676</v>
      </c>
      <c r="BC67" s="25">
        <v>0</v>
      </c>
      <c r="BD67" s="25">
        <v>1021</v>
      </c>
      <c r="BE67" s="25">
        <v>38964</v>
      </c>
      <c r="BF67" s="25">
        <v>1174</v>
      </c>
      <c r="BG67" s="25">
        <v>0</v>
      </c>
      <c r="BH67" s="25">
        <v>47220</v>
      </c>
      <c r="BI67" s="25">
        <v>0</v>
      </c>
      <c r="BJ67" s="25">
        <v>0</v>
      </c>
      <c r="BK67" s="25">
        <v>27518</v>
      </c>
      <c r="BL67" s="25">
        <v>4750</v>
      </c>
      <c r="BM67" s="25">
        <v>0</v>
      </c>
      <c r="BN67" s="25">
        <v>88189</v>
      </c>
      <c r="BO67" s="25">
        <v>0</v>
      </c>
      <c r="BP67" s="25">
        <v>0</v>
      </c>
      <c r="BQ67" s="25">
        <v>0</v>
      </c>
      <c r="BR67" s="25">
        <v>11038</v>
      </c>
      <c r="BS67" s="25">
        <v>0</v>
      </c>
      <c r="BT67" s="25">
        <v>0</v>
      </c>
      <c r="BU67" s="25">
        <v>0</v>
      </c>
      <c r="BV67" s="25">
        <v>12464</v>
      </c>
      <c r="BW67" s="25">
        <v>0</v>
      </c>
      <c r="BX67" s="25">
        <v>0</v>
      </c>
      <c r="BY67" s="25">
        <v>9210</v>
      </c>
      <c r="BZ67" s="25">
        <v>0</v>
      </c>
      <c r="CA67" s="25">
        <v>0</v>
      </c>
      <c r="CB67" s="25">
        <v>1113</v>
      </c>
      <c r="CC67" s="25">
        <v>0</v>
      </c>
      <c r="CD67" s="24" t="s">
        <v>247</v>
      </c>
      <c r="CE67" s="25">
        <v>1965693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3935.58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97.28</v>
      </c>
      <c r="L68" s="273">
        <v>1303.68</v>
      </c>
      <c r="M68" s="273">
        <v>0</v>
      </c>
      <c r="N68" s="273">
        <v>0</v>
      </c>
      <c r="O68" s="273">
        <v>0</v>
      </c>
      <c r="P68" s="330">
        <v>207.68</v>
      </c>
      <c r="Q68" s="330">
        <v>0</v>
      </c>
      <c r="R68" s="330">
        <v>0</v>
      </c>
      <c r="S68" s="280">
        <v>0</v>
      </c>
      <c r="T68" s="280">
        <v>0</v>
      </c>
      <c r="U68" s="332">
        <v>16603.16</v>
      </c>
      <c r="V68" s="330">
        <v>0</v>
      </c>
      <c r="W68" s="330">
        <v>0</v>
      </c>
      <c r="X68" s="330">
        <v>0</v>
      </c>
      <c r="Y68" s="330">
        <v>497.20999999999992</v>
      </c>
      <c r="Z68" s="330">
        <v>0</v>
      </c>
      <c r="AA68" s="330">
        <v>0</v>
      </c>
      <c r="AB68" s="281">
        <v>48806.1</v>
      </c>
      <c r="AC68" s="330">
        <v>0</v>
      </c>
      <c r="AD68" s="330">
        <v>0</v>
      </c>
      <c r="AE68" s="330">
        <v>680.96</v>
      </c>
      <c r="AF68" s="330">
        <v>0</v>
      </c>
      <c r="AG68" s="330">
        <v>222.95</v>
      </c>
      <c r="AH68" s="330">
        <v>8535.85</v>
      </c>
      <c r="AI68" s="330">
        <v>0</v>
      </c>
      <c r="AJ68" s="330">
        <v>4391.04</v>
      </c>
      <c r="AK68" s="330">
        <v>0</v>
      </c>
      <c r="AL68" s="330">
        <v>0</v>
      </c>
      <c r="AM68" s="330">
        <v>0</v>
      </c>
      <c r="AN68" s="330">
        <v>0</v>
      </c>
      <c r="AO68" s="330">
        <v>0</v>
      </c>
      <c r="AP68" s="330">
        <v>0</v>
      </c>
      <c r="AQ68" s="330">
        <v>0</v>
      </c>
      <c r="AR68" s="330">
        <v>0</v>
      </c>
      <c r="AS68" s="330">
        <v>0</v>
      </c>
      <c r="AT68" s="330">
        <v>0</v>
      </c>
      <c r="AU68" s="330">
        <v>2133.88</v>
      </c>
      <c r="AV68" s="280">
        <v>325.68</v>
      </c>
      <c r="AW68" s="280">
        <v>0</v>
      </c>
      <c r="AX68" s="280">
        <v>0</v>
      </c>
      <c r="AY68" s="330">
        <v>0</v>
      </c>
      <c r="AZ68" s="330">
        <v>0</v>
      </c>
      <c r="BA68" s="280">
        <v>0</v>
      </c>
      <c r="BB68" s="280">
        <v>0</v>
      </c>
      <c r="BC68" s="280">
        <v>0</v>
      </c>
      <c r="BD68" s="280">
        <v>94.4</v>
      </c>
      <c r="BE68" s="330">
        <v>27304.59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831.81</v>
      </c>
      <c r="BL68" s="280">
        <v>3941.24</v>
      </c>
      <c r="BM68" s="280">
        <v>0</v>
      </c>
      <c r="BN68" s="280">
        <v>33525.43</v>
      </c>
      <c r="BO68" s="280">
        <v>0</v>
      </c>
      <c r="BP68" s="280">
        <v>0</v>
      </c>
      <c r="BQ68" s="280">
        <v>0</v>
      </c>
      <c r="BR68" s="280">
        <v>452.55</v>
      </c>
      <c r="BS68" s="280">
        <v>0</v>
      </c>
      <c r="BT68" s="280">
        <v>0</v>
      </c>
      <c r="BU68" s="280">
        <v>0</v>
      </c>
      <c r="BV68" s="280">
        <v>1791.48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-67559</v>
      </c>
      <c r="CD68" s="24" t="s">
        <v>247</v>
      </c>
      <c r="CE68" s="25">
        <v>88123.549999999988</v>
      </c>
    </row>
    <row r="69" spans="1:83" x14ac:dyDescent="0.25">
      <c r="A69" s="31" t="s">
        <v>268</v>
      </c>
      <c r="B69" s="16"/>
      <c r="C69" s="25">
        <v>0</v>
      </c>
      <c r="D69" s="25">
        <v>0</v>
      </c>
      <c r="E69" s="25">
        <v>860003.82000000007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79351.150000000009</v>
      </c>
      <c r="L69" s="25">
        <v>490770.02000000008</v>
      </c>
      <c r="M69" s="25">
        <v>0</v>
      </c>
      <c r="N69" s="25">
        <v>0</v>
      </c>
      <c r="O69" s="25">
        <v>13038.92</v>
      </c>
      <c r="P69" s="25">
        <v>26754.1</v>
      </c>
      <c r="Q69" s="25">
        <v>0</v>
      </c>
      <c r="R69" s="25">
        <v>52550.080000000002</v>
      </c>
      <c r="S69" s="25">
        <v>10984.43</v>
      </c>
      <c r="T69" s="25">
        <v>0</v>
      </c>
      <c r="U69" s="25">
        <v>411742.83</v>
      </c>
      <c r="V69" s="25">
        <v>0</v>
      </c>
      <c r="W69" s="25">
        <v>41419.450000000004</v>
      </c>
      <c r="X69" s="25">
        <v>56685.4</v>
      </c>
      <c r="Y69" s="25">
        <v>177902.09</v>
      </c>
      <c r="Z69" s="25">
        <v>0</v>
      </c>
      <c r="AA69" s="25">
        <v>24844.86</v>
      </c>
      <c r="AB69" s="25">
        <v>69097.02</v>
      </c>
      <c r="AC69" s="25">
        <v>2327.2999999999997</v>
      </c>
      <c r="AD69" s="25">
        <v>0</v>
      </c>
      <c r="AE69" s="25">
        <v>179700.11999999997</v>
      </c>
      <c r="AF69" s="25">
        <v>0</v>
      </c>
      <c r="AG69" s="25">
        <v>1388115.1300000001</v>
      </c>
      <c r="AH69" s="25">
        <v>60626.310000000005</v>
      </c>
      <c r="AI69" s="25">
        <v>0</v>
      </c>
      <c r="AJ69" s="25">
        <v>691432.04999999993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55144.740000000005</v>
      </c>
      <c r="AV69" s="25">
        <v>128312.04999999997</v>
      </c>
      <c r="AW69" s="25">
        <v>0</v>
      </c>
      <c r="AX69" s="25">
        <v>0</v>
      </c>
      <c r="AY69" s="25">
        <v>11107.029999999999</v>
      </c>
      <c r="AZ69" s="25">
        <v>299.10000000000002</v>
      </c>
      <c r="BA69" s="25">
        <v>253.20000000000002</v>
      </c>
      <c r="BB69" s="25">
        <v>2301.6</v>
      </c>
      <c r="BC69" s="25">
        <v>0</v>
      </c>
      <c r="BD69" s="25">
        <v>2757.3099999999995</v>
      </c>
      <c r="BE69" s="25">
        <v>481334.18</v>
      </c>
      <c r="BF69" s="25">
        <v>2226.06</v>
      </c>
      <c r="BG69" s="25">
        <v>0</v>
      </c>
      <c r="BH69" s="25">
        <v>336205.9</v>
      </c>
      <c r="BI69" s="25">
        <v>0</v>
      </c>
      <c r="BJ69" s="25">
        <v>355517.11</v>
      </c>
      <c r="BK69" s="25">
        <v>19015.599999999999</v>
      </c>
      <c r="BL69" s="25">
        <v>4405.8600000000006</v>
      </c>
      <c r="BM69" s="25">
        <v>0</v>
      </c>
      <c r="BN69" s="25">
        <v>1283135.3799999999</v>
      </c>
      <c r="BO69" s="25">
        <v>713.01</v>
      </c>
      <c r="BP69" s="25">
        <v>0</v>
      </c>
      <c r="BQ69" s="25">
        <v>0</v>
      </c>
      <c r="BR69" s="25">
        <v>60215.3</v>
      </c>
      <c r="BS69" s="25">
        <v>0</v>
      </c>
      <c r="BT69" s="25">
        <v>0</v>
      </c>
      <c r="BU69" s="25">
        <v>0</v>
      </c>
      <c r="BV69" s="25">
        <v>22425.640000000003</v>
      </c>
      <c r="BW69" s="25">
        <v>43697.85</v>
      </c>
      <c r="BX69" s="25">
        <v>87760.72</v>
      </c>
      <c r="BY69" s="25">
        <v>2497.3000000000002</v>
      </c>
      <c r="BZ69" s="25">
        <v>0</v>
      </c>
      <c r="CA69" s="25">
        <v>-1023.38</v>
      </c>
      <c r="CB69" s="25">
        <v>277.93</v>
      </c>
      <c r="CC69" s="25">
        <v>12688.78</v>
      </c>
      <c r="CD69" s="25">
        <v>291903</v>
      </c>
      <c r="CE69" s="25">
        <v>7840516.3500000006</v>
      </c>
    </row>
    <row r="70" spans="1:83" x14ac:dyDescent="0.25">
      <c r="A70" s="26" t="s">
        <v>269</v>
      </c>
      <c r="B70" s="335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</row>
    <row r="71" spans="1:83" x14ac:dyDescent="0.25">
      <c r="A71" s="26" t="s">
        <v>270</v>
      </c>
      <c r="B71" s="335"/>
      <c r="C71" s="282">
        <v>0</v>
      </c>
      <c r="D71" s="282">
        <v>0</v>
      </c>
      <c r="E71" s="282">
        <v>804674.48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79020.2</v>
      </c>
      <c r="L71" s="282">
        <v>443874.98000000004</v>
      </c>
      <c r="M71" s="282">
        <v>0</v>
      </c>
      <c r="N71" s="282">
        <v>0</v>
      </c>
      <c r="O71" s="282">
        <v>0</v>
      </c>
      <c r="P71" s="282">
        <v>13.44</v>
      </c>
      <c r="Q71" s="282">
        <v>0</v>
      </c>
      <c r="R71" s="282">
        <v>29429.53</v>
      </c>
      <c r="S71" s="282">
        <v>0</v>
      </c>
      <c r="T71" s="282">
        <v>0</v>
      </c>
      <c r="U71" s="282">
        <v>155311.63</v>
      </c>
      <c r="V71" s="282">
        <v>0</v>
      </c>
      <c r="W71" s="282">
        <v>0</v>
      </c>
      <c r="X71" s="282">
        <v>0</v>
      </c>
      <c r="Y71" s="282">
        <v>40077.339999999997</v>
      </c>
      <c r="Z71" s="282">
        <v>0</v>
      </c>
      <c r="AA71" s="282">
        <v>21400</v>
      </c>
      <c r="AB71" s="282">
        <v>17936.46</v>
      </c>
      <c r="AC71" s="282">
        <v>0</v>
      </c>
      <c r="AD71" s="282">
        <v>0</v>
      </c>
      <c r="AE71" s="282">
        <v>170218.3</v>
      </c>
      <c r="AF71" s="282">
        <v>0</v>
      </c>
      <c r="AG71" s="282">
        <v>1321857.58</v>
      </c>
      <c r="AH71" s="282">
        <v>0</v>
      </c>
      <c r="AI71" s="282">
        <v>0</v>
      </c>
      <c r="AJ71" s="282">
        <v>412873.4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71925.62</v>
      </c>
      <c r="AW71" s="282">
        <v>0</v>
      </c>
      <c r="AX71" s="282">
        <v>0</v>
      </c>
      <c r="AY71" s="282">
        <v>3580.2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386.33</v>
      </c>
      <c r="BL71" s="282">
        <v>0</v>
      </c>
      <c r="BM71" s="282">
        <v>0</v>
      </c>
      <c r="BN71" s="282">
        <v>47625.03</v>
      </c>
      <c r="BO71" s="282">
        <v>0</v>
      </c>
      <c r="BP71" s="282">
        <v>0</v>
      </c>
      <c r="BQ71" s="282">
        <v>0</v>
      </c>
      <c r="BR71" s="282">
        <v>20313.43</v>
      </c>
      <c r="BS71" s="282">
        <v>0</v>
      </c>
      <c r="BT71" s="282">
        <v>0</v>
      </c>
      <c r="BU71" s="282">
        <v>0</v>
      </c>
      <c r="BV71" s="282">
        <v>11027.86</v>
      </c>
      <c r="BW71" s="282">
        <v>0</v>
      </c>
      <c r="BX71" s="282">
        <v>30720.32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3682266.13</v>
      </c>
    </row>
    <row r="72" spans="1:83" x14ac:dyDescent="0.25">
      <c r="A72" s="26" t="s">
        <v>271</v>
      </c>
      <c r="B72" s="335"/>
      <c r="C72" s="282">
        <v>0</v>
      </c>
      <c r="D72" s="282">
        <v>0</v>
      </c>
      <c r="E72" s="282">
        <v>9675.4599999999991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1614.98</v>
      </c>
      <c r="M72" s="282">
        <v>0</v>
      </c>
      <c r="N72" s="282">
        <v>0</v>
      </c>
      <c r="O72" s="282">
        <v>0</v>
      </c>
      <c r="P72" s="282">
        <v>585.86</v>
      </c>
      <c r="Q72" s="282">
        <v>0</v>
      </c>
      <c r="R72" s="282">
        <v>160.86000000000001</v>
      </c>
      <c r="S72" s="282">
        <v>321.67</v>
      </c>
      <c r="T72" s="282">
        <v>0</v>
      </c>
      <c r="U72" s="282">
        <v>86083.83</v>
      </c>
      <c r="V72" s="282">
        <v>0</v>
      </c>
      <c r="W72" s="282">
        <v>0</v>
      </c>
      <c r="X72" s="282">
        <v>0</v>
      </c>
      <c r="Y72" s="282">
        <v>1472.29</v>
      </c>
      <c r="Z72" s="282">
        <v>0</v>
      </c>
      <c r="AA72" s="282">
        <v>0</v>
      </c>
      <c r="AB72" s="282">
        <v>17871.399999999998</v>
      </c>
      <c r="AC72" s="282">
        <v>0</v>
      </c>
      <c r="AD72" s="282">
        <v>0</v>
      </c>
      <c r="AE72" s="282">
        <v>1930.07</v>
      </c>
      <c r="AF72" s="282">
        <v>0</v>
      </c>
      <c r="AG72" s="282">
        <v>23011.54</v>
      </c>
      <c r="AH72" s="282">
        <v>17303.84</v>
      </c>
      <c r="AI72" s="282">
        <v>0</v>
      </c>
      <c r="AJ72" s="282">
        <v>8403.19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19066.940000000002</v>
      </c>
      <c r="AV72" s="282">
        <v>26603.84</v>
      </c>
      <c r="AW72" s="282">
        <v>0</v>
      </c>
      <c r="AX72" s="282">
        <v>0</v>
      </c>
      <c r="AY72" s="282">
        <v>257.87</v>
      </c>
      <c r="AZ72" s="282">
        <v>0</v>
      </c>
      <c r="BA72" s="282">
        <v>0</v>
      </c>
      <c r="BB72" s="282">
        <v>321.67</v>
      </c>
      <c r="BC72" s="282">
        <v>0</v>
      </c>
      <c r="BD72" s="282">
        <v>514.69000000000005</v>
      </c>
      <c r="BE72" s="282">
        <v>418.18</v>
      </c>
      <c r="BF72" s="282">
        <v>193.03</v>
      </c>
      <c r="BG72" s="282">
        <v>0</v>
      </c>
      <c r="BH72" s="282">
        <v>276255.01</v>
      </c>
      <c r="BI72" s="282">
        <v>0</v>
      </c>
      <c r="BJ72" s="282">
        <v>184354.59</v>
      </c>
      <c r="BK72" s="282">
        <v>10370.65</v>
      </c>
      <c r="BL72" s="282">
        <v>514.69000000000005</v>
      </c>
      <c r="BM72" s="282">
        <v>0</v>
      </c>
      <c r="BN72" s="282">
        <v>270891.92</v>
      </c>
      <c r="BO72" s="282">
        <v>0</v>
      </c>
      <c r="BP72" s="282">
        <v>0</v>
      </c>
      <c r="BQ72" s="282">
        <v>0</v>
      </c>
      <c r="BR72" s="282">
        <v>15590.52</v>
      </c>
      <c r="BS72" s="282">
        <v>0</v>
      </c>
      <c r="BT72" s="282">
        <v>0</v>
      </c>
      <c r="BU72" s="282">
        <v>0</v>
      </c>
      <c r="BV72" s="282">
        <v>739.84</v>
      </c>
      <c r="BW72" s="282">
        <v>0</v>
      </c>
      <c r="BX72" s="282">
        <v>6597.91</v>
      </c>
      <c r="BY72" s="282">
        <v>482.53</v>
      </c>
      <c r="BZ72" s="282">
        <v>0</v>
      </c>
      <c r="CA72" s="282">
        <v>0</v>
      </c>
      <c r="CB72" s="282">
        <v>0</v>
      </c>
      <c r="CC72" s="282">
        <v>92</v>
      </c>
      <c r="CD72" s="282">
        <v>125</v>
      </c>
      <c r="CE72" s="25">
        <v>981825.86999999988</v>
      </c>
    </row>
    <row r="73" spans="1:83" x14ac:dyDescent="0.25">
      <c r="A73" s="26" t="s">
        <v>272</v>
      </c>
      <c r="B73" s="335"/>
      <c r="C73" s="282">
        <v>0</v>
      </c>
      <c r="D73" s="282">
        <v>0</v>
      </c>
      <c r="E73" s="282">
        <v>15535.25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67.39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4438.6400000000003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31070.52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31070.51</v>
      </c>
      <c r="AH73" s="282">
        <v>0</v>
      </c>
      <c r="AI73" s="282">
        <v>0</v>
      </c>
      <c r="AJ73" s="282">
        <v>139817.28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321929.93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543929.52</v>
      </c>
    </row>
    <row r="74" spans="1:83" x14ac:dyDescent="0.25">
      <c r="A74" s="26" t="s">
        <v>273</v>
      </c>
      <c r="B74" s="335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</row>
    <row r="75" spans="1:83" x14ac:dyDescent="0.25">
      <c r="A75" s="26" t="s">
        <v>274</v>
      </c>
      <c r="B75" s="335"/>
      <c r="C75" s="282">
        <v>0</v>
      </c>
      <c r="D75" s="282">
        <v>0</v>
      </c>
      <c r="E75" s="282">
        <v>4800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6662.5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41268</v>
      </c>
      <c r="X75" s="282">
        <v>0</v>
      </c>
      <c r="Y75" s="282">
        <v>1700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1800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13480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26721.25</v>
      </c>
      <c r="BI75" s="282">
        <v>0</v>
      </c>
      <c r="BJ75" s="282">
        <v>159507.75</v>
      </c>
      <c r="BK75" s="282">
        <v>0</v>
      </c>
      <c r="BL75" s="282">
        <v>0</v>
      </c>
      <c r="BM75" s="282">
        <v>0</v>
      </c>
      <c r="BN75" s="282">
        <v>372888.94</v>
      </c>
      <c r="BO75" s="282">
        <v>0</v>
      </c>
      <c r="BP75" s="282">
        <v>0</v>
      </c>
      <c r="BQ75" s="282">
        <v>0</v>
      </c>
      <c r="BR75" s="282">
        <v>299.7</v>
      </c>
      <c r="BS75" s="282">
        <v>0</v>
      </c>
      <c r="BT75" s="282">
        <v>0</v>
      </c>
      <c r="BU75" s="282">
        <v>0</v>
      </c>
      <c r="BV75" s="282">
        <v>0</v>
      </c>
      <c r="BW75" s="282">
        <v>41596</v>
      </c>
      <c r="BX75" s="282">
        <v>36351.69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707075.82999999984</v>
      </c>
    </row>
    <row r="76" spans="1:83" x14ac:dyDescent="0.25">
      <c r="A76" s="26" t="s">
        <v>275</v>
      </c>
      <c r="B76" s="336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58044.43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135.1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444.18</v>
      </c>
      <c r="AV76" s="282">
        <v>6208.51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1234.9000000000001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66067.12</v>
      </c>
    </row>
    <row r="77" spans="1:83" x14ac:dyDescent="0.25">
      <c r="A77" s="26" t="s">
        <v>276</v>
      </c>
      <c r="B77" s="335"/>
      <c r="C77" s="282">
        <v>0</v>
      </c>
      <c r="D77" s="282">
        <v>0</v>
      </c>
      <c r="E77" s="282">
        <v>13403.1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2601.4899999999998</v>
      </c>
      <c r="M77" s="282">
        <v>0</v>
      </c>
      <c r="N77" s="282">
        <v>0</v>
      </c>
      <c r="O77" s="282">
        <v>3358.2</v>
      </c>
      <c r="P77" s="282">
        <v>16567.419999999998</v>
      </c>
      <c r="Q77" s="282">
        <v>0</v>
      </c>
      <c r="R77" s="282">
        <v>2060.33</v>
      </c>
      <c r="S77" s="282">
        <v>0</v>
      </c>
      <c r="T77" s="282">
        <v>0</v>
      </c>
      <c r="U77" s="282">
        <v>41705.06</v>
      </c>
      <c r="V77" s="282">
        <v>0</v>
      </c>
      <c r="W77" s="282">
        <v>0</v>
      </c>
      <c r="X77" s="282">
        <v>53298.48</v>
      </c>
      <c r="Y77" s="282">
        <v>84531.75999999998</v>
      </c>
      <c r="Z77" s="282">
        <v>0</v>
      </c>
      <c r="AA77" s="282">
        <v>0</v>
      </c>
      <c r="AB77" s="282">
        <v>7963.05</v>
      </c>
      <c r="AC77" s="282">
        <v>1907.34</v>
      </c>
      <c r="AD77" s="282">
        <v>0</v>
      </c>
      <c r="AE77" s="282">
        <v>-324.29000000000002</v>
      </c>
      <c r="AF77" s="282">
        <v>0</v>
      </c>
      <c r="AG77" s="282">
        <v>2010.25</v>
      </c>
      <c r="AH77" s="282">
        <v>10778.82</v>
      </c>
      <c r="AI77" s="282">
        <v>0</v>
      </c>
      <c r="AJ77" s="282">
        <v>6002.1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2871.7</v>
      </c>
      <c r="AV77" s="282">
        <v>3163.33</v>
      </c>
      <c r="AW77" s="282">
        <v>0</v>
      </c>
      <c r="AX77" s="282">
        <v>0</v>
      </c>
      <c r="AY77" s="282">
        <v>3405.39</v>
      </c>
      <c r="AZ77" s="282">
        <v>0</v>
      </c>
      <c r="BA77" s="282">
        <v>0</v>
      </c>
      <c r="BB77" s="282">
        <v>0</v>
      </c>
      <c r="BC77" s="282">
        <v>0</v>
      </c>
      <c r="BD77" s="282">
        <v>640.14</v>
      </c>
      <c r="BE77" s="282">
        <v>153462.45000000001</v>
      </c>
      <c r="BF77" s="282">
        <v>213.86</v>
      </c>
      <c r="BG77" s="282">
        <v>0</v>
      </c>
      <c r="BH77" s="282">
        <v>125</v>
      </c>
      <c r="BI77" s="282">
        <v>0</v>
      </c>
      <c r="BJ77" s="282">
        <v>0</v>
      </c>
      <c r="BK77" s="282">
        <v>819.84</v>
      </c>
      <c r="BL77" s="282">
        <v>1508.02</v>
      </c>
      <c r="BM77" s="282">
        <v>0</v>
      </c>
      <c r="BN77" s="282">
        <v>6230.02</v>
      </c>
      <c r="BO77" s="282">
        <v>0</v>
      </c>
      <c r="BP77" s="282">
        <v>0</v>
      </c>
      <c r="BQ77" s="282">
        <v>0</v>
      </c>
      <c r="BR77" s="282">
        <v>758.3</v>
      </c>
      <c r="BS77" s="282">
        <v>0</v>
      </c>
      <c r="BT77" s="282">
        <v>0</v>
      </c>
      <c r="BU77" s="282">
        <v>0</v>
      </c>
      <c r="BV77" s="282">
        <v>966.35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116</v>
      </c>
      <c r="CE77" s="25">
        <v>420143.51</v>
      </c>
    </row>
    <row r="78" spans="1:83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69</v>
      </c>
      <c r="BO79" s="282">
        <v>0</v>
      </c>
      <c r="BP79" s="282">
        <v>0</v>
      </c>
      <c r="BQ79" s="282">
        <v>0</v>
      </c>
      <c r="BR79" s="282">
        <v>9247.07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9316.07</v>
      </c>
    </row>
    <row r="80" spans="1:83" x14ac:dyDescent="0.25">
      <c r="A80" s="26" t="s">
        <v>279</v>
      </c>
      <c r="B80" s="16"/>
      <c r="C80" s="282">
        <v>0</v>
      </c>
      <c r="D80" s="282">
        <v>0</v>
      </c>
      <c r="E80" s="282">
        <v>5365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1225.4699999999998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1950</v>
      </c>
      <c r="Z80" s="282">
        <v>0</v>
      </c>
      <c r="AA80" s="282">
        <v>0</v>
      </c>
      <c r="AB80" s="282">
        <v>-135</v>
      </c>
      <c r="AC80" s="282">
        <v>0</v>
      </c>
      <c r="AD80" s="282">
        <v>0</v>
      </c>
      <c r="AE80" s="282">
        <v>3458.2799999999997</v>
      </c>
      <c r="AF80" s="282">
        <v>0</v>
      </c>
      <c r="AG80" s="282">
        <v>2848.52</v>
      </c>
      <c r="AH80" s="282">
        <v>384.6</v>
      </c>
      <c r="AI80" s="282">
        <v>0</v>
      </c>
      <c r="AJ80" s="282">
        <v>11888.189999999999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1189.55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68.97</v>
      </c>
      <c r="BC80" s="282">
        <v>0</v>
      </c>
      <c r="BD80" s="282">
        <v>0</v>
      </c>
      <c r="BE80" s="282">
        <v>230.78</v>
      </c>
      <c r="BF80" s="282">
        <v>0</v>
      </c>
      <c r="BG80" s="282">
        <v>0</v>
      </c>
      <c r="BH80" s="282">
        <v>0</v>
      </c>
      <c r="BI80" s="282">
        <v>0</v>
      </c>
      <c r="BJ80" s="282">
        <v>98</v>
      </c>
      <c r="BK80" s="282">
        <v>0</v>
      </c>
      <c r="BL80" s="282">
        <v>0</v>
      </c>
      <c r="BM80" s="282">
        <v>0</v>
      </c>
      <c r="BN80" s="282">
        <v>11610.64</v>
      </c>
      <c r="BO80" s="282">
        <v>410</v>
      </c>
      <c r="BP80" s="282">
        <v>0</v>
      </c>
      <c r="BQ80" s="282">
        <v>0</v>
      </c>
      <c r="BR80" s="282">
        <v>147</v>
      </c>
      <c r="BS80" s="282">
        <v>0</v>
      </c>
      <c r="BT80" s="282">
        <v>0</v>
      </c>
      <c r="BU80" s="282">
        <v>0</v>
      </c>
      <c r="BV80" s="282">
        <v>57.48</v>
      </c>
      <c r="BW80" s="282">
        <v>2185.2800000000002</v>
      </c>
      <c r="BX80" s="282">
        <v>1146.8</v>
      </c>
      <c r="BY80" s="282">
        <v>0</v>
      </c>
      <c r="BZ80" s="282">
        <v>0</v>
      </c>
      <c r="CA80" s="282">
        <v>-658.41</v>
      </c>
      <c r="CB80" s="282">
        <v>0</v>
      </c>
      <c r="CC80" s="282">
        <v>0</v>
      </c>
      <c r="CD80" s="282">
        <v>0</v>
      </c>
      <c r="CE80" s="25">
        <v>43471.15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2695.54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814.64</v>
      </c>
      <c r="M81" s="282">
        <v>0</v>
      </c>
      <c r="N81" s="282">
        <v>0</v>
      </c>
      <c r="O81" s="282">
        <v>282.82</v>
      </c>
      <c r="P81" s="282">
        <v>5738.78</v>
      </c>
      <c r="Q81" s="282">
        <v>0</v>
      </c>
      <c r="R81" s="282">
        <v>1148.8499999999999</v>
      </c>
      <c r="S81" s="282">
        <v>6443.69</v>
      </c>
      <c r="T81" s="282">
        <v>0</v>
      </c>
      <c r="U81" s="282">
        <v>38038.31</v>
      </c>
      <c r="V81" s="282">
        <v>0</v>
      </c>
      <c r="W81" s="282">
        <v>14.11</v>
      </c>
      <c r="X81" s="282">
        <v>3136.13</v>
      </c>
      <c r="Y81" s="282">
        <v>7492.4500000000007</v>
      </c>
      <c r="Z81" s="282">
        <v>0</v>
      </c>
      <c r="AA81" s="282">
        <v>0</v>
      </c>
      <c r="AB81" s="282">
        <v>10891.61</v>
      </c>
      <c r="AC81" s="282">
        <v>299.47000000000003</v>
      </c>
      <c r="AD81" s="282">
        <v>0</v>
      </c>
      <c r="AE81" s="282">
        <v>495.86</v>
      </c>
      <c r="AF81" s="282">
        <v>0</v>
      </c>
      <c r="AG81" s="282">
        <v>1182.1199999999999</v>
      </c>
      <c r="AH81" s="282">
        <v>2703.72</v>
      </c>
      <c r="AI81" s="282">
        <v>0</v>
      </c>
      <c r="AJ81" s="282">
        <v>11833.16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3339.1800000000003</v>
      </c>
      <c r="AV81" s="282">
        <v>1415.12</v>
      </c>
      <c r="AW81" s="282">
        <v>0</v>
      </c>
      <c r="AX81" s="282">
        <v>0</v>
      </c>
      <c r="AY81" s="282">
        <v>1491.58</v>
      </c>
      <c r="AZ81" s="282">
        <v>183.1</v>
      </c>
      <c r="BA81" s="282">
        <v>112.62</v>
      </c>
      <c r="BB81" s="282">
        <v>233.56</v>
      </c>
      <c r="BC81" s="282">
        <v>0</v>
      </c>
      <c r="BD81" s="282">
        <v>146.32</v>
      </c>
      <c r="BE81" s="282">
        <v>12566.279999999999</v>
      </c>
      <c r="BF81" s="282">
        <v>1275.57</v>
      </c>
      <c r="BG81" s="282">
        <v>0</v>
      </c>
      <c r="BH81" s="282">
        <v>38849.86</v>
      </c>
      <c r="BI81" s="282">
        <v>0</v>
      </c>
      <c r="BJ81" s="282">
        <v>4968.84</v>
      </c>
      <c r="BK81" s="282">
        <v>2536.81</v>
      </c>
      <c r="BL81" s="282">
        <v>34.28</v>
      </c>
      <c r="BM81" s="282">
        <v>0</v>
      </c>
      <c r="BN81" s="282">
        <v>30494.12</v>
      </c>
      <c r="BO81" s="282">
        <v>0</v>
      </c>
      <c r="BP81" s="282">
        <v>0</v>
      </c>
      <c r="BQ81" s="282">
        <v>0</v>
      </c>
      <c r="BR81" s="282">
        <v>614.58000000000004</v>
      </c>
      <c r="BS81" s="282">
        <v>0</v>
      </c>
      <c r="BT81" s="282">
        <v>0</v>
      </c>
      <c r="BU81" s="282">
        <v>0</v>
      </c>
      <c r="BV81" s="282">
        <v>12.6</v>
      </c>
      <c r="BW81" s="282">
        <v>0</v>
      </c>
      <c r="BX81" s="282">
        <v>11100.94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299293</v>
      </c>
      <c r="CE81" s="25">
        <v>501879.62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1399.68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180.71</v>
      </c>
      <c r="L82" s="282">
        <v>2524.39</v>
      </c>
      <c r="M82" s="282">
        <v>0</v>
      </c>
      <c r="N82" s="282">
        <v>0</v>
      </c>
      <c r="O82" s="282">
        <v>0</v>
      </c>
      <c r="P82" s="282">
        <v>860.75</v>
      </c>
      <c r="Q82" s="282">
        <v>0</v>
      </c>
      <c r="R82" s="282">
        <v>374.24</v>
      </c>
      <c r="S82" s="282">
        <v>0.66</v>
      </c>
      <c r="T82" s="282">
        <v>0</v>
      </c>
      <c r="U82" s="282">
        <v>872.53</v>
      </c>
      <c r="V82" s="282">
        <v>0</v>
      </c>
      <c r="W82" s="282">
        <v>105.87</v>
      </c>
      <c r="X82" s="282">
        <v>0</v>
      </c>
      <c r="Y82" s="282">
        <v>1920.9699999999998</v>
      </c>
      <c r="Z82" s="282">
        <v>0</v>
      </c>
      <c r="AA82" s="282">
        <v>0</v>
      </c>
      <c r="AB82" s="282">
        <v>2855.04</v>
      </c>
      <c r="AC82" s="282">
        <v>0</v>
      </c>
      <c r="AD82" s="282">
        <v>0</v>
      </c>
      <c r="AE82" s="282">
        <v>723.46</v>
      </c>
      <c r="AF82" s="282">
        <v>0</v>
      </c>
      <c r="AG82" s="282">
        <v>1387.66</v>
      </c>
      <c r="AH82" s="282">
        <v>18902.400000000001</v>
      </c>
      <c r="AI82" s="282">
        <v>0</v>
      </c>
      <c r="AJ82" s="282">
        <v>70326.600000000006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18571.05</v>
      </c>
      <c r="AV82" s="282">
        <v>1143.5899999999999</v>
      </c>
      <c r="AW82" s="282">
        <v>0</v>
      </c>
      <c r="AX82" s="282">
        <v>0</v>
      </c>
      <c r="AY82" s="282">
        <v>654.26</v>
      </c>
      <c r="AZ82" s="282">
        <v>0</v>
      </c>
      <c r="BA82" s="282">
        <v>140.58000000000001</v>
      </c>
      <c r="BB82" s="282">
        <v>926.3</v>
      </c>
      <c r="BC82" s="282">
        <v>0</v>
      </c>
      <c r="BD82" s="282">
        <v>845.57</v>
      </c>
      <c r="BE82" s="282">
        <v>314035.32</v>
      </c>
      <c r="BF82" s="282">
        <v>43.2</v>
      </c>
      <c r="BG82" s="282">
        <v>0</v>
      </c>
      <c r="BH82" s="282">
        <v>10395.83</v>
      </c>
      <c r="BI82" s="282">
        <v>0</v>
      </c>
      <c r="BJ82" s="282">
        <v>483.61</v>
      </c>
      <c r="BK82" s="282">
        <v>2938.85</v>
      </c>
      <c r="BL82" s="282">
        <v>2024.04</v>
      </c>
      <c r="BM82" s="282">
        <v>0</v>
      </c>
      <c r="BN82" s="282">
        <v>26019.05</v>
      </c>
      <c r="BO82" s="282">
        <v>92.71</v>
      </c>
      <c r="BP82" s="282">
        <v>0</v>
      </c>
      <c r="BQ82" s="282">
        <v>0</v>
      </c>
      <c r="BR82" s="282">
        <v>627.4</v>
      </c>
      <c r="BS82" s="282">
        <v>0</v>
      </c>
      <c r="BT82" s="282">
        <v>0</v>
      </c>
      <c r="BU82" s="282">
        <v>0</v>
      </c>
      <c r="BV82" s="282">
        <v>683.37</v>
      </c>
      <c r="BW82" s="282">
        <v>0</v>
      </c>
      <c r="BX82" s="282">
        <v>233.51</v>
      </c>
      <c r="BY82" s="282">
        <v>411.56</v>
      </c>
      <c r="BZ82" s="282">
        <v>0</v>
      </c>
      <c r="CA82" s="282">
        <v>0</v>
      </c>
      <c r="CB82" s="282">
        <v>277.93</v>
      </c>
      <c r="CC82" s="282">
        <v>12574</v>
      </c>
      <c r="CD82" s="282">
        <v>814</v>
      </c>
      <c r="CE82" s="25">
        <v>496370.69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330">
        <v>2455.31</v>
      </c>
      <c r="F83" s="330">
        <v>0</v>
      </c>
      <c r="G83" s="273">
        <v>0</v>
      </c>
      <c r="H83" s="273">
        <v>0</v>
      </c>
      <c r="I83" s="330">
        <v>0</v>
      </c>
      <c r="J83" s="330">
        <v>0</v>
      </c>
      <c r="K83" s="330">
        <v>150.24</v>
      </c>
      <c r="L83" s="330">
        <v>39272.15</v>
      </c>
      <c r="M83" s="273">
        <v>0</v>
      </c>
      <c r="N83" s="273">
        <v>0</v>
      </c>
      <c r="O83" s="273">
        <v>2735.4</v>
      </c>
      <c r="P83" s="330">
        <v>2987.8500000000004</v>
      </c>
      <c r="Q83" s="330">
        <v>0</v>
      </c>
      <c r="R83" s="332">
        <v>13712.160000000002</v>
      </c>
      <c r="S83" s="330">
        <v>4218.41</v>
      </c>
      <c r="T83" s="273">
        <v>0</v>
      </c>
      <c r="U83" s="330">
        <v>31687.040000000001</v>
      </c>
      <c r="V83" s="330">
        <v>0</v>
      </c>
      <c r="W83" s="273">
        <v>31.47</v>
      </c>
      <c r="X83" s="330">
        <v>250.79</v>
      </c>
      <c r="Y83" s="330">
        <v>7686.7599999999993</v>
      </c>
      <c r="Z83" s="330">
        <v>0</v>
      </c>
      <c r="AA83" s="330">
        <v>3444.86</v>
      </c>
      <c r="AB83" s="330">
        <v>11579.36</v>
      </c>
      <c r="AC83" s="330">
        <v>120.49</v>
      </c>
      <c r="AD83" s="330">
        <v>0</v>
      </c>
      <c r="AE83" s="330">
        <v>3198.44</v>
      </c>
      <c r="AF83" s="330">
        <v>0</v>
      </c>
      <c r="AG83" s="330">
        <v>4746.95</v>
      </c>
      <c r="AH83" s="330">
        <v>10552.93</v>
      </c>
      <c r="AI83" s="330">
        <v>0</v>
      </c>
      <c r="AJ83" s="330">
        <v>28488.129999999997</v>
      </c>
      <c r="AK83" s="330">
        <v>0</v>
      </c>
      <c r="AL83" s="330">
        <v>0</v>
      </c>
      <c r="AM83" s="330">
        <v>0</v>
      </c>
      <c r="AN83" s="330">
        <v>0</v>
      </c>
      <c r="AO83" s="273">
        <v>0</v>
      </c>
      <c r="AP83" s="330">
        <v>0</v>
      </c>
      <c r="AQ83" s="273">
        <v>0</v>
      </c>
      <c r="AR83" s="273">
        <v>0</v>
      </c>
      <c r="AS83" s="273">
        <v>0</v>
      </c>
      <c r="AT83" s="273">
        <v>0</v>
      </c>
      <c r="AU83" s="330">
        <v>9662.14</v>
      </c>
      <c r="AV83" s="330">
        <v>4372.04</v>
      </c>
      <c r="AW83" s="330">
        <v>0</v>
      </c>
      <c r="AX83" s="330">
        <v>0</v>
      </c>
      <c r="AY83" s="330">
        <v>1717.73</v>
      </c>
      <c r="AZ83" s="330">
        <v>116</v>
      </c>
      <c r="BA83" s="330">
        <v>0</v>
      </c>
      <c r="BB83" s="330">
        <v>751.1</v>
      </c>
      <c r="BC83" s="330">
        <v>0</v>
      </c>
      <c r="BD83" s="330">
        <v>610.58999999999992</v>
      </c>
      <c r="BE83" s="330">
        <v>621.17000000000007</v>
      </c>
      <c r="BF83" s="330">
        <v>500.4</v>
      </c>
      <c r="BG83" s="330">
        <v>0</v>
      </c>
      <c r="BH83" s="332">
        <v>-16141.05</v>
      </c>
      <c r="BI83" s="330">
        <v>0</v>
      </c>
      <c r="BJ83" s="330">
        <v>6104.32</v>
      </c>
      <c r="BK83" s="330">
        <v>1963.12</v>
      </c>
      <c r="BL83" s="330">
        <v>324.83</v>
      </c>
      <c r="BM83" s="330">
        <v>0</v>
      </c>
      <c r="BN83" s="330">
        <v>195376.72999999998</v>
      </c>
      <c r="BO83" s="330">
        <v>210.3</v>
      </c>
      <c r="BP83" s="330">
        <v>0</v>
      </c>
      <c r="BQ83" s="330">
        <v>0</v>
      </c>
      <c r="BR83" s="330">
        <v>11382.400000000001</v>
      </c>
      <c r="BS83" s="330">
        <v>0</v>
      </c>
      <c r="BT83" s="330">
        <v>0</v>
      </c>
      <c r="BU83" s="330">
        <v>0</v>
      </c>
      <c r="BV83" s="330">
        <v>8938.1400000000012</v>
      </c>
      <c r="BW83" s="330">
        <v>-83.43</v>
      </c>
      <c r="BX83" s="330">
        <v>1609.55</v>
      </c>
      <c r="BY83" s="330">
        <v>1603.21</v>
      </c>
      <c r="BZ83" s="330">
        <v>0</v>
      </c>
      <c r="CA83" s="330">
        <v>-364.97</v>
      </c>
      <c r="CB83" s="330">
        <v>0</v>
      </c>
      <c r="CC83" s="330">
        <v>22.78</v>
      </c>
      <c r="CD83" s="282">
        <v>-8445</v>
      </c>
      <c r="CE83" s="25">
        <v>388170.84000000008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v>0</v>
      </c>
    </row>
    <row r="85" spans="1:84" x14ac:dyDescent="0.25">
      <c r="A85" s="31" t="s">
        <v>284</v>
      </c>
      <c r="B85" s="25"/>
      <c r="C85" s="25">
        <v>0</v>
      </c>
      <c r="D85" s="25">
        <v>0</v>
      </c>
      <c r="E85" s="25">
        <v>3361023.38</v>
      </c>
      <c r="F85" s="25">
        <v>0</v>
      </c>
      <c r="G85" s="25">
        <v>0</v>
      </c>
      <c r="H85" s="25">
        <v>0</v>
      </c>
      <c r="I85" s="25">
        <v>0</v>
      </c>
      <c r="J85" s="25">
        <v>3859.5699999999997</v>
      </c>
      <c r="K85" s="25">
        <v>333788.42</v>
      </c>
      <c r="L85" s="25">
        <v>3088062.4</v>
      </c>
      <c r="M85" s="25">
        <v>0</v>
      </c>
      <c r="N85" s="25">
        <v>0</v>
      </c>
      <c r="O85" s="25">
        <v>217894.68</v>
      </c>
      <c r="P85" s="25">
        <v>1286073.26</v>
      </c>
      <c r="Q85" s="25">
        <v>2047.78</v>
      </c>
      <c r="R85" s="25">
        <v>772878.53</v>
      </c>
      <c r="S85" s="25">
        <v>214225.72</v>
      </c>
      <c r="T85" s="25">
        <v>0</v>
      </c>
      <c r="U85" s="25">
        <v>1907535.0099999998</v>
      </c>
      <c r="V85" s="25">
        <v>2410</v>
      </c>
      <c r="W85" s="25">
        <v>142010.99000000002</v>
      </c>
      <c r="X85" s="25">
        <v>90371.8</v>
      </c>
      <c r="Y85" s="25">
        <v>2222486.9500000002</v>
      </c>
      <c r="Z85" s="25">
        <v>0</v>
      </c>
      <c r="AA85" s="25">
        <v>87938.94</v>
      </c>
      <c r="AB85" s="25">
        <v>1440893.4300000002</v>
      </c>
      <c r="AC85" s="25">
        <v>115404.76000000001</v>
      </c>
      <c r="AD85" s="25">
        <v>0</v>
      </c>
      <c r="AE85" s="25">
        <v>1074226.5799999998</v>
      </c>
      <c r="AF85" s="25">
        <v>0</v>
      </c>
      <c r="AG85" s="25">
        <v>2634179.5500000003</v>
      </c>
      <c r="AH85" s="25">
        <v>960705.28000000014</v>
      </c>
      <c r="AI85" s="25">
        <v>127096.96000000001</v>
      </c>
      <c r="AJ85" s="25">
        <v>6445733.7299999995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1846593.8599999999</v>
      </c>
      <c r="AV85" s="25">
        <v>427133.47</v>
      </c>
      <c r="AW85" s="25">
        <v>0</v>
      </c>
      <c r="AX85" s="25">
        <v>0</v>
      </c>
      <c r="AY85" s="25">
        <v>1168704.1000000001</v>
      </c>
      <c r="AZ85" s="25">
        <v>47154.75</v>
      </c>
      <c r="BA85" s="25">
        <v>107181.01</v>
      </c>
      <c r="BB85" s="25">
        <v>315969.84999999998</v>
      </c>
      <c r="BC85" s="25">
        <v>0</v>
      </c>
      <c r="BD85" s="25">
        <v>191415.08000000002</v>
      </c>
      <c r="BE85" s="25">
        <v>1425537.92</v>
      </c>
      <c r="BF85" s="25">
        <v>981965.64</v>
      </c>
      <c r="BG85" s="25">
        <v>0</v>
      </c>
      <c r="BH85" s="25">
        <v>1016157.7600000001</v>
      </c>
      <c r="BI85" s="25">
        <v>0</v>
      </c>
      <c r="BJ85" s="25">
        <v>784484.08000000007</v>
      </c>
      <c r="BK85" s="25">
        <v>1534311.1300000004</v>
      </c>
      <c r="BL85" s="25">
        <v>460571.35999999993</v>
      </c>
      <c r="BM85" s="25">
        <v>0</v>
      </c>
      <c r="BN85" s="25">
        <v>2388224.5</v>
      </c>
      <c r="BO85" s="25">
        <v>713.01</v>
      </c>
      <c r="BP85" s="25">
        <v>18670.04</v>
      </c>
      <c r="BQ85" s="25">
        <v>0</v>
      </c>
      <c r="BR85" s="25">
        <v>352288.45</v>
      </c>
      <c r="BS85" s="25">
        <v>0</v>
      </c>
      <c r="BT85" s="25">
        <v>0</v>
      </c>
      <c r="BU85" s="25">
        <v>0</v>
      </c>
      <c r="BV85" s="25">
        <v>393725.97</v>
      </c>
      <c r="BW85" s="25">
        <v>54434.1</v>
      </c>
      <c r="BX85" s="25">
        <v>577600.72</v>
      </c>
      <c r="BY85" s="25">
        <v>308131.63</v>
      </c>
      <c r="BZ85" s="25">
        <v>0</v>
      </c>
      <c r="CA85" s="25">
        <v>37635.43</v>
      </c>
      <c r="CB85" s="25">
        <v>45747.7</v>
      </c>
      <c r="CC85" s="25">
        <v>-7267.2199999999993</v>
      </c>
      <c r="CD85" s="25">
        <v>291903</v>
      </c>
      <c r="CE85" s="25">
        <v>41299835.06000001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7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989204</v>
      </c>
    </row>
    <row r="87" spans="1:84" x14ac:dyDescent="0.25">
      <c r="A87" s="21" t="s">
        <v>286</v>
      </c>
      <c r="B87" s="16"/>
      <c r="C87" s="273">
        <v>0</v>
      </c>
      <c r="D87" s="273">
        <v>0</v>
      </c>
      <c r="E87" s="273">
        <v>2057230</v>
      </c>
      <c r="F87" s="273">
        <v>0</v>
      </c>
      <c r="G87" s="273">
        <v>0</v>
      </c>
      <c r="H87" s="273">
        <v>0</v>
      </c>
      <c r="I87" s="273">
        <v>0</v>
      </c>
      <c r="J87" s="273">
        <v>6894</v>
      </c>
      <c r="K87" s="273">
        <v>1436420</v>
      </c>
      <c r="L87" s="273">
        <v>2223920</v>
      </c>
      <c r="M87" s="273">
        <v>0</v>
      </c>
      <c r="N87" s="273">
        <v>0</v>
      </c>
      <c r="O87" s="273">
        <v>10840</v>
      </c>
      <c r="P87" s="273">
        <v>41886</v>
      </c>
      <c r="Q87" s="273">
        <v>2404</v>
      </c>
      <c r="R87" s="273">
        <v>2809</v>
      </c>
      <c r="S87" s="273">
        <v>49799</v>
      </c>
      <c r="T87" s="273">
        <v>0</v>
      </c>
      <c r="U87" s="273">
        <v>521816</v>
      </c>
      <c r="V87" s="273">
        <v>0</v>
      </c>
      <c r="W87" s="273">
        <v>25611</v>
      </c>
      <c r="X87" s="273">
        <v>225908.3</v>
      </c>
      <c r="Y87" s="273">
        <v>123531</v>
      </c>
      <c r="Z87" s="273">
        <v>0</v>
      </c>
      <c r="AA87" s="273">
        <v>0</v>
      </c>
      <c r="AB87" s="273">
        <v>505872.08</v>
      </c>
      <c r="AC87" s="273">
        <v>95540</v>
      </c>
      <c r="AD87" s="273">
        <v>0</v>
      </c>
      <c r="AE87" s="273">
        <v>298929</v>
      </c>
      <c r="AF87" s="273">
        <v>0</v>
      </c>
      <c r="AG87" s="273">
        <v>0</v>
      </c>
      <c r="AH87" s="273">
        <v>58143</v>
      </c>
      <c r="AI87" s="273">
        <v>119700</v>
      </c>
      <c r="AJ87" s="273">
        <v>0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54530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7861782.3799999999</v>
      </c>
    </row>
    <row r="88" spans="1:84" x14ac:dyDescent="0.25">
      <c r="A88" s="21" t="s">
        <v>287</v>
      </c>
      <c r="B88" s="16"/>
      <c r="C88" s="273">
        <v>0</v>
      </c>
      <c r="D88" s="273">
        <v>0</v>
      </c>
      <c r="E88" s="273">
        <v>544601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159939</v>
      </c>
      <c r="L88" s="273">
        <v>0</v>
      </c>
      <c r="M88" s="273">
        <v>0</v>
      </c>
      <c r="N88" s="273">
        <v>0</v>
      </c>
      <c r="O88" s="273">
        <v>9340</v>
      </c>
      <c r="P88" s="273">
        <v>1549767</v>
      </c>
      <c r="Q88" s="273">
        <v>141707</v>
      </c>
      <c r="R88" s="273">
        <v>1098312</v>
      </c>
      <c r="S88" s="273">
        <v>525460</v>
      </c>
      <c r="T88" s="273">
        <v>0</v>
      </c>
      <c r="U88" s="273">
        <v>7703569</v>
      </c>
      <c r="V88" s="273">
        <v>0</v>
      </c>
      <c r="W88" s="273">
        <v>1435797</v>
      </c>
      <c r="X88" s="273">
        <v>6370964.7000000002</v>
      </c>
      <c r="Y88" s="273">
        <v>6036236.2399999993</v>
      </c>
      <c r="Z88" s="273">
        <v>0</v>
      </c>
      <c r="AA88" s="273">
        <v>252958</v>
      </c>
      <c r="AB88" s="273">
        <v>3068937.02</v>
      </c>
      <c r="AC88" s="273">
        <v>300991</v>
      </c>
      <c r="AD88" s="273">
        <v>0</v>
      </c>
      <c r="AE88" s="273">
        <v>3378068.65</v>
      </c>
      <c r="AF88" s="273">
        <v>0</v>
      </c>
      <c r="AG88" s="273">
        <v>15088122</v>
      </c>
      <c r="AH88" s="273">
        <v>1009024</v>
      </c>
      <c r="AI88" s="273">
        <v>1861826</v>
      </c>
      <c r="AJ88" s="273">
        <v>6187066.8200000003</v>
      </c>
      <c r="AK88" s="273">
        <v>0</v>
      </c>
      <c r="AL88" s="273">
        <v>0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1641188.37</v>
      </c>
      <c r="AV88" s="273">
        <v>2306430.1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60670304.899999999</v>
      </c>
    </row>
    <row r="89" spans="1:84" x14ac:dyDescent="0.25">
      <c r="A89" s="21" t="s">
        <v>288</v>
      </c>
      <c r="B89" s="16"/>
      <c r="C89" s="25">
        <v>0</v>
      </c>
      <c r="D89" s="25">
        <v>0</v>
      </c>
      <c r="E89" s="25">
        <v>2601831</v>
      </c>
      <c r="F89" s="25">
        <v>0</v>
      </c>
      <c r="G89" s="25">
        <v>0</v>
      </c>
      <c r="H89" s="25">
        <v>0</v>
      </c>
      <c r="I89" s="25">
        <v>0</v>
      </c>
      <c r="J89" s="25">
        <v>6894</v>
      </c>
      <c r="K89" s="25">
        <v>1596359</v>
      </c>
      <c r="L89" s="25">
        <v>2223920</v>
      </c>
      <c r="M89" s="25">
        <v>0</v>
      </c>
      <c r="N89" s="25">
        <v>0</v>
      </c>
      <c r="O89" s="25">
        <v>20180</v>
      </c>
      <c r="P89" s="25">
        <v>1591653</v>
      </c>
      <c r="Q89" s="25">
        <v>144111</v>
      </c>
      <c r="R89" s="25">
        <v>1101121</v>
      </c>
      <c r="S89" s="25">
        <v>575259</v>
      </c>
      <c r="T89" s="25">
        <v>0</v>
      </c>
      <c r="U89" s="25">
        <v>8225385</v>
      </c>
      <c r="V89" s="25">
        <v>0</v>
      </c>
      <c r="W89" s="25">
        <v>1461408</v>
      </c>
      <c r="X89" s="25">
        <v>6596873</v>
      </c>
      <c r="Y89" s="25">
        <v>6159767.2399999993</v>
      </c>
      <c r="Z89" s="25">
        <v>0</v>
      </c>
      <c r="AA89" s="25">
        <v>252958</v>
      </c>
      <c r="AB89" s="25">
        <v>3574809.1</v>
      </c>
      <c r="AC89" s="25">
        <v>396531</v>
      </c>
      <c r="AD89" s="25">
        <v>0</v>
      </c>
      <c r="AE89" s="25">
        <v>3676997.65</v>
      </c>
      <c r="AF89" s="25">
        <v>0</v>
      </c>
      <c r="AG89" s="25">
        <v>15088122</v>
      </c>
      <c r="AH89" s="25">
        <v>1067167</v>
      </c>
      <c r="AI89" s="25">
        <v>1981526</v>
      </c>
      <c r="AJ89" s="25">
        <v>6187066.8200000003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1641188.37</v>
      </c>
      <c r="AV89" s="25">
        <v>2360960.1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68532087.279999986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2649</v>
      </c>
      <c r="F90" s="273">
        <v>0</v>
      </c>
      <c r="G90" s="273">
        <v>0</v>
      </c>
      <c r="H90" s="273">
        <v>0</v>
      </c>
      <c r="I90" s="273">
        <v>0</v>
      </c>
      <c r="J90" s="273">
        <v>167</v>
      </c>
      <c r="K90" s="273">
        <v>2417</v>
      </c>
      <c r="L90" s="273">
        <v>1736</v>
      </c>
      <c r="M90" s="273">
        <v>0</v>
      </c>
      <c r="N90" s="273">
        <v>0</v>
      </c>
      <c r="O90" s="273">
        <v>526</v>
      </c>
      <c r="P90" s="273">
        <v>6251</v>
      </c>
      <c r="Q90" s="273">
        <v>0</v>
      </c>
      <c r="R90" s="273">
        <v>0</v>
      </c>
      <c r="S90" s="273">
        <v>1510</v>
      </c>
      <c r="T90" s="273">
        <v>0</v>
      </c>
      <c r="U90" s="273">
        <v>1260</v>
      </c>
      <c r="V90" s="273">
        <v>236</v>
      </c>
      <c r="W90" s="273">
        <v>0</v>
      </c>
      <c r="X90" s="273">
        <v>0</v>
      </c>
      <c r="Y90" s="273">
        <v>2491</v>
      </c>
      <c r="Z90" s="273">
        <v>0</v>
      </c>
      <c r="AA90" s="273">
        <v>0</v>
      </c>
      <c r="AB90" s="273">
        <v>394</v>
      </c>
      <c r="AC90" s="273">
        <v>752</v>
      </c>
      <c r="AD90" s="273">
        <v>0</v>
      </c>
      <c r="AE90" s="273">
        <v>2996</v>
      </c>
      <c r="AF90" s="273">
        <v>0</v>
      </c>
      <c r="AG90" s="273">
        <v>1577</v>
      </c>
      <c r="AH90" s="273">
        <v>1650</v>
      </c>
      <c r="AI90" s="273">
        <v>0</v>
      </c>
      <c r="AJ90" s="273">
        <v>13927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1910</v>
      </c>
      <c r="AV90" s="273">
        <v>0</v>
      </c>
      <c r="AW90" s="273">
        <v>0</v>
      </c>
      <c r="AX90" s="273">
        <v>0</v>
      </c>
      <c r="AY90" s="273">
        <v>1054</v>
      </c>
      <c r="AZ90" s="273">
        <v>736</v>
      </c>
      <c r="BA90" s="273">
        <v>747</v>
      </c>
      <c r="BB90" s="273">
        <v>360</v>
      </c>
      <c r="BC90" s="273">
        <v>0</v>
      </c>
      <c r="BD90" s="273">
        <v>100</v>
      </c>
      <c r="BE90" s="273">
        <v>1764</v>
      </c>
      <c r="BF90" s="273">
        <v>115</v>
      </c>
      <c r="BG90" s="273">
        <v>0</v>
      </c>
      <c r="BH90" s="273">
        <v>356</v>
      </c>
      <c r="BI90" s="273">
        <v>0</v>
      </c>
      <c r="BJ90" s="273">
        <v>0</v>
      </c>
      <c r="BK90" s="273">
        <v>2695</v>
      </c>
      <c r="BL90" s="273">
        <v>148</v>
      </c>
      <c r="BM90" s="273">
        <v>0</v>
      </c>
      <c r="BN90" s="273">
        <v>6685</v>
      </c>
      <c r="BO90" s="273">
        <v>0</v>
      </c>
      <c r="BP90" s="273">
        <v>0</v>
      </c>
      <c r="BQ90" s="273">
        <v>0</v>
      </c>
      <c r="BR90" s="273">
        <v>1081</v>
      </c>
      <c r="BS90" s="273">
        <v>0</v>
      </c>
      <c r="BT90" s="273">
        <v>0</v>
      </c>
      <c r="BU90" s="273">
        <v>0</v>
      </c>
      <c r="BV90" s="273">
        <v>905</v>
      </c>
      <c r="BW90" s="273">
        <v>0</v>
      </c>
      <c r="BX90" s="273">
        <v>0</v>
      </c>
      <c r="BY90" s="273">
        <v>902</v>
      </c>
      <c r="BZ90" s="273">
        <v>0</v>
      </c>
      <c r="CA90" s="273">
        <v>0</v>
      </c>
      <c r="CB90" s="273">
        <v>109</v>
      </c>
      <c r="CC90" s="273">
        <v>0</v>
      </c>
      <c r="CD90" s="224" t="s">
        <v>247</v>
      </c>
      <c r="CE90" s="25">
        <v>60206</v>
      </c>
      <c r="CF90" s="25"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4492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19862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24354</v>
      </c>
      <c r="CF91" s="25">
        <v>83667</v>
      </c>
    </row>
    <row r="92" spans="1:84" x14ac:dyDescent="0.25">
      <c r="A92" s="21" t="s">
        <v>291</v>
      </c>
      <c r="B92" s="16"/>
      <c r="C92" s="273">
        <v>0</v>
      </c>
      <c r="D92" s="273">
        <v>0</v>
      </c>
      <c r="E92" s="273">
        <v>2213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3378</v>
      </c>
      <c r="M92" s="273">
        <v>0</v>
      </c>
      <c r="N92" s="273">
        <v>0</v>
      </c>
      <c r="O92" s="273">
        <v>233</v>
      </c>
      <c r="P92" s="273">
        <v>0</v>
      </c>
      <c r="Q92" s="273">
        <v>0</v>
      </c>
      <c r="R92" s="273">
        <v>0</v>
      </c>
      <c r="S92" s="273">
        <v>125</v>
      </c>
      <c r="T92" s="273">
        <v>0</v>
      </c>
      <c r="U92" s="273">
        <v>273</v>
      </c>
      <c r="V92" s="273">
        <v>0</v>
      </c>
      <c r="W92" s="273">
        <v>0</v>
      </c>
      <c r="X92" s="273">
        <v>151</v>
      </c>
      <c r="Y92" s="273">
        <v>884</v>
      </c>
      <c r="Z92" s="273">
        <v>0</v>
      </c>
      <c r="AA92" s="273">
        <v>0</v>
      </c>
      <c r="AB92" s="273">
        <v>122</v>
      </c>
      <c r="AC92" s="273">
        <v>130</v>
      </c>
      <c r="AD92" s="273">
        <v>0</v>
      </c>
      <c r="AE92" s="273">
        <v>221</v>
      </c>
      <c r="AF92" s="273">
        <v>0</v>
      </c>
      <c r="AG92" s="273">
        <v>1170</v>
      </c>
      <c r="AH92" s="273">
        <v>76</v>
      </c>
      <c r="AI92" s="273">
        <v>0</v>
      </c>
      <c r="AJ92" s="273">
        <v>3705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728</v>
      </c>
      <c r="BB92" s="273">
        <v>104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234</v>
      </c>
      <c r="BL92" s="273">
        <v>156</v>
      </c>
      <c r="BM92" s="273">
        <v>76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26</v>
      </c>
      <c r="BT92" s="273">
        <v>0</v>
      </c>
      <c r="BU92" s="273">
        <v>0</v>
      </c>
      <c r="BV92" s="273">
        <v>86</v>
      </c>
      <c r="BW92" s="273">
        <v>0</v>
      </c>
      <c r="BX92" s="273">
        <v>0</v>
      </c>
      <c r="BY92" s="273">
        <v>52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14143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19409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2200</v>
      </c>
      <c r="P93" s="273">
        <v>3997</v>
      </c>
      <c r="Q93" s="273">
        <v>662</v>
      </c>
      <c r="R93" s="273">
        <v>0</v>
      </c>
      <c r="S93" s="273">
        <v>0</v>
      </c>
      <c r="T93" s="273">
        <v>0</v>
      </c>
      <c r="U93" s="273">
        <v>7</v>
      </c>
      <c r="V93" s="273">
        <v>0</v>
      </c>
      <c r="W93" s="273">
        <v>0</v>
      </c>
      <c r="X93" s="273">
        <v>997</v>
      </c>
      <c r="Y93" s="273">
        <v>583</v>
      </c>
      <c r="Z93" s="273">
        <v>0</v>
      </c>
      <c r="AA93" s="273">
        <v>0</v>
      </c>
      <c r="AB93" s="273">
        <v>0</v>
      </c>
      <c r="AC93" s="273">
        <v>129</v>
      </c>
      <c r="AD93" s="273">
        <v>0</v>
      </c>
      <c r="AE93" s="273">
        <v>4872</v>
      </c>
      <c r="AF93" s="273">
        <v>0</v>
      </c>
      <c r="AG93" s="273">
        <v>27935</v>
      </c>
      <c r="AH93" s="273">
        <v>0</v>
      </c>
      <c r="AI93" s="273">
        <v>0</v>
      </c>
      <c r="AJ93" s="273">
        <v>365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61156</v>
      </c>
      <c r="CF93" s="25">
        <v>0</v>
      </c>
    </row>
    <row r="94" spans="1:84" x14ac:dyDescent="0.25">
      <c r="A94" s="21" t="s">
        <v>293</v>
      </c>
      <c r="B94" s="16"/>
      <c r="C94" s="277">
        <v>0</v>
      </c>
      <c r="D94" s="277">
        <v>0</v>
      </c>
      <c r="E94" s="277">
        <v>7.79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1.1200000000000001</v>
      </c>
      <c r="L94" s="277">
        <v>6.72</v>
      </c>
      <c r="M94" s="277">
        <v>0</v>
      </c>
      <c r="N94" s="277">
        <v>0</v>
      </c>
      <c r="O94" s="277">
        <v>0.03</v>
      </c>
      <c r="P94" s="333">
        <v>0.89</v>
      </c>
      <c r="Q94" s="333">
        <v>0.01</v>
      </c>
      <c r="R94" s="333">
        <v>1.1499999999999999</v>
      </c>
      <c r="S94" s="278">
        <v>0</v>
      </c>
      <c r="T94" s="278">
        <v>0</v>
      </c>
      <c r="U94" s="334">
        <v>0</v>
      </c>
      <c r="V94" s="333">
        <v>0</v>
      </c>
      <c r="W94" s="333">
        <v>0</v>
      </c>
      <c r="X94" s="333">
        <v>0</v>
      </c>
      <c r="Y94" s="333">
        <v>0</v>
      </c>
      <c r="Z94" s="333">
        <v>0</v>
      </c>
      <c r="AA94" s="333">
        <v>0</v>
      </c>
      <c r="AB94" s="278">
        <v>0</v>
      </c>
      <c r="AC94" s="333">
        <v>0</v>
      </c>
      <c r="AD94" s="333">
        <v>0</v>
      </c>
      <c r="AE94" s="333">
        <v>0</v>
      </c>
      <c r="AF94" s="333">
        <v>0</v>
      </c>
      <c r="AG94" s="333">
        <v>1.93</v>
      </c>
      <c r="AH94" s="333">
        <v>0</v>
      </c>
      <c r="AI94" s="333">
        <v>0.65</v>
      </c>
      <c r="AJ94" s="333">
        <v>6.96</v>
      </c>
      <c r="AK94" s="333">
        <v>0</v>
      </c>
      <c r="AL94" s="333">
        <v>0</v>
      </c>
      <c r="AM94" s="333">
        <v>0</v>
      </c>
      <c r="AN94" s="333">
        <v>0</v>
      </c>
      <c r="AO94" s="333">
        <v>0</v>
      </c>
      <c r="AP94" s="333">
        <v>0</v>
      </c>
      <c r="AQ94" s="333">
        <v>0</v>
      </c>
      <c r="AR94" s="333">
        <v>0</v>
      </c>
      <c r="AS94" s="333">
        <v>0</v>
      </c>
      <c r="AT94" s="333">
        <v>0</v>
      </c>
      <c r="AU94" s="333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27.249999999999996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1057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/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7" t="s">
        <v>304</v>
      </c>
      <c r="D99" s="284"/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338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98331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1058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1059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1060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86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86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1059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39" t="s">
        <v>1061</v>
      </c>
      <c r="D110" s="284"/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2">
        <v>257</v>
      </c>
      <c r="D127" s="295">
        <v>484</v>
      </c>
      <c r="E127" s="16"/>
    </row>
    <row r="128" spans="1:5" x14ac:dyDescent="0.25">
      <c r="A128" s="16" t="s">
        <v>334</v>
      </c>
      <c r="B128" s="35" t="s">
        <v>299</v>
      </c>
      <c r="C128" s="292">
        <v>41</v>
      </c>
      <c r="D128" s="295">
        <v>7097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5</v>
      </c>
      <c r="D130" s="295">
        <v>7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17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2">
        <v>0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345</v>
      </c>
      <c r="B140" s="35"/>
      <c r="C140" s="292">
        <v>20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37</v>
      </c>
    </row>
    <row r="144" spans="1:5" x14ac:dyDescent="0.25">
      <c r="A144" s="16" t="s">
        <v>348</v>
      </c>
      <c r="B144" s="35" t="s">
        <v>299</v>
      </c>
      <c r="C144" s="292">
        <v>0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175</v>
      </c>
      <c r="C154" s="295">
        <v>23</v>
      </c>
      <c r="D154" s="295">
        <v>59</v>
      </c>
      <c r="E154" s="25">
        <v>257</v>
      </c>
    </row>
    <row r="155" spans="1:6" x14ac:dyDescent="0.25">
      <c r="A155" s="16" t="s">
        <v>241</v>
      </c>
      <c r="B155" s="295">
        <v>375</v>
      </c>
      <c r="C155" s="295">
        <v>32</v>
      </c>
      <c r="D155" s="295">
        <v>77</v>
      </c>
      <c r="E155" s="25">
        <v>484</v>
      </c>
    </row>
    <row r="156" spans="1:6" x14ac:dyDescent="0.25">
      <c r="A156" s="16" t="s">
        <v>355</v>
      </c>
      <c r="B156" s="295">
        <v>13238</v>
      </c>
      <c r="C156" s="295">
        <v>16936</v>
      </c>
      <c r="D156" s="295">
        <v>16656</v>
      </c>
      <c r="E156" s="25">
        <v>46830</v>
      </c>
    </row>
    <row r="157" spans="1:6" x14ac:dyDescent="0.25">
      <c r="A157" s="16" t="s">
        <v>286</v>
      </c>
      <c r="B157" s="295">
        <v>2553005</v>
      </c>
      <c r="C157" s="295">
        <v>515771</v>
      </c>
      <c r="D157" s="295">
        <v>529377</v>
      </c>
      <c r="E157" s="25">
        <v>3598153</v>
      </c>
      <c r="F157" s="14"/>
    </row>
    <row r="158" spans="1:6" x14ac:dyDescent="0.25">
      <c r="A158" s="16" t="s">
        <v>287</v>
      </c>
      <c r="B158" s="295">
        <v>24675996</v>
      </c>
      <c r="C158" s="295">
        <v>14796765</v>
      </c>
      <c r="D158" s="295">
        <v>21197544</v>
      </c>
      <c r="E158" s="25">
        <v>60670305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95">
        <v>35</v>
      </c>
      <c r="C160" s="295">
        <v>1</v>
      </c>
      <c r="D160" s="295">
        <v>5</v>
      </c>
      <c r="E160" s="25">
        <v>41</v>
      </c>
    </row>
    <row r="161" spans="1:5" x14ac:dyDescent="0.25">
      <c r="A161" s="16" t="s">
        <v>241</v>
      </c>
      <c r="B161" s="295">
        <v>465</v>
      </c>
      <c r="C161" s="295">
        <v>4773</v>
      </c>
      <c r="D161" s="295">
        <v>1859</v>
      </c>
      <c r="E161" s="25">
        <v>7097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1814132</v>
      </c>
      <c r="C163" s="295">
        <v>1747714</v>
      </c>
      <c r="D163" s="295">
        <v>701783</v>
      </c>
      <c r="E163" s="25">
        <v>4263629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296533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47414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195901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3612760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1758193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102850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100468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6114119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37590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50534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88124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221932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321997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543929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98355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403525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501880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38008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476650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514658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5">
        <v>510757.18</v>
      </c>
      <c r="C211" s="292">
        <v>0</v>
      </c>
      <c r="D211" s="295">
        <v>0</v>
      </c>
      <c r="E211" s="25">
        <v>510757.18</v>
      </c>
    </row>
    <row r="212" spans="1:5" x14ac:dyDescent="0.25">
      <c r="A212" s="16" t="s">
        <v>390</v>
      </c>
      <c r="B212" s="295">
        <v>951772.97</v>
      </c>
      <c r="C212" s="292">
        <v>74946</v>
      </c>
      <c r="D212" s="295">
        <v>0</v>
      </c>
      <c r="E212" s="25">
        <v>1026718.97</v>
      </c>
    </row>
    <row r="213" spans="1:5" x14ac:dyDescent="0.25">
      <c r="A213" s="16" t="s">
        <v>391</v>
      </c>
      <c r="B213" s="295">
        <v>24966812</v>
      </c>
      <c r="C213" s="292">
        <v>2773754.7</v>
      </c>
      <c r="D213" s="295">
        <v>0</v>
      </c>
      <c r="E213" s="25">
        <v>27740566.699999999</v>
      </c>
    </row>
    <row r="214" spans="1:5" x14ac:dyDescent="0.25">
      <c r="A214" s="16" t="s">
        <v>392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393</v>
      </c>
      <c r="B215" s="295">
        <v>0</v>
      </c>
      <c r="C215" s="292">
        <v>0</v>
      </c>
      <c r="D215" s="295">
        <v>0</v>
      </c>
      <c r="E215" s="25">
        <v>0</v>
      </c>
    </row>
    <row r="216" spans="1:5" x14ac:dyDescent="0.25">
      <c r="A216" s="16" t="s">
        <v>394</v>
      </c>
      <c r="B216" s="295">
        <v>18121949.260000002</v>
      </c>
      <c r="C216" s="292">
        <v>960315.02</v>
      </c>
      <c r="D216" s="295">
        <v>29186</v>
      </c>
      <c r="E216" s="25">
        <v>19053078.280000001</v>
      </c>
    </row>
    <row r="217" spans="1:5" x14ac:dyDescent="0.25">
      <c r="A217" s="16" t="s">
        <v>395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396</v>
      </c>
      <c r="B218" s="295">
        <v>0</v>
      </c>
      <c r="C218" s="292">
        <v>0</v>
      </c>
      <c r="D218" s="295">
        <v>0</v>
      </c>
      <c r="E218" s="25">
        <v>0</v>
      </c>
    </row>
    <row r="219" spans="1:5" x14ac:dyDescent="0.25">
      <c r="A219" s="16" t="s">
        <v>397</v>
      </c>
      <c r="B219" s="295">
        <v>1390057</v>
      </c>
      <c r="C219" s="292">
        <v>-1101795</v>
      </c>
      <c r="D219" s="295">
        <v>0</v>
      </c>
      <c r="E219" s="25">
        <v>288262</v>
      </c>
    </row>
    <row r="220" spans="1:5" x14ac:dyDescent="0.25">
      <c r="A220" s="16" t="s">
        <v>229</v>
      </c>
      <c r="B220" s="25">
        <v>45941348.409999996</v>
      </c>
      <c r="C220" s="225">
        <v>2707220.72</v>
      </c>
      <c r="D220" s="25">
        <v>29186</v>
      </c>
      <c r="E220" s="25">
        <v>48619383.129999995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5">
        <v>895176.85</v>
      </c>
      <c r="C225" s="292">
        <v>71542.95</v>
      </c>
      <c r="D225" s="295">
        <v>0</v>
      </c>
      <c r="E225" s="25">
        <v>966719.79999999993</v>
      </c>
    </row>
    <row r="226" spans="1:6" x14ac:dyDescent="0.25">
      <c r="A226" s="16" t="s">
        <v>391</v>
      </c>
      <c r="B226" s="295">
        <v>13097679.23</v>
      </c>
      <c r="C226" s="292">
        <v>435852.27</v>
      </c>
      <c r="D226" s="295">
        <v>0</v>
      </c>
      <c r="E226" s="25">
        <v>13533531.5</v>
      </c>
    </row>
    <row r="227" spans="1:6" x14ac:dyDescent="0.25">
      <c r="A227" s="16" t="s">
        <v>392</v>
      </c>
      <c r="B227" s="295">
        <v>0</v>
      </c>
      <c r="C227" s="292">
        <v>0</v>
      </c>
      <c r="D227" s="295">
        <v>0</v>
      </c>
      <c r="E227" s="25">
        <v>0</v>
      </c>
    </row>
    <row r="228" spans="1:6" x14ac:dyDescent="0.25">
      <c r="A228" s="16" t="s">
        <v>393</v>
      </c>
      <c r="B228" s="295">
        <v>0</v>
      </c>
      <c r="C228" s="292">
        <v>0</v>
      </c>
      <c r="D228" s="295">
        <v>0</v>
      </c>
      <c r="E228" s="25">
        <v>0</v>
      </c>
    </row>
    <row r="229" spans="1:6" x14ac:dyDescent="0.25">
      <c r="A229" s="16" t="s">
        <v>394</v>
      </c>
      <c r="B229" s="295">
        <v>15845687.199999999</v>
      </c>
      <c r="C229" s="292">
        <v>1458297</v>
      </c>
      <c r="D229" s="295">
        <v>29186</v>
      </c>
      <c r="E229" s="25">
        <v>17274798.199999999</v>
      </c>
    </row>
    <row r="230" spans="1:6" x14ac:dyDescent="0.25">
      <c r="A230" s="16" t="s">
        <v>395</v>
      </c>
      <c r="B230" s="295">
        <v>0</v>
      </c>
      <c r="C230" s="292">
        <v>0</v>
      </c>
      <c r="D230" s="295">
        <v>0</v>
      </c>
      <c r="E230" s="25">
        <v>0</v>
      </c>
    </row>
    <row r="231" spans="1:6" x14ac:dyDescent="0.25">
      <c r="A231" s="16" t="s">
        <v>396</v>
      </c>
      <c r="B231" s="295">
        <v>0</v>
      </c>
      <c r="C231" s="292">
        <v>0</v>
      </c>
      <c r="D231" s="295">
        <v>0</v>
      </c>
      <c r="E231" s="25">
        <v>0</v>
      </c>
    </row>
    <row r="232" spans="1:6" x14ac:dyDescent="0.25">
      <c r="A232" s="16" t="s">
        <v>397</v>
      </c>
      <c r="B232" s="295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29838543.280000001</v>
      </c>
      <c r="C233" s="225">
        <v>1965692.22</v>
      </c>
      <c r="D233" s="25">
        <v>29186</v>
      </c>
      <c r="E233" s="25">
        <v>31775049.5</v>
      </c>
    </row>
    <row r="234" spans="1:6" x14ac:dyDescent="0.25">
      <c r="A234" s="16"/>
      <c r="B234" s="16"/>
      <c r="C234" s="22"/>
      <c r="D234" s="16"/>
      <c r="E234" s="16"/>
      <c r="F234" s="11">
        <v>16844333.629999995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44" t="s">
        <v>400</v>
      </c>
      <c r="C236" s="344"/>
      <c r="D236" s="30"/>
      <c r="E236" s="30"/>
    </row>
    <row r="237" spans="1:6" x14ac:dyDescent="0.25">
      <c r="A237" s="43" t="s">
        <v>400</v>
      </c>
      <c r="B237" s="30"/>
      <c r="C237" s="292">
        <v>961744</v>
      </c>
      <c r="D237" s="32">
        <v>961744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12047423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9264926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339044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13123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6734446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-41779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v>28357183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2">
        <v>353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7042.9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895704.1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v>902747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945800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575530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v>1521330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v>31743004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3646615.04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23537001.629999999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14335604.140000001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1534310.77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93896.36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847555.1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702555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v>16026329.759999998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585215.18000000005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50667.76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v>635882.94000000006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510757.18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1026719.54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27740566.41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19053078.260000002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288261.5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v>48619382.890000001</v>
      </c>
      <c r="E291" s="16"/>
    </row>
    <row r="292" spans="1:5" x14ac:dyDescent="0.25">
      <c r="A292" s="16" t="s">
        <v>439</v>
      </c>
      <c r="B292" s="35" t="s">
        <v>299</v>
      </c>
      <c r="C292" s="292">
        <v>31775049.440000001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v>16844333.449999999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895418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v>895418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v>34401964.149999999</v>
      </c>
      <c r="E308" s="16"/>
    </row>
    <row r="309" spans="1:6" x14ac:dyDescent="0.25">
      <c r="A309" s="16"/>
      <c r="B309" s="16"/>
      <c r="C309" s="22"/>
      <c r="D309" s="16"/>
      <c r="E309" s="16"/>
      <c r="F309" s="11">
        <v>34401964.149999999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1013280.45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787281.67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3284016.4899999998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55097.15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540800.73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0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v>5680476.4900000002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3770318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v>3770318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169899.9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14815000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3280746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18265645.899999999</v>
      </c>
      <c r="E339" s="16"/>
    </row>
    <row r="340" spans="1:5" x14ac:dyDescent="0.25">
      <c r="A340" s="16" t="s">
        <v>480</v>
      </c>
      <c r="B340" s="16"/>
      <c r="C340" s="22"/>
      <c r="D340" s="25">
        <v>0</v>
      </c>
      <c r="E340" s="16"/>
    </row>
    <row r="341" spans="1:5" x14ac:dyDescent="0.25">
      <c r="A341" s="16" t="s">
        <v>481</v>
      </c>
      <c r="B341" s="16"/>
      <c r="C341" s="22"/>
      <c r="D341" s="25">
        <v>18265645.899999999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0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v>27716440.390000001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v>34401964.149999999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3">
        <v>7861782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3">
        <v>60670305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v>68532087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961744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28357183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902747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1521330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v>31743004</v>
      </c>
      <c r="E366" s="16"/>
    </row>
    <row r="367" spans="1:5" x14ac:dyDescent="0.25">
      <c r="A367" s="16" t="s">
        <v>499</v>
      </c>
      <c r="B367" s="16"/>
      <c r="C367" s="22"/>
      <c r="D367" s="25">
        <v>36789083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72807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69246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433340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154069</v>
      </c>
      <c r="D380" s="25">
        <v>0</v>
      </c>
      <c r="E380" s="204"/>
      <c r="F380" s="47"/>
    </row>
    <row r="381" spans="1:6" x14ac:dyDescent="0.25">
      <c r="A381" s="48" t="s">
        <v>513</v>
      </c>
      <c r="B381" s="35"/>
      <c r="C381" s="35"/>
      <c r="D381" s="25">
        <v>729462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989204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v>1718666</v>
      </c>
      <c r="E383" s="16"/>
    </row>
    <row r="384" spans="1:6" x14ac:dyDescent="0.25">
      <c r="A384" s="16" t="s">
        <v>516</v>
      </c>
      <c r="B384" s="16"/>
      <c r="C384" s="22"/>
      <c r="D384" s="25">
        <v>38507749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20425310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6114118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0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3050352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1815721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1965691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88123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2">
        <v>0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2">
        <v>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2">
        <v>514658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3682266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981826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543930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707076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66067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420143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9316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43471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501879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496367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388170</v>
      </c>
      <c r="D414" s="25">
        <v>0</v>
      </c>
      <c r="E414" s="204"/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v>7840511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v>41814484</v>
      </c>
      <c r="E416" s="25"/>
    </row>
    <row r="417" spans="1:13" x14ac:dyDescent="0.25">
      <c r="A417" s="25" t="s">
        <v>530</v>
      </c>
      <c r="B417" s="16"/>
      <c r="C417" s="22"/>
      <c r="D417" s="25">
        <v>-3306735</v>
      </c>
      <c r="E417" s="25"/>
    </row>
    <row r="418" spans="1:13" x14ac:dyDescent="0.25">
      <c r="A418" s="25" t="s">
        <v>531</v>
      </c>
      <c r="B418" s="16"/>
      <c r="C418" s="294">
        <v>38558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v>38558</v>
      </c>
      <c r="E420" s="25"/>
      <c r="F420" s="11">
        <v>-476100</v>
      </c>
    </row>
    <row r="421" spans="1:13" x14ac:dyDescent="0.25">
      <c r="A421" s="25" t="s">
        <v>534</v>
      </c>
      <c r="B421" s="16"/>
      <c r="C421" s="22"/>
      <c r="D421" s="25">
        <v>-3268177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v>-3268177</v>
      </c>
      <c r="E424" s="16"/>
    </row>
    <row r="426" spans="1:13" ht="29.1" customHeight="1" x14ac:dyDescent="0.25">
      <c r="A426" s="346" t="s">
        <v>538</v>
      </c>
      <c r="B426" s="346"/>
      <c r="C426" s="346"/>
      <c r="D426" s="346"/>
      <c r="E426" s="346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58442</v>
      </c>
      <c r="E612" s="219">
        <f>SUM(C624:D647)+SUM(C668:D713)</f>
        <v>37870320.000065699</v>
      </c>
      <c r="F612" s="219">
        <f>CE64-(AX64+BD64+BE64+BG64+BJ64+BN64+BP64+BQ64+CB64+CC64+CD64)</f>
        <v>2934236.3600000003</v>
      </c>
      <c r="G612" s="217">
        <f>CE91-(AX91+AY91+BD91+BE91+BG91+BJ91+BN91+BP91+BQ91+CB91+CC91+CD91)</f>
        <v>24354</v>
      </c>
      <c r="H612" s="222">
        <f>CE60-(AX60+AY60+AZ60+BD60+BE60+BG60+BJ60+BN60+BO60+BP60+BQ60+BR60+CB60+CC60+CD60)</f>
        <v>209.26000000000005</v>
      </c>
      <c r="I612" s="217">
        <f>CE92-(AX92+AY92+AZ92+BD92+BE92+BF92+BG92+BJ92+BN92+BO92+BP92+BQ92+BR92+CB92+CC92+CD92)</f>
        <v>14143</v>
      </c>
      <c r="J612" s="217">
        <f>CE93-(AX93+AY93+AZ93+BA93+BD93+BE93+BF93+BG93+BJ93+BN93+BO93+BP93+BQ93+BR93+CB93+CC93+CD93)</f>
        <v>61156</v>
      </c>
      <c r="K612" s="217">
        <f>CE89-(AW89+AX89+AY89+AZ89+BA89+BB89+BC89+BD89+BE89+BF89+BG89+BH89+BI89+BJ89+BK89+BL89+BM89+BN89+BO89+BP89+BQ89+BR89+BS89+BT89+BU89+BV89+BW89+BX89+CB89+CC89+CD89)</f>
        <v>68532087.279999986</v>
      </c>
      <c r="L612" s="223">
        <f>CE94-(AW94+AX94+AY94+AZ94+BA94+BB94+BC94+BD94+BE94+BF94+BG94+BH94+BI94+BJ94+BK94+BL94+BM94+BN94+BO94+BP94+BQ94+BR94+BS94+BT94+BU94+BV94+BW94+BX94+BY94+BZ94+CA94+CB94+CC94+CD94)</f>
        <v>27.249999999999996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1425537.92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291903</v>
      </c>
      <c r="D615" s="217">
        <f>SUM(C614:C615)</f>
        <v>1717440.92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784484.08000000007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2388224.5</v>
      </c>
      <c r="D619" s="217">
        <f>(D615/D612)*BN90</f>
        <v>196452.7659936347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-7267.2199999999993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18670.04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45747.7</v>
      </c>
      <c r="D622" s="217">
        <f>(D615/D612)*CB90</f>
        <v>3203.193940659115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3429515.0599342939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191415.08000000002</v>
      </c>
      <c r="D624" s="217">
        <f>(D615/D612)*BD90</f>
        <v>2938.7100373019402</v>
      </c>
      <c r="E624" s="219">
        <f>(E623/E612)*SUM(C624:D624)</f>
        <v>17600.570839831256</v>
      </c>
      <c r="F624" s="219">
        <f>SUM(C624:E624)</f>
        <v>211954.36087713321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1168704.1000000001</v>
      </c>
      <c r="D625" s="217">
        <f>(D615/D612)*AY90</f>
        <v>30974.00379316245</v>
      </c>
      <c r="E625" s="219">
        <f>(E623/E612)*SUM(C625:D625)</f>
        <v>108642.1800508929</v>
      </c>
      <c r="F625" s="219">
        <f>(F624/F612)*AY64</f>
        <v>26878.557131886304</v>
      </c>
      <c r="G625" s="217">
        <f>SUM(C625:F625)</f>
        <v>1335198.8409759419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352288.45</v>
      </c>
      <c r="D626" s="217">
        <f>(D615/D612)*BR90</f>
        <v>31767.455503233974</v>
      </c>
      <c r="E626" s="219">
        <f>(E623/E612)*SUM(C626:D626)</f>
        <v>34779.88862459462</v>
      </c>
      <c r="F626" s="219">
        <f>(F624/F612)*BR64</f>
        <v>437.45618657630433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713.01</v>
      </c>
      <c r="D627" s="217">
        <f>(D615/D612)*BO90</f>
        <v>0</v>
      </c>
      <c r="E627" s="219">
        <f>(E623/E612)*SUM(C627:D627)</f>
        <v>64.56978797326002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47154.75</v>
      </c>
      <c r="D628" s="217">
        <f>(D615/D612)*AZ90</f>
        <v>21628.905874542281</v>
      </c>
      <c r="E628" s="219">
        <f>(E623/E612)*SUM(C628:D628)</f>
        <v>6229.0095171805115</v>
      </c>
      <c r="F628" s="219">
        <f>(F624/F612)*AZ64</f>
        <v>161.05861380904571</v>
      </c>
      <c r="G628" s="217">
        <f>(G625/G612)*AZ91</f>
        <v>0</v>
      </c>
      <c r="H628" s="219">
        <f>SUM(C626:G628)</f>
        <v>495224.55410791002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981965.64</v>
      </c>
      <c r="D629" s="217">
        <f>(D615/D612)*BF90</f>
        <v>3379.5165428972314</v>
      </c>
      <c r="E629" s="219">
        <f>(E623/E612)*SUM(C629:D629)</f>
        <v>89232.307875701023</v>
      </c>
      <c r="F629" s="219">
        <f>(F624/F612)*BF64</f>
        <v>6298.5609222912317</v>
      </c>
      <c r="G629" s="217">
        <f>(G625/G612)*BF91</f>
        <v>0</v>
      </c>
      <c r="H629" s="219">
        <f>(H628/H612)*BF60</f>
        <v>35024.961295981397</v>
      </c>
      <c r="I629" s="217">
        <f>SUM(C629:H629)</f>
        <v>1115900.9866368708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107181.01</v>
      </c>
      <c r="D630" s="217">
        <f>(D615/D612)*BA90</f>
        <v>21952.163978645494</v>
      </c>
      <c r="E630" s="219">
        <f>(E623/E612)*SUM(C630:D630)</f>
        <v>11694.22822136469</v>
      </c>
      <c r="F630" s="219">
        <f>(F624/F612)*BA64</f>
        <v>1147.4576570519121</v>
      </c>
      <c r="G630" s="217">
        <f>(G625/G612)*BA91</f>
        <v>0</v>
      </c>
      <c r="H630" s="219">
        <f>(H628/H612)*BA60</f>
        <v>70.99654316752985</v>
      </c>
      <c r="I630" s="217">
        <f>(I629/I612)*BA92</f>
        <v>57440.141290507105</v>
      </c>
      <c r="J630" s="217">
        <f>SUM(C630:I630)</f>
        <v>199485.99769073672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315969.84999999998</v>
      </c>
      <c r="D632" s="217">
        <f>(D615/D612)*BB90</f>
        <v>10579.356134286985</v>
      </c>
      <c r="E632" s="219">
        <f>(E623/E612)*SUM(C632:D632)</f>
        <v>29572.113999701673</v>
      </c>
      <c r="F632" s="219">
        <f>(F624/F612)*BB64</f>
        <v>369.0706550896756</v>
      </c>
      <c r="G632" s="217">
        <f>(G625/G612)*BB91</f>
        <v>0</v>
      </c>
      <c r="H632" s="219">
        <f>(H628/H612)*BB60</f>
        <v>6862.9991728612194</v>
      </c>
      <c r="I632" s="217">
        <f>(I629/I612)*BB92</f>
        <v>8205.7344700724425</v>
      </c>
      <c r="J632" s="217">
        <f>(J630/J612)*BB93</f>
        <v>0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1534311.1300000004</v>
      </c>
      <c r="D635" s="217">
        <f>(D615/D612)*BK90</f>
        <v>79198.235505287288</v>
      </c>
      <c r="E635" s="219">
        <f>(E623/E612)*SUM(C635:D635)</f>
        <v>146118.50832883935</v>
      </c>
      <c r="F635" s="219">
        <f>(F624/F612)*BK64</f>
        <v>956.57396259988798</v>
      </c>
      <c r="G635" s="217">
        <f>(G625/G612)*BK91</f>
        <v>0</v>
      </c>
      <c r="H635" s="219">
        <f>(H628/H612)*BK60</f>
        <v>32516.416770728676</v>
      </c>
      <c r="I635" s="217">
        <f>(I629/I612)*BK92</f>
        <v>18462.902557662997</v>
      </c>
      <c r="J635" s="217">
        <f>(J630/J612)*BK93</f>
        <v>0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1016157.7600000001</v>
      </c>
      <c r="D636" s="217">
        <f>(D615/D612)*BH90</f>
        <v>10461.807732794909</v>
      </c>
      <c r="E636" s="219">
        <f>(E623/E612)*SUM(C636:D636)</f>
        <v>92970.095535415254</v>
      </c>
      <c r="F636" s="219">
        <f>(F624/F612)*BH64</f>
        <v>628.06900003723842</v>
      </c>
      <c r="G636" s="217">
        <f>(G625/G612)*BH91</f>
        <v>0</v>
      </c>
      <c r="H636" s="219">
        <f>(H628/H612)*BH60</f>
        <v>7904.2818059849906</v>
      </c>
      <c r="I636" s="217">
        <f>(I629/I612)*BH92</f>
        <v>0</v>
      </c>
      <c r="J636" s="217">
        <f>(J630/J612)*BH93</f>
        <v>0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460571.35999999993</v>
      </c>
      <c r="D637" s="217">
        <f>(D615/D612)*BL90</f>
        <v>4349.290855206872</v>
      </c>
      <c r="E637" s="219">
        <f>(E623/E612)*SUM(C637:D637)</f>
        <v>42102.954867548498</v>
      </c>
      <c r="F637" s="219">
        <f>(F624/F612)*BL64</f>
        <v>277.91378396805328</v>
      </c>
      <c r="G637" s="217">
        <f>(G625/G612)*BL91</f>
        <v>0</v>
      </c>
      <c r="H637" s="219">
        <f>(H628/H612)*BL60</f>
        <v>15832.22912635916</v>
      </c>
      <c r="I637" s="217">
        <f>(I629/I612)*BL92</f>
        <v>12308.601705108666</v>
      </c>
      <c r="J637" s="217">
        <f>(J630/J612)*BL93</f>
        <v>0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5996.4982665914013</v>
      </c>
      <c r="J638" s="217">
        <f>(J630/J612)*BM93</f>
        <v>0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2051.4336175181106</v>
      </c>
      <c r="J639" s="217">
        <f>(J630/J612)*BS93</f>
        <v>0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393725.97</v>
      </c>
      <c r="D642" s="217">
        <f>(D615/D612)*BV90</f>
        <v>26595.325837582561</v>
      </c>
      <c r="E642" s="219">
        <f>(E623/E612)*SUM(C642:D642)</f>
        <v>38064.062149028214</v>
      </c>
      <c r="F642" s="219">
        <f>(F624/F612)*BV64</f>
        <v>245.32716191457556</v>
      </c>
      <c r="G642" s="217">
        <f>(G625/G612)*BV91</f>
        <v>0</v>
      </c>
      <c r="H642" s="219">
        <f>(H628/H612)*BV60</f>
        <v>11028.129705356305</v>
      </c>
      <c r="I642" s="217">
        <f>(I629/I612)*BV92</f>
        <v>6785.5111964060588</v>
      </c>
      <c r="J642" s="217">
        <f>(J630/J612)*BV93</f>
        <v>0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54434.1</v>
      </c>
      <c r="D643" s="217">
        <f>(D615/D612)*BW90</f>
        <v>0</v>
      </c>
      <c r="E643" s="219">
        <f>(E623/E612)*SUM(C643:D643)</f>
        <v>4929.5217395481595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577600.72</v>
      </c>
      <c r="D644" s="217">
        <f>(D615/D612)*BX90</f>
        <v>0</v>
      </c>
      <c r="E644" s="219">
        <f>(E623/E612)*SUM(C644:D644)</f>
        <v>52307.199090619106</v>
      </c>
      <c r="F644" s="219">
        <f>(F624/F612)*BX64</f>
        <v>95.459183609441837</v>
      </c>
      <c r="G644" s="217">
        <f>(G625/G612)*BX91</f>
        <v>0</v>
      </c>
      <c r="H644" s="219">
        <f>(H628/H612)*BX60</f>
        <v>7809.6197484282839</v>
      </c>
      <c r="I644" s="217">
        <f>(I629/I612)*BX92</f>
        <v>0</v>
      </c>
      <c r="J644" s="217">
        <f>(J630/J612)*BX93</f>
        <v>0</v>
      </c>
      <c r="K644" s="219">
        <f>SUM(C631:J644)</f>
        <v>5028356.1336661559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308131.63</v>
      </c>
      <c r="D645" s="217">
        <f>(D615/D612)*BY90</f>
        <v>26507.164536463504</v>
      </c>
      <c r="E645" s="219">
        <f>(E623/E612)*SUM(C645:D645)</f>
        <v>30304.702614054186</v>
      </c>
      <c r="F645" s="219">
        <f>(F624/F612)*BY64</f>
        <v>115.17137391839188</v>
      </c>
      <c r="G645" s="217">
        <f>(G625/G612)*BY91</f>
        <v>0</v>
      </c>
      <c r="H645" s="219">
        <f>(H628/H612)*BY60</f>
        <v>4898.7614785595597</v>
      </c>
      <c r="I645" s="217">
        <f>(I629/I612)*BY92</f>
        <v>4102.8672350362212</v>
      </c>
      <c r="J645" s="217">
        <f>(J630/J612)*BY93</f>
        <v>0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37635.43</v>
      </c>
      <c r="D647" s="217">
        <f>(D615/D612)*CA90</f>
        <v>0</v>
      </c>
      <c r="E647" s="219">
        <f>(E623/E612)*SUM(C647:D647)</f>
        <v>3408.2435525202586</v>
      </c>
      <c r="F647" s="219">
        <f>(F624/F612)*CA64</f>
        <v>110.36341691387096</v>
      </c>
      <c r="G647" s="217">
        <f>(G625/G612)*CA91</f>
        <v>0</v>
      </c>
      <c r="H647" s="219">
        <f>(H628/H612)*CA60</f>
        <v>757.29646045365178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415971.6306679197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12495260.010000002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0">ROUND(SUM(D668:L668),0)</f>
        <v>0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0"/>
        <v>0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3361023.38</v>
      </c>
      <c r="D670" s="217">
        <f>(D615/D612)*E90</f>
        <v>77846.428888128401</v>
      </c>
      <c r="E670" s="219">
        <f>(E623/E612)*SUM(C670:D670)</f>
        <v>311422.13212655036</v>
      </c>
      <c r="F670" s="219">
        <f>(F624/F612)*E64</f>
        <v>4598.1687062880546</v>
      </c>
      <c r="G670" s="217">
        <f>(G625/G612)*E91</f>
        <v>246272.20143154843</v>
      </c>
      <c r="H670" s="219">
        <f>(H628/H612)*E60</f>
        <v>45579.780713554173</v>
      </c>
      <c r="I670" s="217">
        <f>(I629/I612)*E92</f>
        <v>174608.56136798381</v>
      </c>
      <c r="J670" s="217">
        <f>(J630/J612)*E93</f>
        <v>63310.611046823025</v>
      </c>
      <c r="K670" s="217">
        <f>(K644/K612)*E89</f>
        <v>190902.29681988389</v>
      </c>
      <c r="L670" s="217">
        <f>(L647/L612)*E94</f>
        <v>118914.45882213191</v>
      </c>
      <c r="M670" s="202">
        <f t="shared" si="0"/>
        <v>1233455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0"/>
        <v>0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3859.5699999999997</v>
      </c>
      <c r="D675" s="217">
        <f>(D615/D612)*J90</f>
        <v>4907.6457622942407</v>
      </c>
      <c r="E675" s="219">
        <f>(E623/E612)*SUM(C675:D675)</f>
        <v>793.9541701899866</v>
      </c>
      <c r="F675" s="219">
        <f>(F624/F612)*J64</f>
        <v>42.154138658778187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505.82856237637247</v>
      </c>
      <c r="L675" s="217">
        <f>(L647/L612)*J94</f>
        <v>0</v>
      </c>
      <c r="M675" s="202">
        <f t="shared" si="0"/>
        <v>6250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333788.42</v>
      </c>
      <c r="D676" s="217">
        <f>(D615/D612)*K90</f>
        <v>71028.621601587904</v>
      </c>
      <c r="E676" s="219">
        <f>(E623/E612)*SUM(C676:D676)</f>
        <v>36660.005531727344</v>
      </c>
      <c r="F676" s="219">
        <f>(F624/F612)*K64</f>
        <v>261.1039931849694</v>
      </c>
      <c r="G676" s="217">
        <f>(G625/G612)*K91</f>
        <v>1088926.6395443934</v>
      </c>
      <c r="H676" s="219">
        <f>(H628/H612)*K60</f>
        <v>3171.1789281496672</v>
      </c>
      <c r="I676" s="217">
        <f>(I629/I612)*K92</f>
        <v>0</v>
      </c>
      <c r="J676" s="217">
        <f>(J630/J612)*K93</f>
        <v>0</v>
      </c>
      <c r="K676" s="217">
        <f>(K644/K612)*K89</f>
        <v>117128.51436126829</v>
      </c>
      <c r="L676" s="217">
        <f>(L647/L612)*K94</f>
        <v>17096.81564580074</v>
      </c>
      <c r="M676" s="202">
        <f t="shared" si="0"/>
        <v>1334273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3088062.4</v>
      </c>
      <c r="D677" s="217">
        <f>(D615/D612)*L90</f>
        <v>51016.006247561687</v>
      </c>
      <c r="E677" s="219">
        <f>(E623/E612)*SUM(C677:D677)</f>
        <v>284273.18988912366</v>
      </c>
      <c r="F677" s="219">
        <f>(F624/F612)*L64</f>
        <v>5840.0706461694581</v>
      </c>
      <c r="G677" s="217">
        <f>(G625/G612)*L91</f>
        <v>0</v>
      </c>
      <c r="H677" s="219">
        <f>(H628/H612)*L60</f>
        <v>67588.709095488419</v>
      </c>
      <c r="I677" s="217">
        <f>(I629/I612)*L92</f>
        <v>266528.56769139145</v>
      </c>
      <c r="J677" s="217">
        <f>(J630/J612)*L93</f>
        <v>0</v>
      </c>
      <c r="K677" s="217">
        <f>(K644/K612)*L89</f>
        <v>163174.10160140155</v>
      </c>
      <c r="L677" s="217">
        <f>(L647/L612)*L94</f>
        <v>102580.89387480442</v>
      </c>
      <c r="M677" s="202">
        <f t="shared" si="0"/>
        <v>941002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0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217894.68</v>
      </c>
      <c r="D680" s="217">
        <f>(D615/D612)*O90</f>
        <v>15457.614796208207</v>
      </c>
      <c r="E680" s="219">
        <f>(E623/E612)*SUM(C680:D680)</f>
        <v>21132.253682367475</v>
      </c>
      <c r="F680" s="219">
        <f>(F624/F612)*O64</f>
        <v>232.75250513352083</v>
      </c>
      <c r="G680" s="217">
        <f>(G625/G612)*O91</f>
        <v>0</v>
      </c>
      <c r="H680" s="219">
        <f>(H628/H612)*O60</f>
        <v>70.99654316752985</v>
      </c>
      <c r="I680" s="217">
        <f>(I629/I612)*O92</f>
        <v>18384.00126468153</v>
      </c>
      <c r="J680" s="217">
        <f>(J630/J612)*O93</f>
        <v>7176.2246536663743</v>
      </c>
      <c r="K680" s="217">
        <f>(K644/K612)*O89</f>
        <v>1480.6527979047282</v>
      </c>
      <c r="L680" s="217">
        <f>(L647/L612)*O94</f>
        <v>457.9504190839483</v>
      </c>
      <c r="M680" s="202">
        <f t="shared" si="0"/>
        <v>64392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1286073.26</v>
      </c>
      <c r="D681" s="217">
        <f>(D615/D612)*P90</f>
        <v>183698.76443174429</v>
      </c>
      <c r="E681" s="219">
        <f>(E623/E612)*SUM(C681:D681)</f>
        <v>133101.73487971682</v>
      </c>
      <c r="F681" s="219">
        <f>(F624/F612)*P64</f>
        <v>11169.286470067544</v>
      </c>
      <c r="G681" s="217">
        <f>(G625/G612)*P91</f>
        <v>0</v>
      </c>
      <c r="H681" s="219">
        <f>(H628/H612)*P60</f>
        <v>12519.057111874432</v>
      </c>
      <c r="I681" s="217">
        <f>(I629/I612)*P92</f>
        <v>0</v>
      </c>
      <c r="J681" s="217">
        <f>(J630/J612)*P93</f>
        <v>13037.895427592954</v>
      </c>
      <c r="K681" s="217">
        <f>(K644/K612)*P89</f>
        <v>116783.22436786197</v>
      </c>
      <c r="L681" s="217">
        <f>(L647/L612)*P94</f>
        <v>13585.8624328238</v>
      </c>
      <c r="M681" s="202">
        <f t="shared" si="0"/>
        <v>483896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2047.78</v>
      </c>
      <c r="D682" s="217">
        <f>(D615/D612)*Q90</f>
        <v>0</v>
      </c>
      <c r="E682" s="219">
        <f>(E623/E612)*SUM(C682:D682)</f>
        <v>185.44581480748153</v>
      </c>
      <c r="F682" s="219">
        <f>(F624/F612)*Q64</f>
        <v>0</v>
      </c>
      <c r="G682" s="217">
        <f>(G625/G612)*Q91</f>
        <v>0</v>
      </c>
      <c r="H682" s="219">
        <f>(H628/H612)*Q60</f>
        <v>23.665514389176618</v>
      </c>
      <c r="I682" s="217">
        <f>(I629/I612)*Q92</f>
        <v>0</v>
      </c>
      <c r="J682" s="217">
        <f>(J630/J612)*Q93</f>
        <v>2159.3912366941545</v>
      </c>
      <c r="K682" s="217">
        <f>(K644/K612)*Q89</f>
        <v>10573.753982103484</v>
      </c>
      <c r="L682" s="217">
        <f>(L647/L612)*Q94</f>
        <v>152.65013969464945</v>
      </c>
      <c r="M682" s="202">
        <f t="shared" si="0"/>
        <v>13095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772878.53</v>
      </c>
      <c r="D683" s="217">
        <f>(D615/D612)*R90</f>
        <v>0</v>
      </c>
      <c r="E683" s="219">
        <f>(E623/E612)*SUM(C683:D683)</f>
        <v>69991.448662970914</v>
      </c>
      <c r="F683" s="219">
        <f>(F624/F612)*R64</f>
        <v>1242.3526858505768</v>
      </c>
      <c r="G683" s="217">
        <f>(G625/G612)*R91</f>
        <v>0</v>
      </c>
      <c r="H683" s="219">
        <f>(H628/H612)*R60</f>
        <v>3171.1789281496672</v>
      </c>
      <c r="I683" s="217">
        <f>(I629/I612)*R92</f>
        <v>0</v>
      </c>
      <c r="J683" s="217">
        <f>(J630/J612)*R93</f>
        <v>0</v>
      </c>
      <c r="K683" s="217">
        <f>(K644/K612)*R89</f>
        <v>80791.768557068994</v>
      </c>
      <c r="L683" s="217">
        <f>(L647/L612)*R94</f>
        <v>17554.766064884683</v>
      </c>
      <c r="M683" s="202">
        <f t="shared" si="0"/>
        <v>172752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214225.72</v>
      </c>
      <c r="D684" s="217">
        <f>(D615/D612)*S90</f>
        <v>44374.521563259303</v>
      </c>
      <c r="E684" s="219">
        <f>(E623/E612)*SUM(C684:D684)</f>
        <v>23418.693661482277</v>
      </c>
      <c r="F684" s="219">
        <f>(F624/F612)*S64</f>
        <v>5632.7672295615193</v>
      </c>
      <c r="G684" s="217">
        <f>(G625/G612)*S91</f>
        <v>0</v>
      </c>
      <c r="H684" s="219">
        <f>(H628/H612)*S60</f>
        <v>4780.4339066136772</v>
      </c>
      <c r="I684" s="217">
        <f>(I629/I612)*S92</f>
        <v>9862.6616226832248</v>
      </c>
      <c r="J684" s="217">
        <f>(J630/J612)*S93</f>
        <v>0</v>
      </c>
      <c r="K684" s="217">
        <f>(K644/K612)*S89</f>
        <v>42208.069765603374</v>
      </c>
      <c r="L684" s="217">
        <f>(L647/L612)*S94</f>
        <v>0</v>
      </c>
      <c r="M684" s="202">
        <f t="shared" si="0"/>
        <v>130277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0"/>
        <v>0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1907535.0099999998</v>
      </c>
      <c r="D686" s="217">
        <f>(D615/D612)*U90</f>
        <v>37027.746470004451</v>
      </c>
      <c r="E686" s="219">
        <f>(E623/E612)*SUM(C686:D686)</f>
        <v>176098.51879492047</v>
      </c>
      <c r="F686" s="219">
        <f>(F624/F612)*U64</f>
        <v>44365.358970128291</v>
      </c>
      <c r="G686" s="217">
        <f>(G625/G612)*U91</f>
        <v>0</v>
      </c>
      <c r="H686" s="219">
        <f>(H628/H612)*U60</f>
        <v>20588.997518583656</v>
      </c>
      <c r="I686" s="217">
        <f>(I629/I612)*U92</f>
        <v>21540.052983940164</v>
      </c>
      <c r="J686" s="217">
        <f>(J630/J612)*U93</f>
        <v>22.833442079847554</v>
      </c>
      <c r="K686" s="217">
        <f>(K644/K612)*U89</f>
        <v>603515.32775488519</v>
      </c>
      <c r="L686" s="217">
        <f>(L647/L612)*U94</f>
        <v>0</v>
      </c>
      <c r="M686" s="202">
        <f t="shared" si="0"/>
        <v>903159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2410</v>
      </c>
      <c r="D687" s="217">
        <f>(D615/D612)*V90</f>
        <v>6935.3556880325796</v>
      </c>
      <c r="E687" s="219">
        <f>(E623/E612)*SUM(C687:D687)</f>
        <v>846.31019945156902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0"/>
        <v>7782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142010.99000000002</v>
      </c>
      <c r="D688" s="217">
        <f>(D615/D612)*W90</f>
        <v>0</v>
      </c>
      <c r="E688" s="219">
        <f>(E623/E612)*SUM(C688:D688)</f>
        <v>12860.436058642586</v>
      </c>
      <c r="F688" s="219">
        <f>(F624/F612)*W64</f>
        <v>213.54234759472433</v>
      </c>
      <c r="G688" s="217">
        <f>(G625/G612)*W91</f>
        <v>0</v>
      </c>
      <c r="H688" s="219">
        <f>(H628/H612)*W60</f>
        <v>0</v>
      </c>
      <c r="I688" s="217">
        <f>(I629/I612)*W92</f>
        <v>0</v>
      </c>
      <c r="J688" s="217">
        <f>(J630/J612)*W93</f>
        <v>0</v>
      </c>
      <c r="K688" s="217">
        <f>(K644/K612)*W89</f>
        <v>107226.85054907597</v>
      </c>
      <c r="L688" s="217">
        <f>(L647/L612)*W94</f>
        <v>0</v>
      </c>
      <c r="M688" s="202">
        <f t="shared" si="0"/>
        <v>120301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90371.8</v>
      </c>
      <c r="D689" s="217">
        <f>(D615/D612)*X90</f>
        <v>0</v>
      </c>
      <c r="E689" s="219">
        <f>(E623/E612)*SUM(C689:D689)</f>
        <v>8184.019810047349</v>
      </c>
      <c r="F689" s="219">
        <f>(F624/F612)*X64</f>
        <v>1269.8539687646576</v>
      </c>
      <c r="G689" s="217">
        <f>(G625/G612)*X91</f>
        <v>0</v>
      </c>
      <c r="H689" s="219">
        <f>(H628/H612)*X60</f>
        <v>0</v>
      </c>
      <c r="I689" s="217">
        <f>(I629/I612)*X92</f>
        <v>11914.095240201335</v>
      </c>
      <c r="J689" s="217">
        <f>(J630/J612)*X93</f>
        <v>3252.1345362297161</v>
      </c>
      <c r="K689" s="217">
        <f>(K644/K612)*X89</f>
        <v>484027.67417602375</v>
      </c>
      <c r="L689" s="217">
        <f>(L647/L612)*X94</f>
        <v>0</v>
      </c>
      <c r="M689" s="202">
        <f t="shared" si="0"/>
        <v>508648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2222486.9500000002</v>
      </c>
      <c r="D690" s="217">
        <f>(D615/D612)*Y90</f>
        <v>73203.267029191338</v>
      </c>
      <c r="E690" s="219">
        <f>(E623/E612)*SUM(C690:D690)</f>
        <v>207896.4258087014</v>
      </c>
      <c r="F690" s="219">
        <f>(F624/F612)*Y64</f>
        <v>1498.2413170204263</v>
      </c>
      <c r="G690" s="217">
        <f>(G625/G612)*Y91</f>
        <v>0</v>
      </c>
      <c r="H690" s="219">
        <f>(H628/H612)*Y60</f>
        <v>26481.710601488634</v>
      </c>
      <c r="I690" s="217">
        <f>(I629/I612)*Y92</f>
        <v>69748.742995615772</v>
      </c>
      <c r="J690" s="217">
        <f>(J630/J612)*Y93</f>
        <v>1901.6995332215893</v>
      </c>
      <c r="K690" s="217">
        <f>(K644/K612)*Y89</f>
        <v>451956.22390227381</v>
      </c>
      <c r="L690" s="217">
        <f>(L647/L612)*Y94</f>
        <v>0</v>
      </c>
      <c r="M690" s="202">
        <f t="shared" si="0"/>
        <v>832686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0"/>
        <v>0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87938.94</v>
      </c>
      <c r="D692" s="217">
        <f>(D615/D612)*AA90</f>
        <v>0</v>
      </c>
      <c r="E692" s="219">
        <f>(E623/E612)*SUM(C692:D692)</f>
        <v>7963.7013651887564</v>
      </c>
      <c r="F692" s="219">
        <f>(F624/F612)*AA64</f>
        <v>781.73292396418049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18560.107554627564</v>
      </c>
      <c r="L692" s="217">
        <f>(L647/L612)*AA94</f>
        <v>0</v>
      </c>
      <c r="M692" s="202">
        <f t="shared" si="0"/>
        <v>27306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1440893.4300000002</v>
      </c>
      <c r="D693" s="217">
        <f>(D615/D612)*AB90</f>
        <v>11578.517546969646</v>
      </c>
      <c r="E693" s="219">
        <f>(E623/E612)*SUM(C693:D693)</f>
        <v>131535.04956482505</v>
      </c>
      <c r="F693" s="219">
        <f>(F624/F612)*AB64</f>
        <v>64407.677360539594</v>
      </c>
      <c r="G693" s="217">
        <f>(G625/G612)*AB91</f>
        <v>0</v>
      </c>
      <c r="H693" s="219">
        <f>(H628/H612)*AB60</f>
        <v>7454.6370325906346</v>
      </c>
      <c r="I693" s="217">
        <f>(I629/I612)*AB92</f>
        <v>9625.957743738827</v>
      </c>
      <c r="J693" s="217">
        <f>(J630/J612)*AB93</f>
        <v>0</v>
      </c>
      <c r="K693" s="217">
        <f>(K644/K612)*AB89</f>
        <v>262291.92744748679</v>
      </c>
      <c r="L693" s="217">
        <f>(L647/L612)*AB94</f>
        <v>0</v>
      </c>
      <c r="M693" s="202">
        <f t="shared" si="0"/>
        <v>486894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115404.76000000001</v>
      </c>
      <c r="D694" s="217">
        <f>(D615/D612)*AC90</f>
        <v>22099.099480510591</v>
      </c>
      <c r="E694" s="219">
        <f>(E623/E612)*SUM(C694:D694)</f>
        <v>12452.27283230461</v>
      </c>
      <c r="F694" s="219">
        <f>(F624/F612)*AC64</f>
        <v>192.88099029299474</v>
      </c>
      <c r="G694" s="217">
        <f>(G625/G612)*AC91</f>
        <v>0</v>
      </c>
      <c r="H694" s="219">
        <f>(H628/H612)*AC60</f>
        <v>2200.8928381934256</v>
      </c>
      <c r="I694" s="217">
        <f>(I629/I612)*AC92</f>
        <v>10257.168087590555</v>
      </c>
      <c r="J694" s="217">
        <f>(J630/J612)*AC93</f>
        <v>420.78771832861923</v>
      </c>
      <c r="K694" s="217">
        <f>(K644/K612)*AC89</f>
        <v>29094.387245092163</v>
      </c>
      <c r="L694" s="217">
        <f>(L647/L612)*AC94</f>
        <v>0</v>
      </c>
      <c r="M694" s="202">
        <f t="shared" si="0"/>
        <v>76717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0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1074226.5799999998</v>
      </c>
      <c r="D696" s="217">
        <f>(D615/D612)*AE90</f>
        <v>88043.752717566138</v>
      </c>
      <c r="E696" s="219">
        <f>(E623/E612)*SUM(C696:D696)</f>
        <v>105254.55316360727</v>
      </c>
      <c r="F696" s="219">
        <f>(F624/F612)*AE64</f>
        <v>1713.3735554455216</v>
      </c>
      <c r="G696" s="217">
        <f>(G625/G612)*AE91</f>
        <v>0</v>
      </c>
      <c r="H696" s="219">
        <f>(H628/H612)*AE60</f>
        <v>23121.207558225557</v>
      </c>
      <c r="I696" s="217">
        <f>(I629/I612)*AE92</f>
        <v>17437.185748903943</v>
      </c>
      <c r="J696" s="217">
        <f>(J630/J612)*AE93</f>
        <v>15892.075687573897</v>
      </c>
      <c r="K696" s="217">
        <f>(K644/K612)*AE89</f>
        <v>269789.73530037713</v>
      </c>
      <c r="L696" s="217">
        <f>(L647/L612)*AE94</f>
        <v>0</v>
      </c>
      <c r="M696" s="202">
        <f t="shared" si="0"/>
        <v>521252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2634179.5500000003</v>
      </c>
      <c r="D698" s="217">
        <f>(D615/D612)*AG90</f>
        <v>46343.4572882516</v>
      </c>
      <c r="E698" s="219">
        <f>(E623/E612)*SUM(C698:D698)</f>
        <v>242746.66868353568</v>
      </c>
      <c r="F698" s="219">
        <f>(F624/F612)*AG64</f>
        <v>5394.1037400277582</v>
      </c>
      <c r="G698" s="217">
        <f>(G625/G612)*AG91</f>
        <v>0</v>
      </c>
      <c r="H698" s="219">
        <f>(H628/H612)*AG60</f>
        <v>16565.860072423635</v>
      </c>
      <c r="I698" s="217">
        <f>(I629/I612)*AG92</f>
        <v>92314.512788314983</v>
      </c>
      <c r="J698" s="217">
        <f>(J630/J612)*AG93</f>
        <v>91121.743500077355</v>
      </c>
      <c r="K698" s="217">
        <f>(K644/K612)*AG89</f>
        <v>1107050.0522511341</v>
      </c>
      <c r="L698" s="217">
        <f>(L647/L612)*AG94</f>
        <v>29461.476961067343</v>
      </c>
      <c r="M698" s="202">
        <f t="shared" si="0"/>
        <v>1630998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960705.28000000014</v>
      </c>
      <c r="D699" s="217">
        <f>(D615/D612)*AH90</f>
        <v>48488.715615482019</v>
      </c>
      <c r="E699" s="219">
        <f>(E623/E612)*SUM(C699:D699)</f>
        <v>91392.045442250164</v>
      </c>
      <c r="F699" s="219">
        <f>(F624/F612)*AH64</f>
        <v>3606.5622468724732</v>
      </c>
      <c r="G699" s="217">
        <f>(G625/G612)*AH91</f>
        <v>0</v>
      </c>
      <c r="H699" s="219">
        <f>(H628/H612)*AH60</f>
        <v>13962.653489614206</v>
      </c>
      <c r="I699" s="217">
        <f>(I629/I612)*AH92</f>
        <v>5996.4982665914013</v>
      </c>
      <c r="J699" s="217">
        <f>(J630/J612)*AH93</f>
        <v>0</v>
      </c>
      <c r="K699" s="217">
        <f>(K644/K612)*AH89</f>
        <v>78300.485846461612</v>
      </c>
      <c r="L699" s="217">
        <f>(L647/L612)*AH94</f>
        <v>0</v>
      </c>
      <c r="M699" s="202">
        <f t="shared" si="0"/>
        <v>241747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127096.96000000001</v>
      </c>
      <c r="D700" s="217">
        <f>(D615/D612)*AI90</f>
        <v>0</v>
      </c>
      <c r="E700" s="219">
        <f>(E623/E612)*SUM(C700:D700)</f>
        <v>11509.829819001012</v>
      </c>
      <c r="F700" s="219">
        <f>(F624/F612)*AI64</f>
        <v>0</v>
      </c>
      <c r="G700" s="217">
        <f>(G625/G612)*AI91</f>
        <v>0</v>
      </c>
      <c r="H700" s="219">
        <f>(H628/H612)*AI60</f>
        <v>1845.9101223557764</v>
      </c>
      <c r="I700" s="217">
        <f>(I629/I612)*AI92</f>
        <v>0</v>
      </c>
      <c r="J700" s="217">
        <f>(J630/J612)*AI93</f>
        <v>0</v>
      </c>
      <c r="K700" s="217">
        <f>(K644/K612)*AI89</f>
        <v>145389.09891085059</v>
      </c>
      <c r="L700" s="217">
        <f>(L647/L612)*AI94</f>
        <v>9922.2590801522147</v>
      </c>
      <c r="M700" s="202">
        <f t="shared" si="0"/>
        <v>168667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6445733.7299999995</v>
      </c>
      <c r="D701" s="217">
        <f>(D615/D612)*AJ90</f>
        <v>409274.14689504122</v>
      </c>
      <c r="E701" s="219">
        <f>(E623/E612)*SUM(C701:D701)</f>
        <v>620785.69047578587</v>
      </c>
      <c r="F701" s="219">
        <f>(F624/F612)*AJ64</f>
        <v>10892.646910281577</v>
      </c>
      <c r="G701" s="217">
        <f>(G625/G612)*AJ91</f>
        <v>0</v>
      </c>
      <c r="H701" s="219">
        <f>(H628/H612)*AJ60</f>
        <v>80841.39715342733</v>
      </c>
      <c r="I701" s="217">
        <f>(I629/I612)*AJ92</f>
        <v>292329.29049633077</v>
      </c>
      <c r="J701" s="217">
        <f>(J630/J612)*AJ93</f>
        <v>1190.6009084491939</v>
      </c>
      <c r="K701" s="217">
        <f>(K644/K612)*AJ89</f>
        <v>453959.25658357335</v>
      </c>
      <c r="L701" s="217">
        <f>(L647/L612)*AJ94</f>
        <v>106244.49722747601</v>
      </c>
      <c r="M701" s="202">
        <f t="shared" si="0"/>
        <v>1975518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0"/>
        <v>0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0"/>
        <v>0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0"/>
        <v>0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0"/>
        <v>0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1846593.8599999999</v>
      </c>
      <c r="D712" s="217">
        <f>(D615/D612)*AU90</f>
        <v>56129.361712467064</v>
      </c>
      <c r="E712" s="219">
        <f>(E623/E612)*SUM(C712:D712)</f>
        <v>172309.55386007519</v>
      </c>
      <c r="F712" s="219">
        <f>(F624/F612)*AU64</f>
        <v>1892.204129318003</v>
      </c>
      <c r="G712" s="217">
        <f>(G625/G612)*AU91</f>
        <v>0</v>
      </c>
      <c r="H712" s="219">
        <f>(H628/H612)*AU60</f>
        <v>42550.594871739566</v>
      </c>
      <c r="I712" s="217">
        <f>(I629/I612)*AU92</f>
        <v>0</v>
      </c>
      <c r="J712" s="217">
        <f>(J630/J612)*AU93</f>
        <v>0</v>
      </c>
      <c r="K712" s="217">
        <f>(K644/K612)*AU89</f>
        <v>120417.74786566901</v>
      </c>
      <c r="L712" s="217">
        <f>(L647/L612)*AU94</f>
        <v>0</v>
      </c>
      <c r="M712" s="202">
        <f t="shared" si="0"/>
        <v>393299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427133.47</v>
      </c>
      <c r="D713" s="217">
        <f>(D615/D612)*AV90</f>
        <v>0</v>
      </c>
      <c r="E713" s="219">
        <f>(E623/E612)*SUM(C713:D713)</f>
        <v>38680.968842208131</v>
      </c>
      <c r="F713" s="219">
        <f>(F624/F612)*AV64</f>
        <v>8986.4869923026145</v>
      </c>
      <c r="G713" s="217">
        <f>(G625/G612)*AV91</f>
        <v>0</v>
      </c>
      <c r="H713" s="219">
        <f>(H628/H612)*AV60</f>
        <v>0</v>
      </c>
      <c r="I713" s="217">
        <f>(I629/I612)*AV92</f>
        <v>0</v>
      </c>
      <c r="J713" s="217">
        <f>(J630/J612)*AV93</f>
        <v>0</v>
      </c>
      <c r="K713" s="217">
        <f>(K644/K612)*AV89</f>
        <v>173229.04746315299</v>
      </c>
      <c r="L713" s="217">
        <f>(L647/L612)*AV94</f>
        <v>0</v>
      </c>
      <c r="M713" s="202">
        <f t="shared" si="0"/>
        <v>220897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41299835.060000002</v>
      </c>
      <c r="D715" s="202">
        <f>SUM(D616:D647)+SUM(D668:D713)</f>
        <v>1717440.9200000002</v>
      </c>
      <c r="E715" s="202">
        <f>SUM(E624:E647)+SUM(E668:E713)</f>
        <v>3429515.0599342943</v>
      </c>
      <c r="F715" s="202">
        <f>SUM(F625:F648)+SUM(F668:F713)</f>
        <v>211954.36087713318</v>
      </c>
      <c r="G715" s="202">
        <f>SUM(G626:G647)+SUM(G668:G713)</f>
        <v>1335198.8409759419</v>
      </c>
      <c r="H715" s="202">
        <f>SUM(H629:H647)+SUM(H668:H713)</f>
        <v>495224.55410790991</v>
      </c>
      <c r="I715" s="202">
        <f>SUM(I630:I647)+SUM(I668:I713)</f>
        <v>1115900.9866368705</v>
      </c>
      <c r="J715" s="202">
        <f>SUM(J631:J647)+SUM(J668:J713)</f>
        <v>199485.99769073672</v>
      </c>
      <c r="K715" s="202">
        <f>SUM(K668:K713)</f>
        <v>5028356.1336661568</v>
      </c>
      <c r="L715" s="202">
        <f>SUM(L668:L713)</f>
        <v>415971.63066791976</v>
      </c>
      <c r="M715" s="202">
        <f>SUM(M668:M713)</f>
        <v>12495263</v>
      </c>
      <c r="N715" s="211" t="s">
        <v>693</v>
      </c>
    </row>
    <row r="716" spans="1:14" s="202" customFormat="1" ht="12.6" customHeight="1" x14ac:dyDescent="0.2">
      <c r="C716" s="214">
        <f>CE85</f>
        <v>41299835.06000001</v>
      </c>
      <c r="D716" s="202">
        <f>D615</f>
        <v>1717440.92</v>
      </c>
      <c r="E716" s="202">
        <f>E623</f>
        <v>3429515.0599342939</v>
      </c>
      <c r="F716" s="202">
        <f>F624</f>
        <v>211954.36087713321</v>
      </c>
      <c r="G716" s="202">
        <f>G625</f>
        <v>1335198.8409759419</v>
      </c>
      <c r="H716" s="202">
        <f>H628</f>
        <v>495224.55410791002</v>
      </c>
      <c r="I716" s="202">
        <f>I629</f>
        <v>1115900.9866368708</v>
      </c>
      <c r="J716" s="202">
        <f>J630</f>
        <v>199485.99769073672</v>
      </c>
      <c r="K716" s="202">
        <f>K644</f>
        <v>5028356.1336661559</v>
      </c>
      <c r="L716" s="202">
        <f>L647</f>
        <v>415971.6306679197</v>
      </c>
      <c r="M716" s="202">
        <f>C648</f>
        <v>12495260.010000002</v>
      </c>
      <c r="N716" s="211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" r:id="rId4" xr:uid="{00000000-0004-0000-0B00-000003000000}"/>
    <hyperlink ref="B426" r:id="rId5" display="mailto:doh.information@doh.wa.gov" xr:uid="{00000000-0004-0000-0B00-000004000000}"/>
    <hyperlink ref="C426" r:id="rId6" display="mailto:doh.information@doh.wa.gov" xr:uid="{00000000-0004-0000-0B00-000005000000}"/>
    <hyperlink ref="D426" r:id="rId7" display="mailto:doh.information@doh.wa.gov" xr:uid="{00000000-0004-0000-0B00-000006000000}"/>
    <hyperlink ref="E426" r:id="rId8" display="mailto:doh.information@doh.wa.gov" xr:uid="{00000000-0004-0000-0B00-000007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1062</v>
      </c>
      <c r="B1" s="11" t="s">
        <v>1063</v>
      </c>
      <c r="C1" s="11" t="s">
        <v>1064</v>
      </c>
      <c r="D1" s="11" t="s">
        <v>1065</v>
      </c>
      <c r="E1" s="11" t="s">
        <v>1066</v>
      </c>
      <c r="F1" s="11" t="s">
        <v>1067</v>
      </c>
      <c r="G1" s="11" t="s">
        <v>1068</v>
      </c>
      <c r="H1" s="11" t="s">
        <v>1069</v>
      </c>
      <c r="I1" s="11" t="s">
        <v>1070</v>
      </c>
      <c r="J1" s="11" t="s">
        <v>1071</v>
      </c>
      <c r="K1" s="11" t="s">
        <v>1072</v>
      </c>
      <c r="L1" s="11" t="s">
        <v>1073</v>
      </c>
      <c r="M1" s="11" t="s">
        <v>1074</v>
      </c>
      <c r="N1" s="11" t="s">
        <v>1075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054</v>
      </c>
      <c r="C2" s="11" t="str">
        <f>SUBSTITUTE(LEFT(data!C98,49),",","")</f>
        <v>Forks Community Hospital</v>
      </c>
      <c r="D2" s="11" t="str">
        <f>LEFT(data!C99, 49)</f>
        <v>530 Bogachiel Way</v>
      </c>
      <c r="E2" s="11" t="str">
        <f>LEFT(data!C100, 100)</f>
        <v>Forks</v>
      </c>
      <c r="F2" s="11" t="str">
        <f>LEFT(data!C101, 2)</f>
        <v>WA</v>
      </c>
      <c r="G2" s="11" t="str">
        <f>LEFT(data!C102, 100)</f>
        <v>98331</v>
      </c>
      <c r="H2" s="11" t="str">
        <f>LEFT(data!C103, 100)</f>
        <v>Clallam</v>
      </c>
      <c r="I2" s="11" t="str">
        <f>LEFT(data!C104, 49)</f>
        <v>Heidi Anderson</v>
      </c>
      <c r="J2" s="11" t="str">
        <f>LEFT(data!C105, 49)</f>
        <v>Paul Babcock</v>
      </c>
      <c r="K2" s="11" t="str">
        <f>LEFT(data!C107, 49)</f>
        <v xml:space="preserve">(360)374-6271 </v>
      </c>
      <c r="L2" s="11" t="str">
        <f>LEFT(data!C108, 49)</f>
        <v>(360)374-5220</v>
      </c>
      <c r="M2" s="11" t="str">
        <f>LEFT(data!C109, 49)</f>
        <v>Tre Peterson</v>
      </c>
      <c r="N2" s="11" t="str">
        <f>LEFT(data!C110, 49)</f>
        <v>tre.peterson@wipfli.com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1076</v>
      </c>
      <c r="B1" s="12" t="s">
        <v>1077</v>
      </c>
      <c r="C1" s="12" t="s">
        <v>1078</v>
      </c>
      <c r="D1" s="12" t="s">
        <v>1079</v>
      </c>
      <c r="E1" s="12" t="s">
        <v>1080</v>
      </c>
      <c r="F1" s="12" t="s">
        <v>1081</v>
      </c>
      <c r="G1" s="12" t="s">
        <v>1082</v>
      </c>
      <c r="H1" s="12" t="s">
        <v>1083</v>
      </c>
      <c r="I1" s="12" t="s">
        <v>1084</v>
      </c>
      <c r="J1" s="12" t="s">
        <v>1085</v>
      </c>
      <c r="K1" s="12" t="s">
        <v>1086</v>
      </c>
      <c r="L1" s="12" t="s">
        <v>1087</v>
      </c>
      <c r="M1" s="12" t="s">
        <v>1088</v>
      </c>
      <c r="N1" s="12" t="s">
        <v>1089</v>
      </c>
      <c r="O1" s="12" t="s">
        <v>1090</v>
      </c>
      <c r="P1" s="12" t="s">
        <v>1091</v>
      </c>
      <c r="Q1" s="12" t="s">
        <v>1092</v>
      </c>
      <c r="R1" s="12" t="s">
        <v>1093</v>
      </c>
      <c r="S1" s="12" t="s">
        <v>1094</v>
      </c>
      <c r="T1" s="12" t="s">
        <v>1095</v>
      </c>
      <c r="U1" s="12" t="s">
        <v>1096</v>
      </c>
      <c r="V1" s="12" t="s">
        <v>1097</v>
      </c>
      <c r="W1" s="12" t="s">
        <v>1098</v>
      </c>
      <c r="X1" s="12" t="s">
        <v>1099</v>
      </c>
      <c r="Y1" s="12" t="s">
        <v>1100</v>
      </c>
      <c r="Z1" s="12" t="s">
        <v>1101</v>
      </c>
      <c r="AA1" s="12" t="s">
        <v>1102</v>
      </c>
      <c r="AB1" s="12" t="s">
        <v>1103</v>
      </c>
      <c r="AC1" s="12" t="s">
        <v>1104</v>
      </c>
      <c r="AD1" s="12" t="s">
        <v>1105</v>
      </c>
      <c r="AE1" s="12" t="s">
        <v>1106</v>
      </c>
      <c r="AF1" s="12" t="s">
        <v>1107</v>
      </c>
      <c r="AG1" s="12" t="s">
        <v>1108</v>
      </c>
      <c r="AH1" s="12" t="s">
        <v>1109</v>
      </c>
      <c r="AI1" s="12" t="s">
        <v>1110</v>
      </c>
      <c r="AJ1" s="12" t="s">
        <v>1111</v>
      </c>
      <c r="AK1" s="12" t="s">
        <v>1112</v>
      </c>
      <c r="AL1" s="12" t="s">
        <v>1113</v>
      </c>
      <c r="AM1" s="12" t="s">
        <v>1114</v>
      </c>
      <c r="AN1" s="12" t="s">
        <v>1115</v>
      </c>
      <c r="AO1" s="12" t="s">
        <v>1116</v>
      </c>
      <c r="AP1" s="12" t="s">
        <v>1117</v>
      </c>
      <c r="AQ1" s="12" t="s">
        <v>1118</v>
      </c>
      <c r="AR1" s="12" t="s">
        <v>1119</v>
      </c>
      <c r="AS1" s="12" t="s">
        <v>1120</v>
      </c>
      <c r="AT1" s="12" t="s">
        <v>1121</v>
      </c>
      <c r="AU1" s="12" t="s">
        <v>1122</v>
      </c>
      <c r="AV1" s="12" t="s">
        <v>1123</v>
      </c>
      <c r="AW1" s="12" t="s">
        <v>1124</v>
      </c>
      <c r="AX1" s="12" t="s">
        <v>1125</v>
      </c>
      <c r="AY1" s="12" t="s">
        <v>1126</v>
      </c>
      <c r="AZ1" s="12" t="s">
        <v>1127</v>
      </c>
      <c r="BA1" s="12" t="s">
        <v>1128</v>
      </c>
      <c r="BB1" s="12" t="s">
        <v>1129</v>
      </c>
      <c r="BC1" s="12" t="s">
        <v>1130</v>
      </c>
      <c r="BD1" s="12" t="s">
        <v>1131</v>
      </c>
      <c r="BE1" s="12" t="s">
        <v>1132</v>
      </c>
      <c r="BF1" s="12" t="s">
        <v>1133</v>
      </c>
      <c r="BG1" s="12" t="s">
        <v>1134</v>
      </c>
      <c r="BH1" s="12" t="s">
        <v>1135</v>
      </c>
      <c r="BI1" s="12" t="s">
        <v>1136</v>
      </c>
      <c r="BJ1" s="12" t="s">
        <v>1137</v>
      </c>
      <c r="BK1" s="12" t="s">
        <v>1138</v>
      </c>
      <c r="BL1" s="12" t="s">
        <v>1139</v>
      </c>
      <c r="BM1" s="12" t="s">
        <v>1140</v>
      </c>
      <c r="BN1" s="12" t="s">
        <v>1141</v>
      </c>
      <c r="BO1" s="12" t="s">
        <v>1142</v>
      </c>
      <c r="BP1" s="12" t="s">
        <v>1143</v>
      </c>
      <c r="BQ1" s="12" t="s">
        <v>1144</v>
      </c>
      <c r="BR1" s="12" t="s">
        <v>1145</v>
      </c>
      <c r="BS1" s="12" t="s">
        <v>1146</v>
      </c>
      <c r="BT1" s="12" t="s">
        <v>1147</v>
      </c>
      <c r="BU1" s="12" t="s">
        <v>1148</v>
      </c>
      <c r="BV1" s="12" t="s">
        <v>1149</v>
      </c>
      <c r="BW1" s="12" t="s">
        <v>1150</v>
      </c>
      <c r="BX1" s="12" t="s">
        <v>1151</v>
      </c>
      <c r="BY1" s="12" t="s">
        <v>1152</v>
      </c>
      <c r="BZ1" s="12" t="s">
        <v>1153</v>
      </c>
      <c r="CA1" s="12" t="s">
        <v>1154</v>
      </c>
      <c r="CB1" s="12" t="s">
        <v>1155</v>
      </c>
      <c r="CC1" s="12" t="s">
        <v>1156</v>
      </c>
      <c r="CD1" s="12" t="s">
        <v>1157</v>
      </c>
      <c r="CE1" s="12" t="s">
        <v>1158</v>
      </c>
      <c r="CF1" s="12" t="s">
        <v>1159</v>
      </c>
    </row>
    <row r="2" spans="1:84" s="169" customFormat="1" ht="12.6" customHeight="1" x14ac:dyDescent="0.25">
      <c r="A2" s="12" t="str">
        <f>RIGHT(data!C97,3)</f>
        <v>054</v>
      </c>
      <c r="B2" s="200" t="str">
        <f>RIGHT(data!C96,4)</f>
        <v>2024</v>
      </c>
      <c r="C2" s="12" t="s">
        <v>1160</v>
      </c>
      <c r="D2" s="199">
        <f>ROUND(N(data!C181),0)</f>
        <v>251354</v>
      </c>
      <c r="E2" s="199">
        <f>ROUND(N(data!C182),0)</f>
        <v>2550</v>
      </c>
      <c r="F2" s="199">
        <f>ROUND(N(data!C183),0)</f>
        <v>192190</v>
      </c>
      <c r="G2" s="199">
        <f>ROUND(N(data!C184),0)</f>
        <v>2904919</v>
      </c>
      <c r="H2" s="199">
        <f>ROUND(N(data!C185),0)</f>
        <v>0</v>
      </c>
      <c r="I2" s="199">
        <f>ROUND(N(data!C186),0)</f>
        <v>612727</v>
      </c>
      <c r="J2" s="199">
        <f>ROUND(N(data!C187)+N(data!C188),0)</f>
        <v>824214</v>
      </c>
      <c r="K2" s="199">
        <f>ROUND(N(data!C191),0)</f>
        <v>11570</v>
      </c>
      <c r="L2" s="199">
        <f>ROUND(N(data!C192),0)</f>
        <v>187224</v>
      </c>
      <c r="M2" s="199">
        <f>ROUND(N(data!C195),0)</f>
        <v>295235</v>
      </c>
      <c r="N2" s="199">
        <f>ROUND(N(data!C196),0)</f>
        <v>314194</v>
      </c>
      <c r="O2" s="199">
        <f>ROUND(N(data!C199),0)</f>
        <v>0</v>
      </c>
      <c r="P2" s="199">
        <f>ROUND(N(data!C200),0)</f>
        <v>185571</v>
      </c>
      <c r="Q2" s="199">
        <f>ROUND(N(data!C201),0)</f>
        <v>0</v>
      </c>
      <c r="R2" s="199">
        <f>ROUND(N(data!C204),0)</f>
        <v>0</v>
      </c>
      <c r="S2" s="199">
        <f>ROUND(N(data!C205),0)</f>
        <v>0</v>
      </c>
      <c r="T2" s="199">
        <f>ROUND(N(data!B211),0)</f>
        <v>510757</v>
      </c>
      <c r="U2" s="199">
        <f>ROUND(N(data!C211),0)</f>
        <v>0</v>
      </c>
      <c r="V2" s="199">
        <f>ROUND(N(data!D211),0)</f>
        <v>0</v>
      </c>
      <c r="W2" s="199">
        <f>ROUND(N(data!B212),0)</f>
        <v>1026720</v>
      </c>
      <c r="X2" s="199">
        <f>ROUND(N(data!C212),0)</f>
        <v>0</v>
      </c>
      <c r="Y2" s="199">
        <f>ROUND(N(data!D212),0)</f>
        <v>0</v>
      </c>
      <c r="Z2" s="199">
        <f>ROUND(N(data!B213),0)</f>
        <v>27740567</v>
      </c>
      <c r="AA2" s="199">
        <f>ROUND(N(data!C213),0)</f>
        <v>80309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0</v>
      </c>
      <c r="AG2" s="199">
        <f>ROUND(N(data!C215),0)</f>
        <v>0</v>
      </c>
      <c r="AH2" s="199">
        <f>ROUND(N(data!D215),0)</f>
        <v>0</v>
      </c>
      <c r="AI2" s="199">
        <f>ROUND(N(data!B216),0)</f>
        <v>19053078</v>
      </c>
      <c r="AJ2" s="199">
        <f>ROUND(N(data!C216),0)</f>
        <v>1520670</v>
      </c>
      <c r="AK2" s="199">
        <f>ROUND(N(data!D216),0)</f>
        <v>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288262</v>
      </c>
      <c r="AS2" s="199">
        <f>ROUND(N(data!C219),0)</f>
        <v>-107072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966720</v>
      </c>
      <c r="AY2" s="199">
        <f>ROUND(N(data!C225),0)</f>
        <v>58690</v>
      </c>
      <c r="AZ2" s="199">
        <f>ROUND(N(data!D225),0)</f>
        <v>0</v>
      </c>
      <c r="BA2" s="199">
        <f>ROUND(N(data!B226),0)</f>
        <v>13533532</v>
      </c>
      <c r="BB2" s="199">
        <f>ROUND(N(data!C226),0)</f>
        <v>2150566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0</v>
      </c>
      <c r="BH2" s="199">
        <f>ROUND(N(data!C228),0)</f>
        <v>0</v>
      </c>
      <c r="BI2" s="199">
        <f>ROUND(N(data!D228),0)</f>
        <v>0</v>
      </c>
      <c r="BJ2" s="199">
        <f>ROUND(N(data!B229),0)</f>
        <v>17274798</v>
      </c>
      <c r="BK2" s="199">
        <f>ROUND(N(data!C229),0)</f>
        <v>-125272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18567577</v>
      </c>
      <c r="BW2" s="199">
        <f>ROUND(N(data!C240),0)</f>
        <v>14279172</v>
      </c>
      <c r="BX2" s="199">
        <f>ROUND(N(data!C241),0)</f>
        <v>522537</v>
      </c>
      <c r="BY2" s="199">
        <f>ROUND(N(data!C242),0)</f>
        <v>20225</v>
      </c>
      <c r="BZ2" s="199">
        <f>ROUND(N(data!C243),0)</f>
        <v>10379178</v>
      </c>
      <c r="CA2" s="199">
        <f>ROUND(N(data!C244),0)</f>
        <v>-64390</v>
      </c>
      <c r="CB2" s="199">
        <f>ROUND(N(data!C247),0)</f>
        <v>0</v>
      </c>
      <c r="CC2" s="199">
        <f>ROUND(N(data!C249),0)</f>
        <v>0</v>
      </c>
      <c r="CD2" s="199">
        <f>ROUND(N(data!C250),0)</f>
        <v>825634</v>
      </c>
      <c r="CE2" s="199">
        <f>ROUND(N(data!C254)+N(data!C255),0)</f>
        <v>858724</v>
      </c>
      <c r="CF2" s="199">
        <f>ROUND(N(data!D237),0)</f>
        <v>1482247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1161</v>
      </c>
      <c r="B1" s="12" t="s">
        <v>1162</v>
      </c>
      <c r="C1" s="12" t="s">
        <v>1163</v>
      </c>
      <c r="D1" s="10" t="s">
        <v>1164</v>
      </c>
      <c r="E1" s="10" t="s">
        <v>1165</v>
      </c>
      <c r="F1" s="10" t="s">
        <v>1166</v>
      </c>
      <c r="G1" s="10" t="s">
        <v>1167</v>
      </c>
      <c r="H1" s="10" t="s">
        <v>1168</v>
      </c>
      <c r="I1" s="10" t="s">
        <v>1169</v>
      </c>
      <c r="J1" s="10" t="s">
        <v>1170</v>
      </c>
      <c r="K1" s="10" t="s">
        <v>1171</v>
      </c>
      <c r="L1" s="10" t="s">
        <v>1172</v>
      </c>
      <c r="M1" s="10" t="s">
        <v>1173</v>
      </c>
      <c r="N1" s="10" t="s">
        <v>1174</v>
      </c>
      <c r="O1" s="10" t="s">
        <v>1175</v>
      </c>
      <c r="P1" s="10" t="s">
        <v>1176</v>
      </c>
      <c r="Q1" s="10" t="s">
        <v>1177</v>
      </c>
      <c r="R1" s="10" t="s">
        <v>1178</v>
      </c>
      <c r="S1" s="10" t="s">
        <v>1179</v>
      </c>
      <c r="T1" s="10" t="s">
        <v>1180</v>
      </c>
      <c r="U1" s="10" t="s">
        <v>1181</v>
      </c>
      <c r="V1" s="10" t="s">
        <v>1182</v>
      </c>
      <c r="W1" s="10" t="s">
        <v>1183</v>
      </c>
      <c r="X1" s="10" t="s">
        <v>1184</v>
      </c>
      <c r="Y1" s="10" t="s">
        <v>1185</v>
      </c>
      <c r="Z1" s="10" t="s">
        <v>1186</v>
      </c>
      <c r="AA1" s="10" t="s">
        <v>1187</v>
      </c>
      <c r="AB1" s="10" t="s">
        <v>1188</v>
      </c>
      <c r="AC1" s="10" t="s">
        <v>1189</v>
      </c>
      <c r="AD1" s="10" t="s">
        <v>1190</v>
      </c>
      <c r="AE1" s="10" t="s">
        <v>1191</v>
      </c>
      <c r="AF1" s="10" t="s">
        <v>1192</v>
      </c>
      <c r="AG1" s="10" t="s">
        <v>1193</v>
      </c>
      <c r="AH1" s="10" t="s">
        <v>1194</v>
      </c>
      <c r="AI1" s="10" t="s">
        <v>1195</v>
      </c>
      <c r="AJ1" s="10" t="s">
        <v>1196</v>
      </c>
      <c r="AK1" s="10" t="s">
        <v>1197</v>
      </c>
      <c r="AL1" s="10" t="s">
        <v>1198</v>
      </c>
      <c r="AM1" s="10" t="s">
        <v>1199</v>
      </c>
      <c r="AN1" s="10" t="s">
        <v>1200</v>
      </c>
      <c r="AO1" s="10" t="s">
        <v>1201</v>
      </c>
      <c r="AP1" s="10" t="s">
        <v>1202</v>
      </c>
      <c r="AQ1" s="10" t="s">
        <v>1203</v>
      </c>
      <c r="AR1" s="10" t="s">
        <v>1204</v>
      </c>
      <c r="AS1" s="10" t="s">
        <v>1205</v>
      </c>
      <c r="AT1" s="10" t="s">
        <v>1206</v>
      </c>
      <c r="AU1" s="10" t="s">
        <v>1207</v>
      </c>
      <c r="AV1" s="10" t="s">
        <v>1208</v>
      </c>
      <c r="AW1" s="10" t="s">
        <v>1209</v>
      </c>
      <c r="AX1" s="10" t="s">
        <v>1210</v>
      </c>
      <c r="AY1" s="10" t="s">
        <v>1211</v>
      </c>
      <c r="AZ1" s="10" t="s">
        <v>1212</v>
      </c>
      <c r="BA1" s="10" t="s">
        <v>1213</v>
      </c>
      <c r="BB1" s="10" t="s">
        <v>1214</v>
      </c>
      <c r="BC1" s="10" t="s">
        <v>1215</v>
      </c>
      <c r="BD1" s="10" t="s">
        <v>1216</v>
      </c>
      <c r="BE1" s="10" t="s">
        <v>1217</v>
      </c>
      <c r="BF1" s="10" t="s">
        <v>1218</v>
      </c>
      <c r="BG1" s="10" t="s">
        <v>1219</v>
      </c>
      <c r="BH1" s="10" t="s">
        <v>1220</v>
      </c>
      <c r="BI1" s="10" t="s">
        <v>1221</v>
      </c>
      <c r="BJ1" s="10" t="s">
        <v>1222</v>
      </c>
      <c r="BK1" s="10" t="s">
        <v>1223</v>
      </c>
      <c r="BL1" s="10" t="s">
        <v>1224</v>
      </c>
      <c r="BM1" s="10" t="s">
        <v>1225</v>
      </c>
      <c r="BN1" s="10" t="s">
        <v>1226</v>
      </c>
      <c r="BO1" s="10" t="s">
        <v>1227</v>
      </c>
      <c r="BP1" s="10" t="s">
        <v>1228</v>
      </c>
      <c r="BQ1" s="10" t="s">
        <v>1229</v>
      </c>
      <c r="BR1" s="10" t="s">
        <v>1230</v>
      </c>
      <c r="BS1" s="10" t="s">
        <v>1231</v>
      </c>
    </row>
    <row r="2" spans="1:87" s="169" customFormat="1" ht="12.6" customHeight="1" x14ac:dyDescent="0.25">
      <c r="A2" s="12" t="str">
        <f>RIGHT(data!C97,3)</f>
        <v>054</v>
      </c>
      <c r="B2" s="12" t="str">
        <f>RIGHT(data!C96,4)</f>
        <v>2024</v>
      </c>
      <c r="C2" s="12" t="s">
        <v>1160</v>
      </c>
      <c r="D2" s="198">
        <f>ROUND(N(data!C127),0)</f>
        <v>0</v>
      </c>
      <c r="E2" s="198">
        <f>ROUND(N(data!C128),0)</f>
        <v>0</v>
      </c>
      <c r="F2" s="198">
        <f>ROUND(N(data!C129),0)</f>
        <v>0</v>
      </c>
      <c r="G2" s="198">
        <f>ROUND(N(data!C130),0)</f>
        <v>0</v>
      </c>
      <c r="H2" s="198">
        <f>ROUND(N(data!D127),0)</f>
        <v>591</v>
      </c>
      <c r="I2" s="198">
        <f>ROUND(N(data!D128),0)</f>
        <v>6983</v>
      </c>
      <c r="J2" s="198">
        <f>ROUND(N(data!D129),0)</f>
        <v>0</v>
      </c>
      <c r="K2" s="198">
        <f>ROUND(N(data!D130),0)</f>
        <v>5</v>
      </c>
      <c r="L2" s="198">
        <f>ROUND(N(data!C132),0)</f>
        <v>0</v>
      </c>
      <c r="M2" s="198">
        <f>ROUND(N(data!C133),0)</f>
        <v>17</v>
      </c>
      <c r="N2" s="198">
        <f>ROUND(N(data!C134),0)</f>
        <v>0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20</v>
      </c>
      <c r="U2" s="198">
        <f>ROUND(N(data!C141),0)</f>
        <v>0</v>
      </c>
      <c r="V2" s="198">
        <f>ROUND(N(data!C142),0)</f>
        <v>0</v>
      </c>
      <c r="W2" s="198">
        <f>ROUND(N(data!C144),0)</f>
        <v>0</v>
      </c>
      <c r="X2" s="198">
        <f>ROUND(N(data!C145),0)</f>
        <v>0</v>
      </c>
      <c r="Y2" s="198">
        <f>ROUND(N(data!B154),0)</f>
        <v>0</v>
      </c>
      <c r="Z2" s="198">
        <f>ROUND(N(data!B155),0)</f>
        <v>0</v>
      </c>
      <c r="AA2" s="198">
        <f>ROUND(N(data!B156),0)</f>
        <v>0</v>
      </c>
      <c r="AB2" s="198">
        <f>ROUND(N(data!B157),0)</f>
        <v>0</v>
      </c>
      <c r="AC2" s="198">
        <f>ROUND(N(data!B158),0)</f>
        <v>0</v>
      </c>
      <c r="AD2" s="198">
        <f>ROUND(N(data!C154),0)</f>
        <v>0</v>
      </c>
      <c r="AE2" s="198">
        <f>ROUND(N(data!C155),0)</f>
        <v>0</v>
      </c>
      <c r="AF2" s="198">
        <f>ROUND(N(data!C156),0)</f>
        <v>0</v>
      </c>
      <c r="AG2" s="198">
        <f>ROUND(N(data!C157),0)</f>
        <v>0</v>
      </c>
      <c r="AH2" s="198">
        <f>ROUND(N(data!C158),0)</f>
        <v>0</v>
      </c>
      <c r="AI2" s="198">
        <f>ROUND(N(data!D154),0)</f>
        <v>0</v>
      </c>
      <c r="AJ2" s="198">
        <f>ROUND(N(data!D155),0)</f>
        <v>0</v>
      </c>
      <c r="AK2" s="198">
        <f>ROUND(N(data!D156),0)</f>
        <v>0</v>
      </c>
      <c r="AL2" s="198">
        <f>ROUND(N(data!D157),0)</f>
        <v>0</v>
      </c>
      <c r="AM2" s="198">
        <f>ROUND(N(data!D158),0)</f>
        <v>0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H21" sqref="H21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1232</v>
      </c>
      <c r="B1" s="12" t="s">
        <v>1233</v>
      </c>
      <c r="C1" s="12" t="s">
        <v>1234</v>
      </c>
      <c r="D1" s="10" t="s">
        <v>1235</v>
      </c>
      <c r="E1" s="10" t="s">
        <v>1236</v>
      </c>
      <c r="F1" s="10" t="s">
        <v>1237</v>
      </c>
      <c r="G1" s="10" t="s">
        <v>1238</v>
      </c>
      <c r="H1" s="10" t="s">
        <v>1239</v>
      </c>
      <c r="I1" s="10" t="s">
        <v>1240</v>
      </c>
      <c r="J1" s="10" t="s">
        <v>1241</v>
      </c>
      <c r="K1" s="10" t="s">
        <v>1242</v>
      </c>
      <c r="L1" s="10" t="s">
        <v>1243</v>
      </c>
      <c r="M1" s="10" t="s">
        <v>1244</v>
      </c>
      <c r="N1" s="10" t="s">
        <v>1245</v>
      </c>
      <c r="O1" s="10" t="s">
        <v>1246</v>
      </c>
      <c r="P1" s="10" t="s">
        <v>1247</v>
      </c>
      <c r="Q1" s="10" t="s">
        <v>1248</v>
      </c>
      <c r="R1" s="10" t="s">
        <v>1249</v>
      </c>
      <c r="S1" s="10" t="s">
        <v>1250</v>
      </c>
      <c r="T1" s="10" t="s">
        <v>1251</v>
      </c>
      <c r="U1" s="10" t="s">
        <v>1252</v>
      </c>
      <c r="V1" s="10" t="s">
        <v>1253</v>
      </c>
      <c r="W1" s="10" t="s">
        <v>1254</v>
      </c>
      <c r="X1" s="10" t="s">
        <v>1255</v>
      </c>
      <c r="Y1" s="10" t="s">
        <v>1256</v>
      </c>
      <c r="Z1" s="10" t="s">
        <v>1257</v>
      </c>
      <c r="AA1" s="10" t="s">
        <v>1258</v>
      </c>
      <c r="AB1" s="10" t="s">
        <v>1259</v>
      </c>
      <c r="AC1" s="10" t="s">
        <v>1260</v>
      </c>
      <c r="AD1" s="10" t="s">
        <v>1261</v>
      </c>
      <c r="AE1" s="10" t="s">
        <v>1262</v>
      </c>
      <c r="AF1" s="10" t="s">
        <v>1263</v>
      </c>
      <c r="AG1" s="10" t="s">
        <v>1264</v>
      </c>
      <c r="AH1" s="10" t="s">
        <v>1265</v>
      </c>
      <c r="AI1" s="10" t="s">
        <v>1266</v>
      </c>
      <c r="AJ1" s="10" t="s">
        <v>1267</v>
      </c>
      <c r="AK1" s="10" t="s">
        <v>1268</v>
      </c>
      <c r="AL1" s="10" t="s">
        <v>1269</v>
      </c>
      <c r="AM1" s="10" t="s">
        <v>1270</v>
      </c>
      <c r="AN1" s="10" t="s">
        <v>1271</v>
      </c>
      <c r="AO1" s="10" t="s">
        <v>1272</v>
      </c>
      <c r="AP1" s="10" t="s">
        <v>1273</v>
      </c>
      <c r="AQ1" s="10" t="s">
        <v>1274</v>
      </c>
      <c r="AR1" s="10" t="s">
        <v>1275</v>
      </c>
      <c r="AS1" s="10" t="s">
        <v>1276</v>
      </c>
      <c r="AT1" s="10" t="s">
        <v>1277</v>
      </c>
      <c r="AU1" s="10" t="s">
        <v>1278</v>
      </c>
      <c r="AV1" s="10" t="s">
        <v>1279</v>
      </c>
      <c r="AW1" s="10" t="s">
        <v>1280</v>
      </c>
      <c r="AX1" s="10" t="s">
        <v>1281</v>
      </c>
      <c r="AY1" s="10" t="s">
        <v>1282</v>
      </c>
      <c r="AZ1" s="10" t="s">
        <v>1283</v>
      </c>
      <c r="BA1" s="10" t="s">
        <v>1284</v>
      </c>
      <c r="BB1" s="10" t="s">
        <v>1285</v>
      </c>
      <c r="BC1" s="10" t="s">
        <v>1286</v>
      </c>
      <c r="BD1" s="10" t="s">
        <v>1287</v>
      </c>
      <c r="BE1" s="10" t="s">
        <v>1288</v>
      </c>
      <c r="BF1" s="10" t="s">
        <v>1289</v>
      </c>
      <c r="BG1" s="10" t="s">
        <v>1290</v>
      </c>
      <c r="BH1" s="10" t="s">
        <v>1291</v>
      </c>
      <c r="BI1" s="10" t="s">
        <v>1292</v>
      </c>
      <c r="BJ1" s="10" t="s">
        <v>1293</v>
      </c>
      <c r="BK1" s="10" t="s">
        <v>1294</v>
      </c>
      <c r="BL1" s="10" t="s">
        <v>1295</v>
      </c>
      <c r="BM1" s="10" t="s">
        <v>1296</v>
      </c>
      <c r="BN1" s="10" t="s">
        <v>1297</v>
      </c>
      <c r="BO1" s="10" t="s">
        <v>1298</v>
      </c>
      <c r="BP1" s="10" t="s">
        <v>1299</v>
      </c>
      <c r="BQ1" s="10" t="s">
        <v>1300</v>
      </c>
      <c r="BR1" s="10" t="s">
        <v>1301</v>
      </c>
      <c r="BS1" s="10" t="s">
        <v>1302</v>
      </c>
      <c r="BT1" s="10" t="s">
        <v>1303</v>
      </c>
      <c r="BU1" s="10" t="s">
        <v>1304</v>
      </c>
      <c r="BV1" s="10" t="s">
        <v>1305</v>
      </c>
      <c r="BW1" s="10" t="s">
        <v>1306</v>
      </c>
      <c r="BX1" s="10" t="s">
        <v>1307</v>
      </c>
      <c r="BY1" s="10" t="s">
        <v>1308</v>
      </c>
      <c r="BZ1" s="10" t="s">
        <v>1309</v>
      </c>
      <c r="CA1" s="10" t="s">
        <v>1310</v>
      </c>
      <c r="CB1" s="10" t="s">
        <v>1311</v>
      </c>
      <c r="CC1" s="10" t="s">
        <v>1312</v>
      </c>
      <c r="CD1" s="10" t="s">
        <v>1313</v>
      </c>
      <c r="CE1" s="10" t="s">
        <v>1314</v>
      </c>
      <c r="CF1" s="10" t="s">
        <v>1315</v>
      </c>
      <c r="CG1" s="10" t="s">
        <v>1316</v>
      </c>
      <c r="CH1" s="10" t="s">
        <v>1317</v>
      </c>
      <c r="CI1" s="10" t="s">
        <v>1318</v>
      </c>
      <c r="CJ1" s="10" t="s">
        <v>1319</v>
      </c>
      <c r="CK1" s="10" t="s">
        <v>1320</v>
      </c>
      <c r="CL1" s="10" t="s">
        <v>1321</v>
      </c>
      <c r="CM1" s="10" t="s">
        <v>1322</v>
      </c>
      <c r="CN1" s="10" t="s">
        <v>1323</v>
      </c>
      <c r="CO1" s="10" t="s">
        <v>1324</v>
      </c>
      <c r="CP1" s="10" t="s">
        <v>1325</v>
      </c>
      <c r="CQ1" s="197" t="s">
        <v>1326</v>
      </c>
      <c r="CR1" s="197" t="s">
        <v>1327</v>
      </c>
      <c r="CS1" s="197" t="s">
        <v>1328</v>
      </c>
      <c r="CT1" s="197" t="s">
        <v>1329</v>
      </c>
      <c r="CU1" s="197" t="s">
        <v>1330</v>
      </c>
      <c r="CV1" s="197" t="s">
        <v>1331</v>
      </c>
      <c r="CW1" s="197" t="s">
        <v>1332</v>
      </c>
      <c r="CX1" s="197" t="s">
        <v>1333</v>
      </c>
      <c r="CY1" s="197" t="s">
        <v>1334</v>
      </c>
      <c r="CZ1" s="197" t="s">
        <v>1335</v>
      </c>
      <c r="DA1" s="197" t="s">
        <v>1336</v>
      </c>
      <c r="DB1" s="197" t="s">
        <v>1337</v>
      </c>
      <c r="DC1" s="197" t="s">
        <v>1338</v>
      </c>
      <c r="DD1" s="197" t="s">
        <v>1339</v>
      </c>
      <c r="DE1" s="10" t="s">
        <v>1340</v>
      </c>
      <c r="DF1" s="10" t="s">
        <v>1341</v>
      </c>
      <c r="DG1" s="10" t="s">
        <v>1342</v>
      </c>
      <c r="DH1" s="10" t="s">
        <v>1343</v>
      </c>
    </row>
    <row r="2" spans="1:112" s="169" customFormat="1" ht="12.6" customHeight="1" x14ac:dyDescent="0.25">
      <c r="A2" s="199" t="str">
        <f>RIGHT(data!C97,3)</f>
        <v>054</v>
      </c>
      <c r="B2" s="200" t="str">
        <f>RIGHT(data!C96,4)</f>
        <v>2024</v>
      </c>
      <c r="C2" s="12" t="s">
        <v>1160</v>
      </c>
      <c r="D2" s="198">
        <f>ROUND(N(data!C266),0)</f>
        <v>2944594</v>
      </c>
      <c r="E2" s="198">
        <f>ROUND(N(data!C267),0)</f>
        <v>0</v>
      </c>
      <c r="F2" s="198">
        <f>ROUND(N(data!C268),0)</f>
        <v>30473944</v>
      </c>
      <c r="G2" s="198">
        <f>ROUND(N(data!C269),0)</f>
        <v>24747639</v>
      </c>
      <c r="H2" s="198">
        <f>ROUND(N(data!C270),0)</f>
        <v>780675</v>
      </c>
      <c r="I2" s="198">
        <f>ROUND(N(data!C271),0)</f>
        <v>704682</v>
      </c>
      <c r="J2" s="198">
        <f>ROUND(N(data!C272),0)</f>
        <v>0</v>
      </c>
      <c r="K2" s="198">
        <f>ROUND(N(data!C273),0)</f>
        <v>783138</v>
      </c>
      <c r="L2" s="198">
        <f>ROUND(N(data!C274),0)</f>
        <v>725998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510757</v>
      </c>
      <c r="R2" s="198">
        <f>ROUND(N(data!C284),0)</f>
        <v>1026720</v>
      </c>
      <c r="S2" s="198">
        <f>ROUND(N(data!C285),0)</f>
        <v>27076094</v>
      </c>
      <c r="T2" s="198">
        <f>ROUND(N(data!C286),0)</f>
        <v>0</v>
      </c>
      <c r="U2" s="198">
        <f>ROUND(N(data!C287),0)</f>
        <v>0</v>
      </c>
      <c r="V2" s="198">
        <f>ROUND(N(data!C288),0)</f>
        <v>20573748</v>
      </c>
      <c r="W2" s="198">
        <f>ROUND(N(data!C289),0)</f>
        <v>744782</v>
      </c>
      <c r="X2" s="198">
        <f>ROUND(N(data!C290),0)</f>
        <v>181190</v>
      </c>
      <c r="Y2" s="198">
        <f>ROUND(N(data!C291),0)</f>
        <v>0</v>
      </c>
      <c r="Z2" s="198">
        <f>ROUND(N(data!C292),0)</f>
        <v>33859033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0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1027465</v>
      </c>
      <c r="AI2" s="198">
        <f>ROUND(N(data!C314),0)</f>
        <v>-2133</v>
      </c>
      <c r="AJ2" s="198">
        <f>ROUND(N(data!C315),0)</f>
        <v>1092534</v>
      </c>
      <c r="AK2" s="198">
        <f>ROUND(N(data!C316),0)</f>
        <v>3065938</v>
      </c>
      <c r="AL2" s="198">
        <f>ROUND(N(data!C317),0)</f>
        <v>268217</v>
      </c>
      <c r="AM2" s="198">
        <f>ROUND(N(data!C318),0)</f>
        <v>0</v>
      </c>
      <c r="AN2" s="198">
        <f>ROUND(N(data!C319),0)</f>
        <v>-7876</v>
      </c>
      <c r="AO2" s="198">
        <f>ROUND(N(data!C320),0)</f>
        <v>0</v>
      </c>
      <c r="AP2" s="198">
        <f>ROUND(N(data!C321),0)</f>
        <v>168781</v>
      </c>
      <c r="AQ2" s="198">
        <f>ROUND(N(data!C322),0)</f>
        <v>6832259</v>
      </c>
      <c r="AR2" s="198">
        <f>ROUND(N(data!C323),0)</f>
        <v>0</v>
      </c>
      <c r="AS2" s="198">
        <f>ROUND(N(data!C326),0)</f>
        <v>36730</v>
      </c>
      <c r="AT2" s="198">
        <f>ROUND(N(data!C327),0)</f>
        <v>0</v>
      </c>
      <c r="AU2" s="198">
        <f>ROUND(N(data!C328),0)</f>
        <v>-517032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14165000</v>
      </c>
      <c r="BA2" s="198">
        <f>ROUND(N(data!C336),0)</f>
        <v>0</v>
      </c>
      <c r="BB2" s="198">
        <f>ROUND(N(data!C337),0)</f>
        <v>0</v>
      </c>
      <c r="BC2" s="198">
        <f>ROUND(N(data!C338),0)</f>
        <v>936248</v>
      </c>
      <c r="BD2" s="198">
        <f>ROUND(N(data!C339),0)</f>
        <v>0</v>
      </c>
      <c r="BE2" s="198">
        <f>ROUND(N(data!C343),0)</f>
        <v>2908449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243.24</v>
      </c>
      <c r="BL2" s="198">
        <f>ROUND(N(data!C358),0)</f>
        <v>11320839</v>
      </c>
      <c r="BM2" s="198">
        <f>ROUND(N(data!C359),0)</f>
        <v>70171734</v>
      </c>
      <c r="BN2" s="198">
        <f>ROUND(N(data!C363),0)</f>
        <v>33552725</v>
      </c>
      <c r="BO2" s="198">
        <f>ROUND(N(data!C364),0)</f>
        <v>0</v>
      </c>
      <c r="BP2" s="198">
        <f>ROUND(N(data!C365),0)</f>
        <v>11006625</v>
      </c>
      <c r="BQ2" s="198">
        <f>ROUND(N(data!D381),0)</f>
        <v>4631562</v>
      </c>
      <c r="BR2" s="198">
        <f>ROUND(N(data!C370),0)</f>
        <v>159588</v>
      </c>
      <c r="BS2" s="198">
        <f>ROUND(N(data!C371),0)</f>
        <v>0</v>
      </c>
      <c r="BT2" s="198">
        <f>ROUND(N(data!C372),0)</f>
        <v>0</v>
      </c>
      <c r="BU2" s="198">
        <f>ROUND(N(data!C373),0)</f>
        <v>994203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0</v>
      </c>
      <c r="CA2" s="198">
        <f>ROUND(N(data!C379),0)</f>
        <v>0</v>
      </c>
      <c r="CB2" s="198">
        <f>ROUND(N(data!C380),0)</f>
        <v>3477771</v>
      </c>
      <c r="CC2" s="198">
        <f>ROUND(N(data!C382),0)</f>
        <v>0</v>
      </c>
      <c r="CD2" s="198">
        <f>ROUND(N(data!C389),0)</f>
        <v>25742180</v>
      </c>
      <c r="CE2" s="198">
        <f>ROUND(N(data!C390),0)</f>
        <v>4787954</v>
      </c>
      <c r="CF2" s="198">
        <f>ROUND(N(data!C391),0)</f>
        <v>185546</v>
      </c>
      <c r="CG2" s="198">
        <f>ROUND(N(data!C392),0)</f>
        <v>3117205</v>
      </c>
      <c r="CH2" s="198">
        <f>ROUND(N(data!C393),0)</f>
        <v>0</v>
      </c>
      <c r="CI2" s="198">
        <f>ROUND(N(data!C394),0)</f>
        <v>3472385</v>
      </c>
      <c r="CJ2" s="198">
        <f>ROUND(N(data!C395),0)</f>
        <v>2088968</v>
      </c>
      <c r="CK2" s="198">
        <f>ROUND(N(data!C396),0)</f>
        <v>198794</v>
      </c>
      <c r="CL2" s="198">
        <f>ROUND(N(data!C397),0)</f>
        <v>609429</v>
      </c>
      <c r="CM2" s="198">
        <f>ROUND(N(data!C398),0)</f>
        <v>185571</v>
      </c>
      <c r="CN2" s="198">
        <f>ROUND(N(data!C399),0)</f>
        <v>0</v>
      </c>
      <c r="CO2" s="198">
        <f>ROUND(N(data!C362),0)</f>
        <v>2311554</v>
      </c>
      <c r="CP2" s="198">
        <f>ROUND(N(data!D415),0)</f>
        <v>6436424</v>
      </c>
      <c r="CQ2" s="52">
        <f>ROUND(N(data!C401),0)</f>
        <v>0</v>
      </c>
      <c r="CR2" s="52">
        <f>ROUND(N(data!C402),0)</f>
        <v>2881658</v>
      </c>
      <c r="CS2" s="52">
        <f>ROUND(N(data!C403),0)</f>
        <v>412747</v>
      </c>
      <c r="CT2" s="52">
        <f>ROUND(N(data!C404),0)</f>
        <v>0</v>
      </c>
      <c r="CU2" s="52">
        <f>ROUND(N(data!C405),0)</f>
        <v>0</v>
      </c>
      <c r="CV2" s="52">
        <f>ROUND(N(data!C406),0)</f>
        <v>365735</v>
      </c>
      <c r="CW2" s="52">
        <f>ROUND(N(data!C407),0)</f>
        <v>143393</v>
      </c>
      <c r="CX2" s="52">
        <f>ROUND(N(data!C408),0)</f>
        <v>512140</v>
      </c>
      <c r="CY2" s="52">
        <f>ROUND(N(data!C409),0)</f>
        <v>0</v>
      </c>
      <c r="CZ2" s="52">
        <f>ROUND(N(data!C410),0)</f>
        <v>19420</v>
      </c>
      <c r="DA2" s="52">
        <f>ROUND(N(data!C411),0)</f>
        <v>41113</v>
      </c>
      <c r="DB2" s="52">
        <f>ROUND(N(data!C412),0)</f>
        <v>0</v>
      </c>
      <c r="DC2" s="52">
        <f>ROUND(N(data!C413),0)</f>
        <v>544728</v>
      </c>
      <c r="DD2" s="52">
        <f>ROUND(N(data!C414),0)</f>
        <v>1515490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NtNUXryEKRSVYruQSDnNlsVCIx6/cB3y6HRYGVigyfxZ9jgoXMpFo6sSJvK1f1MwaqggQn2DA+TECAShVGUBQg==" saltValue="2qY7U6gvhjLDoHR1uU1/rQ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1344</v>
      </c>
      <c r="B1" s="12" t="s">
        <v>1345</v>
      </c>
      <c r="C1" s="10" t="s">
        <v>1346</v>
      </c>
      <c r="D1" s="12" t="s">
        <v>1347</v>
      </c>
      <c r="E1" s="10" t="s">
        <v>1348</v>
      </c>
      <c r="F1" s="10" t="s">
        <v>1349</v>
      </c>
      <c r="G1" s="10" t="s">
        <v>1350</v>
      </c>
      <c r="H1" s="10" t="s">
        <v>1351</v>
      </c>
      <c r="I1" s="10" t="s">
        <v>1352</v>
      </c>
      <c r="J1" s="10" t="s">
        <v>1353</v>
      </c>
      <c r="K1" s="10" t="s">
        <v>1354</v>
      </c>
      <c r="L1" s="10" t="s">
        <v>1355</v>
      </c>
      <c r="M1" s="10" t="s">
        <v>1356</v>
      </c>
      <c r="N1" s="10" t="s">
        <v>1357</v>
      </c>
      <c r="O1" s="10" t="s">
        <v>1358</v>
      </c>
      <c r="P1" s="10" t="s">
        <v>1326</v>
      </c>
      <c r="Q1" s="10" t="s">
        <v>1327</v>
      </c>
      <c r="R1" s="10" t="s">
        <v>1328</v>
      </c>
      <c r="S1" s="10" t="s">
        <v>1329</v>
      </c>
      <c r="T1" s="10" t="s">
        <v>1330</v>
      </c>
      <c r="U1" s="10" t="s">
        <v>1331</v>
      </c>
      <c r="V1" s="10" t="s">
        <v>1332</v>
      </c>
      <c r="W1" s="10" t="s">
        <v>1333</v>
      </c>
      <c r="X1" s="10" t="s">
        <v>1334</v>
      </c>
      <c r="Y1" s="10" t="s">
        <v>1335</v>
      </c>
      <c r="Z1" s="10" t="s">
        <v>1336</v>
      </c>
      <c r="AA1" s="10" t="s">
        <v>1337</v>
      </c>
      <c r="AB1" s="10" t="s">
        <v>1338</v>
      </c>
      <c r="AC1" s="10" t="s">
        <v>1339</v>
      </c>
      <c r="AD1" s="10" t="s">
        <v>1359</v>
      </c>
      <c r="AE1" s="10" t="s">
        <v>1360</v>
      </c>
      <c r="AF1" s="10" t="s">
        <v>1361</v>
      </c>
      <c r="AG1" s="10" t="s">
        <v>1362</v>
      </c>
      <c r="AH1" s="10" t="s">
        <v>1363</v>
      </c>
      <c r="AI1" s="10" t="s">
        <v>1364</v>
      </c>
      <c r="AJ1" s="10" t="s">
        <v>1365</v>
      </c>
      <c r="AK1" s="10" t="s">
        <v>1366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054</v>
      </c>
      <c r="B2" s="200" t="str">
        <f>RIGHT(data!$C$96,4)</f>
        <v>2024</v>
      </c>
      <c r="C2" s="12" t="str">
        <f>data!C$55</f>
        <v>6010</v>
      </c>
      <c r="D2" s="12" t="s">
        <v>1160</v>
      </c>
      <c r="E2" s="198">
        <f>ROUND(N(data!C59), 0)</f>
        <v>0</v>
      </c>
      <c r="F2" s="271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271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054</v>
      </c>
      <c r="B3" s="200" t="str">
        <f>RIGHT(data!$C$96,4)</f>
        <v>2024</v>
      </c>
      <c r="C3" s="12" t="str">
        <f>data!D$55</f>
        <v>6030</v>
      </c>
      <c r="D3" s="12" t="s">
        <v>1160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054</v>
      </c>
      <c r="B4" s="200" t="str">
        <f>RIGHT(data!$C$96,4)</f>
        <v>2024</v>
      </c>
      <c r="C4" s="12" t="str">
        <f>data!E$55</f>
        <v>6070</v>
      </c>
      <c r="D4" s="12" t="s">
        <v>1160</v>
      </c>
      <c r="E4" s="198">
        <f>ROUND(N(data!E59), 0)</f>
        <v>591</v>
      </c>
      <c r="F4" s="271">
        <f>ROUND(N(data!E60), 2)</f>
        <v>19.260000000000002</v>
      </c>
      <c r="G4" s="198">
        <f>ROUND(N(data!E61), 0)</f>
        <v>1994796</v>
      </c>
      <c r="H4" s="198">
        <f>ROUND(N(data!E62), 0)</f>
        <v>352594</v>
      </c>
      <c r="I4" s="198">
        <f>ROUND(N(data!E63), 0)</f>
        <v>0</v>
      </c>
      <c r="J4" s="198">
        <f>ROUND(N(data!E64), 0)</f>
        <v>53925</v>
      </c>
      <c r="K4" s="198">
        <f>ROUND(N(data!E65), 0)</f>
        <v>0</v>
      </c>
      <c r="L4" s="198">
        <f>ROUND(N(data!E66), 0)</f>
        <v>464542</v>
      </c>
      <c r="M4" s="198">
        <f>ROUND(N(data!E67), 0)</f>
        <v>91912</v>
      </c>
      <c r="N4" s="198">
        <f>ROUND(N(data!E68), 0)</f>
        <v>0</v>
      </c>
      <c r="O4" s="198">
        <f>ROUND(N(data!E69), 0)</f>
        <v>967029</v>
      </c>
      <c r="P4" s="198">
        <f>ROUND(N(data!E70), 0)</f>
        <v>0</v>
      </c>
      <c r="Q4" s="198">
        <f>ROUND(N(data!E71), 0)</f>
        <v>888087</v>
      </c>
      <c r="R4" s="198">
        <f>ROUND(N(data!E72), 0)</f>
        <v>21901</v>
      </c>
      <c r="S4" s="198">
        <f>ROUND(N(data!E73), 0)</f>
        <v>2562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25271</v>
      </c>
      <c r="X4" s="198">
        <f>ROUND(N(data!E78), 0)</f>
        <v>0</v>
      </c>
      <c r="Y4" s="198">
        <f>ROUND(N(data!E79), 0)</f>
        <v>0</v>
      </c>
      <c r="Z4" s="198">
        <f>ROUND(N(data!E80), 0)</f>
        <v>985</v>
      </c>
      <c r="AA4" s="198">
        <f>ROUND(N(data!E81), 0)</f>
        <v>12323</v>
      </c>
      <c r="AB4" s="198">
        <f>ROUND(N(data!E82), 0)</f>
        <v>1167</v>
      </c>
      <c r="AC4" s="198">
        <f>ROUND(N(data!E83), 0)</f>
        <v>14733</v>
      </c>
      <c r="AD4" s="198">
        <f>ROUND(N(data!E84), 0)</f>
        <v>0</v>
      </c>
      <c r="AE4" s="198">
        <f>ROUND(N(data!E89), 0)</f>
        <v>6577598</v>
      </c>
      <c r="AF4" s="198">
        <f>ROUND(N(data!E87), 0)</f>
        <v>6531711</v>
      </c>
      <c r="AG4" s="198">
        <f>ROUND(N(data!E90), 0)</f>
        <v>2649</v>
      </c>
      <c r="AH4" s="198">
        <f>ROUND(N(data!E91), 0)</f>
        <v>0</v>
      </c>
      <c r="AI4" s="198">
        <f>ROUND(N(data!E92), 0)</f>
        <v>0</v>
      </c>
      <c r="AJ4" s="198">
        <f>ROUND(N(data!E93), 0)</f>
        <v>0</v>
      </c>
      <c r="AK4" s="271">
        <f>ROUND(N(data!E94), 2)</f>
        <v>0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054</v>
      </c>
      <c r="B5" s="200" t="str">
        <f>RIGHT(data!$C$96,4)</f>
        <v>2024</v>
      </c>
      <c r="C5" s="12" t="str">
        <f>data!F$55</f>
        <v>6100</v>
      </c>
      <c r="D5" s="12" t="s">
        <v>1160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054</v>
      </c>
      <c r="B6" s="200" t="str">
        <f>RIGHT(data!$C$96,4)</f>
        <v>2024</v>
      </c>
      <c r="C6" s="12" t="str">
        <f>data!G$55</f>
        <v>6120</v>
      </c>
      <c r="D6" s="12" t="s">
        <v>1160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054</v>
      </c>
      <c r="B7" s="200" t="str">
        <f>RIGHT(data!$C$96,4)</f>
        <v>2024</v>
      </c>
      <c r="C7" s="12" t="str">
        <f>data!H$55</f>
        <v>6140</v>
      </c>
      <c r="D7" s="12" t="s">
        <v>1160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054</v>
      </c>
      <c r="B8" s="200" t="str">
        <f>RIGHT(data!$C$96,4)</f>
        <v>2024</v>
      </c>
      <c r="C8" s="12" t="str">
        <f>data!I$55</f>
        <v>6150</v>
      </c>
      <c r="D8" s="12" t="s">
        <v>1160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054</v>
      </c>
      <c r="B9" s="200" t="str">
        <f>RIGHT(data!$C$96,4)</f>
        <v>2024</v>
      </c>
      <c r="C9" s="12" t="str">
        <f>data!J$55</f>
        <v>6170</v>
      </c>
      <c r="D9" s="12" t="s">
        <v>1160</v>
      </c>
      <c r="E9" s="198">
        <f>ROUND(N(data!J59), 0)</f>
        <v>14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587</v>
      </c>
      <c r="K9" s="198">
        <f>ROUND(N(data!J65), 0)</f>
        <v>0</v>
      </c>
      <c r="L9" s="198">
        <f>ROUND(N(data!J66), 0)</f>
        <v>524</v>
      </c>
      <c r="M9" s="198">
        <f>ROUND(N(data!J67), 0)</f>
        <v>5794</v>
      </c>
      <c r="N9" s="198">
        <f>ROUND(N(data!J68), 0)</f>
        <v>0</v>
      </c>
      <c r="O9" s="198">
        <f>ROUND(N(data!J69), 0)</f>
        <v>369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265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47</v>
      </c>
      <c r="AB9" s="198">
        <f>ROUND(N(data!J82), 0)</f>
        <v>0</v>
      </c>
      <c r="AC9" s="198">
        <f>ROUND(N(data!J83), 0)</f>
        <v>57</v>
      </c>
      <c r="AD9" s="198">
        <f>ROUND(N(data!J84), 0)</f>
        <v>0</v>
      </c>
      <c r="AE9" s="198">
        <f>ROUND(N(data!J89), 0)</f>
        <v>26345</v>
      </c>
      <c r="AF9" s="198">
        <f>ROUND(N(data!J87), 0)</f>
        <v>26345</v>
      </c>
      <c r="AG9" s="198">
        <f>ROUND(N(data!J90), 0)</f>
        <v>167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054</v>
      </c>
      <c r="B10" s="200" t="str">
        <f>RIGHT(data!$C$96,4)</f>
        <v>2024</v>
      </c>
      <c r="C10" s="12" t="str">
        <f>data!K$55</f>
        <v>6200</v>
      </c>
      <c r="D10" s="12" t="s">
        <v>1160</v>
      </c>
      <c r="E10" s="198">
        <f>ROUND(N(data!K59), 0)</f>
        <v>320</v>
      </c>
      <c r="F10" s="271">
        <f>ROUND(N(data!K60), 2)</f>
        <v>1.34</v>
      </c>
      <c r="G10" s="198">
        <f>ROUND(N(data!K61), 0)</f>
        <v>94052</v>
      </c>
      <c r="H10" s="198">
        <f>ROUND(N(data!K62), 0)</f>
        <v>3934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1012</v>
      </c>
      <c r="M10" s="198">
        <f>ROUND(N(data!K67), 0)</f>
        <v>83863</v>
      </c>
      <c r="N10" s="198">
        <f>ROUND(N(data!K68), 0)</f>
        <v>0</v>
      </c>
      <c r="O10" s="198">
        <f>ROUND(N(data!K69), 0)</f>
        <v>14827</v>
      </c>
      <c r="P10" s="198">
        <f>ROUND(N(data!K70), 0)</f>
        <v>0</v>
      </c>
      <c r="Q10" s="198">
        <f>ROUND(N(data!K71), 0)</f>
        <v>8641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428</v>
      </c>
      <c r="AC10" s="198">
        <f>ROUND(N(data!K83), 0)</f>
        <v>5758</v>
      </c>
      <c r="AD10" s="198">
        <f>ROUND(N(data!K84), 0)</f>
        <v>0</v>
      </c>
      <c r="AE10" s="198">
        <f>ROUND(N(data!K89), 0)</f>
        <v>2499898</v>
      </c>
      <c r="AF10" s="198">
        <f>ROUND(N(data!K87), 0)</f>
        <v>2470198</v>
      </c>
      <c r="AG10" s="198">
        <f>ROUND(N(data!K90), 0)</f>
        <v>2417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054</v>
      </c>
      <c r="B11" s="200" t="str">
        <f>RIGHT(data!$C$96,4)</f>
        <v>2024</v>
      </c>
      <c r="C11" s="12" t="str">
        <f>data!L$55</f>
        <v>6210</v>
      </c>
      <c r="D11" s="12" t="s">
        <v>1160</v>
      </c>
      <c r="E11" s="198">
        <f>ROUND(N(data!L59), 0)</f>
        <v>6663</v>
      </c>
      <c r="F11" s="271">
        <f>ROUND(N(data!L60), 2)</f>
        <v>28.56</v>
      </c>
      <c r="G11" s="198">
        <f>ROUND(N(data!L61), 0)</f>
        <v>2315233</v>
      </c>
      <c r="H11" s="198">
        <f>ROUND(N(data!L62), 0)</f>
        <v>447986</v>
      </c>
      <c r="I11" s="198">
        <f>ROUND(N(data!L63), 0)</f>
        <v>0</v>
      </c>
      <c r="J11" s="198">
        <f>ROUND(N(data!L64), 0)</f>
        <v>65897</v>
      </c>
      <c r="K11" s="198">
        <f>ROUND(N(data!L65), 0)</f>
        <v>0</v>
      </c>
      <c r="L11" s="198">
        <f>ROUND(N(data!L66), 0)</f>
        <v>5820</v>
      </c>
      <c r="M11" s="198">
        <f>ROUND(N(data!L67), 0)</f>
        <v>60234</v>
      </c>
      <c r="N11" s="198">
        <f>ROUND(N(data!L68), 0)</f>
        <v>1265</v>
      </c>
      <c r="O11" s="198">
        <f>ROUND(N(data!L69), 0)</f>
        <v>117118</v>
      </c>
      <c r="P11" s="198">
        <f>ROUND(N(data!L70), 0)</f>
        <v>0</v>
      </c>
      <c r="Q11" s="198">
        <f>ROUND(N(data!L71), 0)</f>
        <v>82055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398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761</v>
      </c>
      <c r="AB11" s="198">
        <f>ROUND(N(data!L82), 0)</f>
        <v>4488</v>
      </c>
      <c r="AC11" s="198">
        <f>ROUND(N(data!L83), 0)</f>
        <v>29416</v>
      </c>
      <c r="AD11" s="198">
        <f>ROUND(N(data!L84), 0)</f>
        <v>0</v>
      </c>
      <c r="AE11" s="198">
        <f>ROUND(N(data!L89), 0)</f>
        <v>2211862</v>
      </c>
      <c r="AF11" s="198">
        <f>ROUND(N(data!L87), 0)</f>
        <v>2211615</v>
      </c>
      <c r="AG11" s="198">
        <f>ROUND(N(data!L90), 0)</f>
        <v>1736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054</v>
      </c>
      <c r="B12" s="200" t="str">
        <f>RIGHT(data!$C$96,4)</f>
        <v>2024</v>
      </c>
      <c r="C12" s="12" t="str">
        <f>data!M$55</f>
        <v>6330</v>
      </c>
      <c r="D12" s="12" t="s">
        <v>1160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054</v>
      </c>
      <c r="B13" s="200" t="str">
        <f>RIGHT(data!$C$96,4)</f>
        <v>2024</v>
      </c>
      <c r="C13" s="12" t="str">
        <f>data!N$55</f>
        <v>6400</v>
      </c>
      <c r="D13" s="12" t="s">
        <v>1160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054</v>
      </c>
      <c r="B14" s="200" t="str">
        <f>RIGHT(data!$C$96,4)</f>
        <v>2024</v>
      </c>
      <c r="C14" s="12" t="str">
        <f>data!O$55</f>
        <v>7010</v>
      </c>
      <c r="D14" s="12" t="s">
        <v>1160</v>
      </c>
      <c r="E14" s="198">
        <f>ROUND(N(data!O59), 0)</f>
        <v>8</v>
      </c>
      <c r="F14" s="271">
        <f>ROUND(N(data!O60), 2)</f>
        <v>0.03</v>
      </c>
      <c r="G14" s="198">
        <f>ROUND(N(data!O61), 0)</f>
        <v>1317</v>
      </c>
      <c r="H14" s="198">
        <f>ROUND(N(data!O62), 0)</f>
        <v>667</v>
      </c>
      <c r="I14" s="198">
        <f>ROUND(N(data!O63), 0)</f>
        <v>0</v>
      </c>
      <c r="J14" s="198">
        <f>ROUND(N(data!O64), 0)</f>
        <v>1576</v>
      </c>
      <c r="K14" s="198">
        <f>ROUND(N(data!O65), 0)</f>
        <v>0</v>
      </c>
      <c r="L14" s="198">
        <f>ROUND(N(data!O66), 0)</f>
        <v>9000</v>
      </c>
      <c r="M14" s="198">
        <f>ROUND(N(data!O67), 0)</f>
        <v>18251</v>
      </c>
      <c r="N14" s="198">
        <f>ROUND(N(data!O68), 0)</f>
        <v>0</v>
      </c>
      <c r="O14" s="198">
        <f>ROUND(N(data!O69), 0)</f>
        <v>130164</v>
      </c>
      <c r="P14" s="198">
        <f>ROUND(N(data!O70), 0)</f>
        <v>0</v>
      </c>
      <c r="Q14" s="198">
        <f>ROUND(N(data!O71), 0)</f>
        <v>0</v>
      </c>
      <c r="R14" s="198">
        <f>ROUND(N(data!O72), 0)</f>
        <v>117900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3508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2238</v>
      </c>
      <c r="AB14" s="198">
        <f>ROUND(N(data!O82), 0)</f>
        <v>0</v>
      </c>
      <c r="AC14" s="198">
        <f>ROUND(N(data!O83), 0)</f>
        <v>6518</v>
      </c>
      <c r="AD14" s="198">
        <f>ROUND(N(data!O84), 0)</f>
        <v>0</v>
      </c>
      <c r="AE14" s="198">
        <f>ROUND(N(data!O89), 0)</f>
        <v>91738</v>
      </c>
      <c r="AF14" s="198">
        <f>ROUND(N(data!O87), 0)</f>
        <v>80970</v>
      </c>
      <c r="AG14" s="198">
        <f>ROUND(N(data!O90), 0)</f>
        <v>526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054</v>
      </c>
      <c r="B15" s="200" t="str">
        <f>RIGHT(data!$C$96,4)</f>
        <v>2024</v>
      </c>
      <c r="C15" s="12" t="str">
        <f>data!P$55</f>
        <v>7020</v>
      </c>
      <c r="D15" s="12" t="s">
        <v>1160</v>
      </c>
      <c r="E15" s="198">
        <f>ROUND(N(data!P59), 0)</f>
        <v>6722</v>
      </c>
      <c r="F15" s="271">
        <f>ROUND(N(data!P60), 2)</f>
        <v>5.29</v>
      </c>
      <c r="G15" s="198">
        <f>ROUND(N(data!P61), 0)</f>
        <v>481581</v>
      </c>
      <c r="H15" s="198">
        <f>ROUND(N(data!P62), 0)</f>
        <v>105026</v>
      </c>
      <c r="I15" s="198">
        <f>ROUND(N(data!P63), 0)</f>
        <v>0</v>
      </c>
      <c r="J15" s="198">
        <f>ROUND(N(data!P64), 0)</f>
        <v>112519</v>
      </c>
      <c r="K15" s="198">
        <f>ROUND(N(data!P65), 0)</f>
        <v>0</v>
      </c>
      <c r="L15" s="198">
        <f>ROUND(N(data!P66), 0)</f>
        <v>1589</v>
      </c>
      <c r="M15" s="198">
        <f>ROUND(N(data!P67), 0)</f>
        <v>216891</v>
      </c>
      <c r="N15" s="198">
        <f>ROUND(N(data!P68), 0)</f>
        <v>208</v>
      </c>
      <c r="O15" s="198">
        <f>ROUND(N(data!P69), 0)</f>
        <v>47542</v>
      </c>
      <c r="P15" s="198">
        <f>ROUND(N(data!P70), 0)</f>
        <v>0</v>
      </c>
      <c r="Q15" s="198">
        <f>ROUND(N(data!P71), 0)</f>
        <v>-7863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43609</v>
      </c>
      <c r="X15" s="198">
        <f>ROUND(N(data!P78), 0)</f>
        <v>0</v>
      </c>
      <c r="Y15" s="198">
        <f>ROUND(N(data!P79), 0)</f>
        <v>0</v>
      </c>
      <c r="Z15" s="198">
        <f>ROUND(N(data!P80), 0)</f>
        <v>55</v>
      </c>
      <c r="AA15" s="198">
        <f>ROUND(N(data!P81), 0)</f>
        <v>5606</v>
      </c>
      <c r="AB15" s="198">
        <f>ROUND(N(data!P82), 0)</f>
        <v>915</v>
      </c>
      <c r="AC15" s="198">
        <f>ROUND(N(data!P83), 0)</f>
        <v>5220</v>
      </c>
      <c r="AD15" s="198">
        <f>ROUND(N(data!P84), 0)</f>
        <v>0</v>
      </c>
      <c r="AE15" s="198">
        <f>ROUND(N(data!P89), 0)</f>
        <v>3011408</v>
      </c>
      <c r="AF15" s="198">
        <f>ROUND(N(data!P87), 0)</f>
        <v>0</v>
      </c>
      <c r="AG15" s="198">
        <f>ROUND(N(data!P90), 0)</f>
        <v>6251</v>
      </c>
      <c r="AH15" s="198">
        <f>ROUND(N(data!P91), 0)</f>
        <v>0</v>
      </c>
      <c r="AI15" s="198">
        <f>ROUND(N(data!P92), 0)</f>
        <v>0</v>
      </c>
      <c r="AJ15" s="198">
        <f>ROUND(N(data!P93), 0)</f>
        <v>0</v>
      </c>
      <c r="AK15" s="271">
        <f>ROUND(N(data!P94), 2)</f>
        <v>0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054</v>
      </c>
      <c r="B16" s="200" t="str">
        <f>RIGHT(data!$C$96,4)</f>
        <v>2024</v>
      </c>
      <c r="C16" s="12" t="str">
        <f>data!Q$55</f>
        <v>7030</v>
      </c>
      <c r="D16" s="12" t="s">
        <v>1160</v>
      </c>
      <c r="E16" s="198">
        <f>ROUND(N(data!Q59), 0)</f>
        <v>6000</v>
      </c>
      <c r="F16" s="271">
        <f>ROUND(N(data!Q60), 2)</f>
        <v>0.01</v>
      </c>
      <c r="G16" s="198">
        <f>ROUND(N(data!Q61), 0)</f>
        <v>1265</v>
      </c>
      <c r="H16" s="198">
        <f>ROUND(N(data!Q62), 0)</f>
        <v>108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78870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054</v>
      </c>
      <c r="B17" s="200" t="str">
        <f>RIGHT(data!$C$96,4)</f>
        <v>2024</v>
      </c>
      <c r="C17" s="12" t="str">
        <f>data!R$55</f>
        <v>7040</v>
      </c>
      <c r="D17" s="12" t="s">
        <v>1160</v>
      </c>
      <c r="E17" s="198">
        <f>ROUND(N(data!R59), 0)</f>
        <v>15456</v>
      </c>
      <c r="F17" s="271">
        <f>ROUND(N(data!R60), 2)</f>
        <v>1.34</v>
      </c>
      <c r="G17" s="198">
        <f>ROUND(N(data!R61), 0)</f>
        <v>580464</v>
      </c>
      <c r="H17" s="198">
        <f>ROUND(N(data!R62), 0)</f>
        <v>54782</v>
      </c>
      <c r="I17" s="198">
        <f>ROUND(N(data!R63), 0)</f>
        <v>0</v>
      </c>
      <c r="J17" s="198">
        <f>ROUND(N(data!R64), 0)</f>
        <v>15848</v>
      </c>
      <c r="K17" s="198">
        <f>ROUND(N(data!R65), 0)</f>
        <v>0</v>
      </c>
      <c r="L17" s="198">
        <f>ROUND(N(data!R66), 0)</f>
        <v>347</v>
      </c>
      <c r="M17" s="198">
        <f>ROUND(N(data!R67), 0)</f>
        <v>0</v>
      </c>
      <c r="N17" s="198">
        <f>ROUND(N(data!R68), 0)</f>
        <v>0</v>
      </c>
      <c r="O17" s="198">
        <f>ROUND(N(data!R69), 0)</f>
        <v>73906</v>
      </c>
      <c r="P17" s="198">
        <f>ROUND(N(data!R70), 0)</f>
        <v>0</v>
      </c>
      <c r="Q17" s="198">
        <f>ROUND(N(data!R71), 0)</f>
        <v>50400</v>
      </c>
      <c r="R17" s="198">
        <f>ROUND(N(data!R72), 0)</f>
        <v>0</v>
      </c>
      <c r="S17" s="198">
        <f>ROUND(N(data!R73), 0)</f>
        <v>5075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5499</v>
      </c>
      <c r="X17" s="198">
        <f>ROUND(N(data!R78), 0)</f>
        <v>0</v>
      </c>
      <c r="Y17" s="198">
        <f>ROUND(N(data!R79), 0)</f>
        <v>0</v>
      </c>
      <c r="Z17" s="198">
        <f>ROUND(N(data!R80), 0)</f>
        <v>449</v>
      </c>
      <c r="AA17" s="198">
        <f>ROUND(N(data!R81), 0)</f>
        <v>669</v>
      </c>
      <c r="AB17" s="198">
        <f>ROUND(N(data!R82), 0)</f>
        <v>733</v>
      </c>
      <c r="AC17" s="198">
        <f>ROUND(N(data!R83), 0)</f>
        <v>11081</v>
      </c>
      <c r="AD17" s="198">
        <f>ROUND(N(data!R84), 0)</f>
        <v>0</v>
      </c>
      <c r="AE17" s="198">
        <f>ROUND(N(data!R89), 0)</f>
        <v>1294430</v>
      </c>
      <c r="AF17" s="198">
        <f>ROUND(N(data!R87), 0)</f>
        <v>0</v>
      </c>
      <c r="AG17" s="198">
        <f>ROUND(N(data!R90), 0)</f>
        <v>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054</v>
      </c>
      <c r="B18" s="200" t="str">
        <f>RIGHT(data!$C$96,4)</f>
        <v>2024</v>
      </c>
      <c r="C18" s="12" t="str">
        <f>data!S$55</f>
        <v>7050</v>
      </c>
      <c r="D18" s="12" t="s">
        <v>1160</v>
      </c>
      <c r="E18" s="198">
        <f>ROUND(N(data!S59), 0)</f>
        <v>0</v>
      </c>
      <c r="F18" s="271">
        <f>ROUND(N(data!S60), 2)</f>
        <v>2.02</v>
      </c>
      <c r="G18" s="198">
        <f>ROUND(N(data!S61), 0)</f>
        <v>93702</v>
      </c>
      <c r="H18" s="198">
        <f>ROUND(N(data!S62), 0)</f>
        <v>30200</v>
      </c>
      <c r="I18" s="198">
        <f>ROUND(N(data!S63), 0)</f>
        <v>0</v>
      </c>
      <c r="J18" s="198">
        <f>ROUND(N(data!S64), 0)</f>
        <v>51030</v>
      </c>
      <c r="K18" s="198">
        <f>ROUND(N(data!S65), 0)</f>
        <v>0</v>
      </c>
      <c r="L18" s="198">
        <f>ROUND(N(data!S66), 0)</f>
        <v>35233</v>
      </c>
      <c r="M18" s="198">
        <f>ROUND(N(data!S67), 0)</f>
        <v>52392</v>
      </c>
      <c r="N18" s="198">
        <f>ROUND(N(data!S68), 0)</f>
        <v>0</v>
      </c>
      <c r="O18" s="198">
        <f>ROUND(N(data!S69), 0)</f>
        <v>85087</v>
      </c>
      <c r="P18" s="198">
        <f>ROUND(N(data!S70), 0)</f>
        <v>0</v>
      </c>
      <c r="Q18" s="198">
        <f>ROUND(N(data!S71), 0)</f>
        <v>0</v>
      </c>
      <c r="R18" s="198">
        <f>ROUND(N(data!S72), 0)</f>
        <v>28877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90</v>
      </c>
      <c r="AA18" s="198">
        <f>ROUND(N(data!S81), 0)</f>
        <v>41552</v>
      </c>
      <c r="AB18" s="198">
        <f>ROUND(N(data!S82), 0)</f>
        <v>2</v>
      </c>
      <c r="AC18" s="198">
        <f>ROUND(N(data!S83), 0)</f>
        <v>14566</v>
      </c>
      <c r="AD18" s="198">
        <f>ROUND(N(data!S84), 0)</f>
        <v>0</v>
      </c>
      <c r="AE18" s="198">
        <f>ROUND(N(data!S89), 0)</f>
        <v>164433</v>
      </c>
      <c r="AF18" s="198">
        <f>ROUND(N(data!S87), 0)</f>
        <v>0</v>
      </c>
      <c r="AG18" s="198">
        <f>ROUND(N(data!S90), 0)</f>
        <v>1510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054</v>
      </c>
      <c r="B19" s="200" t="str">
        <f>RIGHT(data!$C$96,4)</f>
        <v>2024</v>
      </c>
      <c r="C19" s="12" t="str">
        <f>data!T$55</f>
        <v>7060</v>
      </c>
      <c r="D19" s="12" t="s">
        <v>1160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149567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263902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054</v>
      </c>
      <c r="B20" s="200" t="str">
        <f>RIGHT(data!$C$96,4)</f>
        <v>2024</v>
      </c>
      <c r="C20" s="12" t="str">
        <f>data!U$55</f>
        <v>7070</v>
      </c>
      <c r="D20" s="12" t="s">
        <v>1160</v>
      </c>
      <c r="E20" s="198">
        <f>ROUND(N(data!U59), 0)</f>
        <v>59291</v>
      </c>
      <c r="F20" s="271">
        <f>ROUND(N(data!U60), 2)</f>
        <v>8.6999999999999993</v>
      </c>
      <c r="G20" s="198">
        <f>ROUND(N(data!U61), 0)</f>
        <v>775137</v>
      </c>
      <c r="H20" s="198">
        <f>ROUND(N(data!U62), 0)</f>
        <v>165704</v>
      </c>
      <c r="I20" s="198">
        <f>ROUND(N(data!U63), 0)</f>
        <v>0</v>
      </c>
      <c r="J20" s="198">
        <f>ROUND(N(data!U64), 0)</f>
        <v>611242</v>
      </c>
      <c r="K20" s="198">
        <f>ROUND(N(data!U65), 0)</f>
        <v>0</v>
      </c>
      <c r="L20" s="198">
        <f>ROUND(N(data!U66), 0)</f>
        <v>72186</v>
      </c>
      <c r="M20" s="198">
        <f>ROUND(N(data!U67), 0)</f>
        <v>43718</v>
      </c>
      <c r="N20" s="198">
        <f>ROUND(N(data!U68), 0)</f>
        <v>0</v>
      </c>
      <c r="O20" s="198">
        <f>ROUND(N(data!U69), 0)</f>
        <v>395850</v>
      </c>
      <c r="P20" s="198">
        <f>ROUND(N(data!U70), 0)</f>
        <v>0</v>
      </c>
      <c r="Q20" s="198">
        <f>ROUND(N(data!U71), 0)</f>
        <v>80904</v>
      </c>
      <c r="R20" s="198">
        <f>ROUND(N(data!U72), 0)</f>
        <v>57450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133272</v>
      </c>
      <c r="W20" s="198">
        <f>ROUND(N(data!U77), 0)</f>
        <v>54897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27676</v>
      </c>
      <c r="AB20" s="198">
        <f>ROUND(N(data!U82), 0)</f>
        <v>701</v>
      </c>
      <c r="AC20" s="198">
        <f>ROUND(N(data!U83), 0)</f>
        <v>40950</v>
      </c>
      <c r="AD20" s="198">
        <f>ROUND(N(data!U84), 0)</f>
        <v>0</v>
      </c>
      <c r="AE20" s="198">
        <f>ROUND(N(data!U89), 0)</f>
        <v>4731063</v>
      </c>
      <c r="AF20" s="198">
        <f>ROUND(N(data!U87), 0)</f>
        <v>0</v>
      </c>
      <c r="AG20" s="198">
        <f>ROUND(N(data!U90), 0)</f>
        <v>1260</v>
      </c>
      <c r="AH20" s="198">
        <f>ROUND(N(data!U91), 0)</f>
        <v>0</v>
      </c>
      <c r="AI20" s="198">
        <f>ROUND(N(data!U92), 0)</f>
        <v>0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054</v>
      </c>
      <c r="B21" s="200" t="str">
        <f>RIGHT(data!$C$96,4)</f>
        <v>2024</v>
      </c>
      <c r="C21" s="12" t="str">
        <f>data!V$55</f>
        <v>7110</v>
      </c>
      <c r="D21" s="12" t="s">
        <v>1160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8188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236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054</v>
      </c>
      <c r="B22" s="200" t="str">
        <f>RIGHT(data!$C$96,4)</f>
        <v>2024</v>
      </c>
      <c r="C22" s="12" t="str">
        <f>data!W$55</f>
        <v>7120</v>
      </c>
      <c r="D22" s="12" t="s">
        <v>1160</v>
      </c>
      <c r="E22" s="198">
        <f>ROUND(N(data!W59), 0)</f>
        <v>4117</v>
      </c>
      <c r="F22" s="271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0</v>
      </c>
      <c r="J22" s="198">
        <f>ROUND(N(data!W64), 0)</f>
        <v>0</v>
      </c>
      <c r="K22" s="198">
        <f>ROUND(N(data!W65), 0)</f>
        <v>0</v>
      </c>
      <c r="L22" s="198">
        <f>ROUND(N(data!W66), 0)</f>
        <v>0</v>
      </c>
      <c r="M22" s="198">
        <f>ROUND(N(data!W67), 0)</f>
        <v>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0</v>
      </c>
      <c r="AF22" s="198">
        <f>ROUND(N(data!W87), 0)</f>
        <v>0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054</v>
      </c>
      <c r="B23" s="200" t="str">
        <f>RIGHT(data!$C$96,4)</f>
        <v>2024</v>
      </c>
      <c r="C23" s="12" t="str">
        <f>data!X$55</f>
        <v>7130</v>
      </c>
      <c r="D23" s="12" t="s">
        <v>1160</v>
      </c>
      <c r="E23" s="198">
        <f>ROUND(N(data!X59), 0)</f>
        <v>12927</v>
      </c>
      <c r="F23" s="271">
        <f>ROUND(N(data!X60), 2)</f>
        <v>0</v>
      </c>
      <c r="G23" s="198">
        <f>ROUND(N(data!X61), 0)</f>
        <v>0</v>
      </c>
      <c r="H23" s="198">
        <f>ROUND(N(data!X62), 0)</f>
        <v>0</v>
      </c>
      <c r="I23" s="198">
        <f>ROUND(N(data!X63), 0)</f>
        <v>0</v>
      </c>
      <c r="J23" s="198">
        <f>ROUND(N(data!X64), 0)</f>
        <v>0</v>
      </c>
      <c r="K23" s="198">
        <f>ROUND(N(data!X65), 0)</f>
        <v>0</v>
      </c>
      <c r="L23" s="198">
        <f>ROUND(N(data!X66), 0)</f>
        <v>0</v>
      </c>
      <c r="M23" s="198">
        <f>ROUND(N(data!X67), 0)</f>
        <v>0</v>
      </c>
      <c r="N23" s="198">
        <f>ROUND(N(data!X68), 0)</f>
        <v>0</v>
      </c>
      <c r="O23" s="198">
        <f>ROUND(N(data!X69), 0)</f>
        <v>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0</v>
      </c>
      <c r="AF23" s="198">
        <f>ROUND(N(data!X87), 0)</f>
        <v>0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054</v>
      </c>
      <c r="B24" s="200" t="str">
        <f>RIGHT(data!$C$96,4)</f>
        <v>2024</v>
      </c>
      <c r="C24" s="12" t="str">
        <f>data!Y$55</f>
        <v>7140</v>
      </c>
      <c r="D24" s="12" t="s">
        <v>1160</v>
      </c>
      <c r="E24" s="198">
        <f>ROUND(N(data!Y59), 0)</f>
        <v>7350</v>
      </c>
      <c r="F24" s="271">
        <f>ROUND(N(data!Y60), 2)</f>
        <v>11.19</v>
      </c>
      <c r="G24" s="198">
        <f>ROUND(N(data!Y61), 0)</f>
        <v>1500578</v>
      </c>
      <c r="H24" s="198">
        <f>ROUND(N(data!Y62), 0)</f>
        <v>235726</v>
      </c>
      <c r="I24" s="198">
        <f>ROUND(N(data!Y63), 0)</f>
        <v>58411</v>
      </c>
      <c r="J24" s="198">
        <f>ROUND(N(data!Y64), 0)</f>
        <v>45821</v>
      </c>
      <c r="K24" s="198">
        <f>ROUND(N(data!Y65), 0)</f>
        <v>0</v>
      </c>
      <c r="L24" s="198">
        <f>ROUND(N(data!Y66), 0)</f>
        <v>349718</v>
      </c>
      <c r="M24" s="198">
        <f>ROUND(N(data!Y67), 0)</f>
        <v>86430</v>
      </c>
      <c r="N24" s="198">
        <f>ROUND(N(data!Y68), 0)</f>
        <v>38423</v>
      </c>
      <c r="O24" s="198">
        <f>ROUND(N(data!Y69), 0)</f>
        <v>384158</v>
      </c>
      <c r="P24" s="198">
        <f>ROUND(N(data!Y70), 0)</f>
        <v>0</v>
      </c>
      <c r="Q24" s="198">
        <f>ROUND(N(data!Y71), 0)</f>
        <v>121815</v>
      </c>
      <c r="R24" s="198">
        <f>ROUND(N(data!Y72), 0)</f>
        <v>1080</v>
      </c>
      <c r="S24" s="198">
        <f>ROUND(N(data!Y73), 0)</f>
        <v>35636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174147</v>
      </c>
      <c r="X24" s="198">
        <f>ROUND(N(data!Y78), 0)</f>
        <v>0</v>
      </c>
      <c r="Y24" s="198">
        <f>ROUND(N(data!Y79), 0)</f>
        <v>0</v>
      </c>
      <c r="Z24" s="198">
        <f>ROUND(N(data!Y80), 0)</f>
        <v>2815</v>
      </c>
      <c r="AA24" s="198">
        <f>ROUND(N(data!Y81), 0)</f>
        <v>19725</v>
      </c>
      <c r="AB24" s="198">
        <f>ROUND(N(data!Y82), 0)</f>
        <v>1664</v>
      </c>
      <c r="AC24" s="198">
        <f>ROUND(N(data!Y83), 0)</f>
        <v>27276</v>
      </c>
      <c r="AD24" s="198">
        <f>ROUND(N(data!Y84), 0)</f>
        <v>0</v>
      </c>
      <c r="AE24" s="198">
        <f>ROUND(N(data!Y89), 0)</f>
        <v>8205343</v>
      </c>
      <c r="AF24" s="198">
        <f>ROUND(N(data!Y87), 0)</f>
        <v>0</v>
      </c>
      <c r="AG24" s="198">
        <f>ROUND(N(data!Y90), 0)</f>
        <v>2491</v>
      </c>
      <c r="AH24" s="198">
        <f>ROUND(N(data!Y91), 0)</f>
        <v>0</v>
      </c>
      <c r="AI24" s="198">
        <f>ROUND(N(data!Y92), 0)</f>
        <v>0</v>
      </c>
      <c r="AJ24" s="198">
        <f>ROUND(N(data!Y93), 0)</f>
        <v>0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054</v>
      </c>
      <c r="B25" s="200" t="str">
        <f>RIGHT(data!$C$96,4)</f>
        <v>2024</v>
      </c>
      <c r="C25" s="12" t="str">
        <f>data!Z$55</f>
        <v>7150</v>
      </c>
      <c r="D25" s="12" t="s">
        <v>1160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054</v>
      </c>
      <c r="B26" s="200" t="str">
        <f>RIGHT(data!$C$96,4)</f>
        <v>2024</v>
      </c>
      <c r="C26" s="12" t="str">
        <f>data!AA$55</f>
        <v>7160</v>
      </c>
      <c r="D26" s="12" t="s">
        <v>1160</v>
      </c>
      <c r="E26" s="198">
        <f>ROUND(N(data!AA59), 0)</f>
        <v>0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054</v>
      </c>
      <c r="B27" s="200" t="str">
        <f>RIGHT(data!$C$96,4)</f>
        <v>2024</v>
      </c>
      <c r="C27" s="12" t="str">
        <f>data!AB$55</f>
        <v>7170</v>
      </c>
      <c r="D27" s="12" t="s">
        <v>1160</v>
      </c>
      <c r="E27" s="198">
        <f>ROUND(N(data!AB59), 0)</f>
        <v>0</v>
      </c>
      <c r="F27" s="271">
        <f>ROUND(N(data!AB60), 2)</f>
        <v>3.15</v>
      </c>
      <c r="G27" s="198">
        <f>ROUND(N(data!AB61), 0)</f>
        <v>295039</v>
      </c>
      <c r="H27" s="198">
        <f>ROUND(N(data!AB62), 0)</f>
        <v>52728</v>
      </c>
      <c r="I27" s="198">
        <f>ROUND(N(data!AB63), 0)</f>
        <v>4500</v>
      </c>
      <c r="J27" s="198">
        <f>ROUND(N(data!AB64), 0)</f>
        <v>1339401</v>
      </c>
      <c r="K27" s="198">
        <f>ROUND(N(data!AB65), 0)</f>
        <v>0</v>
      </c>
      <c r="L27" s="198">
        <f>ROUND(N(data!AB66), 0)</f>
        <v>122615</v>
      </c>
      <c r="M27" s="198">
        <f>ROUND(N(data!AB67), 0)</f>
        <v>13671</v>
      </c>
      <c r="N27" s="198">
        <f>ROUND(N(data!AB68), 0)</f>
        <v>56234</v>
      </c>
      <c r="O27" s="198">
        <f>ROUND(N(data!AB69), 0)</f>
        <v>54877</v>
      </c>
      <c r="P27" s="198">
        <f>ROUND(N(data!AB70), 0)</f>
        <v>0</v>
      </c>
      <c r="Q27" s="198">
        <f>ROUND(N(data!AB71), 0)</f>
        <v>27983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7342</v>
      </c>
      <c r="W27" s="198">
        <f>ROUND(N(data!AB77), 0)</f>
        <v>6112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4955</v>
      </c>
      <c r="AB27" s="198">
        <f>ROUND(N(data!AB82), 0)</f>
        <v>2830</v>
      </c>
      <c r="AC27" s="198">
        <f>ROUND(N(data!AB83), 0)</f>
        <v>5655</v>
      </c>
      <c r="AD27" s="198">
        <f>ROUND(N(data!AB84), 0)</f>
        <v>0</v>
      </c>
      <c r="AE27" s="198">
        <f>ROUND(N(data!AB89), 0)</f>
        <v>4646262</v>
      </c>
      <c r="AF27" s="198">
        <f>ROUND(N(data!AB87), 0)</f>
        <v>0</v>
      </c>
      <c r="AG27" s="198">
        <f>ROUND(N(data!AB90), 0)</f>
        <v>394</v>
      </c>
      <c r="AH27" s="198">
        <f>ROUND(N(data!AB91), 0)</f>
        <v>0</v>
      </c>
      <c r="AI27" s="198">
        <f>ROUND(N(data!AB92), 0)</f>
        <v>0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054</v>
      </c>
      <c r="B28" s="200" t="str">
        <f>RIGHT(data!$C$96,4)</f>
        <v>2024</v>
      </c>
      <c r="C28" s="12" t="str">
        <f>data!AC$55</f>
        <v>7180</v>
      </c>
      <c r="D28" s="12" t="s">
        <v>1160</v>
      </c>
      <c r="E28" s="198">
        <f>ROUND(N(data!AC59), 0)</f>
        <v>1350</v>
      </c>
      <c r="F28" s="271">
        <f>ROUND(N(data!AC60), 2)</f>
        <v>0.93</v>
      </c>
      <c r="G28" s="198">
        <f>ROUND(N(data!AC61), 0)</f>
        <v>146847</v>
      </c>
      <c r="H28" s="198">
        <f>ROUND(N(data!AC62), 0)</f>
        <v>39827</v>
      </c>
      <c r="I28" s="198">
        <f>ROUND(N(data!AC63), 0)</f>
        <v>0</v>
      </c>
      <c r="J28" s="198">
        <f>ROUND(N(data!AC64), 0)</f>
        <v>3489</v>
      </c>
      <c r="K28" s="198">
        <f>ROUND(N(data!AC65), 0)</f>
        <v>0</v>
      </c>
      <c r="L28" s="198">
        <f>ROUND(N(data!AC66), 0)</f>
        <v>0</v>
      </c>
      <c r="M28" s="198">
        <f>ROUND(N(data!AC67), 0)</f>
        <v>26092</v>
      </c>
      <c r="N28" s="198">
        <f>ROUND(N(data!AC68), 0)</f>
        <v>0</v>
      </c>
      <c r="O28" s="198">
        <f>ROUND(N(data!AC69), 0)</f>
        <v>470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289</v>
      </c>
      <c r="AB28" s="198">
        <f>ROUND(N(data!AC82), 0)</f>
        <v>0</v>
      </c>
      <c r="AC28" s="198">
        <f>ROUND(N(data!AC83), 0)</f>
        <v>181</v>
      </c>
      <c r="AD28" s="198">
        <f>ROUND(N(data!AC84), 0)</f>
        <v>0</v>
      </c>
      <c r="AE28" s="198">
        <f>ROUND(N(data!AC89), 0)</f>
        <v>108242</v>
      </c>
      <c r="AF28" s="198">
        <f>ROUND(N(data!AC87), 0)</f>
        <v>0</v>
      </c>
      <c r="AG28" s="198">
        <f>ROUND(N(data!AC90), 0)</f>
        <v>752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054</v>
      </c>
      <c r="B29" s="200" t="str">
        <f>RIGHT(data!$C$96,4)</f>
        <v>2024</v>
      </c>
      <c r="C29" s="12" t="str">
        <f>data!AD$55</f>
        <v>7190</v>
      </c>
      <c r="D29" s="12" t="s">
        <v>1160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054</v>
      </c>
      <c r="B30" s="200" t="str">
        <f>RIGHT(data!$C$96,4)</f>
        <v>2024</v>
      </c>
      <c r="C30" s="12" t="str">
        <f>data!AE$55</f>
        <v>7200</v>
      </c>
      <c r="D30" s="12" t="s">
        <v>1160</v>
      </c>
      <c r="E30" s="198">
        <f>ROUND(N(data!AE59), 0)</f>
        <v>6238</v>
      </c>
      <c r="F30" s="271">
        <f>ROUND(N(data!AE60), 2)</f>
        <v>9.77</v>
      </c>
      <c r="G30" s="198">
        <f>ROUND(N(data!AE61), 0)</f>
        <v>1010068</v>
      </c>
      <c r="H30" s="198">
        <f>ROUND(N(data!AE62), 0)</f>
        <v>93066</v>
      </c>
      <c r="I30" s="198">
        <f>ROUND(N(data!AE63), 0)</f>
        <v>0</v>
      </c>
      <c r="J30" s="198">
        <f>ROUND(N(data!AE64), 0)</f>
        <v>6396</v>
      </c>
      <c r="K30" s="198">
        <f>ROUND(N(data!AE65), 0)</f>
        <v>0</v>
      </c>
      <c r="L30" s="198">
        <f>ROUND(N(data!AE66), 0)</f>
        <v>4746</v>
      </c>
      <c r="M30" s="198">
        <f>ROUND(N(data!AE67), 0)</f>
        <v>103952</v>
      </c>
      <c r="N30" s="198">
        <f>ROUND(N(data!AE68), 0)</f>
        <v>97</v>
      </c>
      <c r="O30" s="198">
        <f>ROUND(N(data!AE69), 0)</f>
        <v>17022</v>
      </c>
      <c r="P30" s="198">
        <f>ROUND(N(data!AE70), 0)</f>
        <v>0</v>
      </c>
      <c r="Q30" s="198">
        <f>ROUND(N(data!AE71), 0)</f>
        <v>15842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203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138</v>
      </c>
      <c r="AB30" s="198">
        <f>ROUND(N(data!AE82), 0)</f>
        <v>386</v>
      </c>
      <c r="AC30" s="198">
        <f>ROUND(N(data!AE83), 0)</f>
        <v>453</v>
      </c>
      <c r="AD30" s="198">
        <f>ROUND(N(data!AE84), 0)</f>
        <v>0</v>
      </c>
      <c r="AE30" s="198">
        <f>ROUND(N(data!AE89), 0)</f>
        <v>3556815</v>
      </c>
      <c r="AF30" s="198">
        <f>ROUND(N(data!AE87), 0)</f>
        <v>0</v>
      </c>
      <c r="AG30" s="198">
        <f>ROUND(N(data!AE90), 0)</f>
        <v>2996</v>
      </c>
      <c r="AH30" s="198">
        <f>ROUND(N(data!AE91), 0)</f>
        <v>0</v>
      </c>
      <c r="AI30" s="198">
        <f>ROUND(N(data!AE92), 0)</f>
        <v>0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054</v>
      </c>
      <c r="B31" s="200" t="str">
        <f>RIGHT(data!$C$96,4)</f>
        <v>2024</v>
      </c>
      <c r="C31" s="12" t="str">
        <f>data!AF$55</f>
        <v>7220</v>
      </c>
      <c r="D31" s="12" t="s">
        <v>1160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054</v>
      </c>
      <c r="B32" s="200" t="str">
        <f>RIGHT(data!$C$96,4)</f>
        <v>2024</v>
      </c>
      <c r="C32" s="12" t="str">
        <f>data!AG$55</f>
        <v>7230</v>
      </c>
      <c r="D32" s="12" t="s">
        <v>1160</v>
      </c>
      <c r="E32" s="198">
        <f>ROUND(N(data!AG59), 0)</f>
        <v>4939</v>
      </c>
      <c r="F32" s="271">
        <f>ROUND(N(data!AG60), 2)</f>
        <v>7</v>
      </c>
      <c r="G32" s="198">
        <f>ROUND(N(data!AG61), 0)</f>
        <v>1221957</v>
      </c>
      <c r="H32" s="198">
        <f>ROUND(N(data!AG62), 0)</f>
        <v>165408</v>
      </c>
      <c r="I32" s="198">
        <f>ROUND(N(data!AG63), 0)</f>
        <v>0</v>
      </c>
      <c r="J32" s="198">
        <f>ROUND(N(data!AG64), 0)</f>
        <v>72838</v>
      </c>
      <c r="K32" s="198">
        <f>ROUND(N(data!AG65), 0)</f>
        <v>0</v>
      </c>
      <c r="L32" s="198">
        <f>ROUND(N(data!AG66), 0)</f>
        <v>44934</v>
      </c>
      <c r="M32" s="198">
        <f>ROUND(N(data!AG67), 0)</f>
        <v>54717</v>
      </c>
      <c r="N32" s="198">
        <f>ROUND(N(data!AG68), 0)</f>
        <v>414</v>
      </c>
      <c r="O32" s="198">
        <f>ROUND(N(data!AG69), 0)</f>
        <v>1287024</v>
      </c>
      <c r="P32" s="198">
        <f>ROUND(N(data!AG70), 0)</f>
        <v>0</v>
      </c>
      <c r="Q32" s="198">
        <f>ROUND(N(data!AG71), 0)</f>
        <v>1182035</v>
      </c>
      <c r="R32" s="198">
        <f>ROUND(N(data!AG72), 0)</f>
        <v>0</v>
      </c>
      <c r="S32" s="198">
        <f>ROUND(N(data!AG73), 0)</f>
        <v>79345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5053</v>
      </c>
      <c r="X32" s="198">
        <f>ROUND(N(data!AG78), 0)</f>
        <v>0</v>
      </c>
      <c r="Y32" s="198">
        <f>ROUND(N(data!AG79), 0)</f>
        <v>0</v>
      </c>
      <c r="Z32" s="198">
        <f>ROUND(N(data!AG80), 0)</f>
        <v>3973</v>
      </c>
      <c r="AA32" s="198">
        <f>ROUND(N(data!AG81), 0)</f>
        <v>747</v>
      </c>
      <c r="AB32" s="198">
        <f>ROUND(N(data!AG82), 0)</f>
        <v>1328</v>
      </c>
      <c r="AC32" s="198">
        <f>ROUND(N(data!AG83), 0)</f>
        <v>14543</v>
      </c>
      <c r="AD32" s="198">
        <f>ROUND(N(data!AG84), 0)</f>
        <v>0</v>
      </c>
      <c r="AE32" s="198">
        <f>ROUND(N(data!AG89), 0)</f>
        <v>28633237</v>
      </c>
      <c r="AF32" s="198">
        <f>ROUND(N(data!AG87), 0)</f>
        <v>0</v>
      </c>
      <c r="AG32" s="198">
        <f>ROUND(N(data!AG90), 0)</f>
        <v>1577</v>
      </c>
      <c r="AH32" s="198">
        <f>ROUND(N(data!AG91), 0)</f>
        <v>0</v>
      </c>
      <c r="AI32" s="198">
        <f>ROUND(N(data!AG92), 0)</f>
        <v>0</v>
      </c>
      <c r="AJ32" s="198">
        <f>ROUND(N(data!AG93), 0)</f>
        <v>0</v>
      </c>
      <c r="AK32" s="271">
        <f>ROUND(N(data!AG94), 2)</f>
        <v>0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054</v>
      </c>
      <c r="B33" s="200" t="str">
        <f>RIGHT(data!$C$96,4)</f>
        <v>2024</v>
      </c>
      <c r="C33" s="12" t="str">
        <f>data!AH$55</f>
        <v>7240</v>
      </c>
      <c r="D33" s="12" t="s">
        <v>1160</v>
      </c>
      <c r="E33" s="198">
        <f>ROUND(N(data!AH59), 0)</f>
        <v>855</v>
      </c>
      <c r="F33" s="271">
        <f>ROUND(N(data!AH60), 2)</f>
        <v>5.9</v>
      </c>
      <c r="G33" s="198">
        <f>ROUND(N(data!AH61), 0)</f>
        <v>411010</v>
      </c>
      <c r="H33" s="198">
        <f>ROUND(N(data!AH62), 0)</f>
        <v>77460</v>
      </c>
      <c r="I33" s="198">
        <f>ROUND(N(data!AH63), 0)</f>
        <v>2825</v>
      </c>
      <c r="J33" s="198">
        <f>ROUND(N(data!AH64), 0)</f>
        <v>59711</v>
      </c>
      <c r="K33" s="198">
        <f>ROUND(N(data!AH65), 0)</f>
        <v>0</v>
      </c>
      <c r="L33" s="198">
        <f>ROUND(N(data!AH66), 0)</f>
        <v>37566</v>
      </c>
      <c r="M33" s="198">
        <f>ROUND(N(data!AH67), 0)</f>
        <v>57250</v>
      </c>
      <c r="N33" s="198">
        <f>ROUND(N(data!AH68), 0)</f>
        <v>10970</v>
      </c>
      <c r="O33" s="198">
        <f>ROUND(N(data!AH69), 0)</f>
        <v>66265</v>
      </c>
      <c r="P33" s="198">
        <f>ROUND(N(data!AH70), 0)</f>
        <v>0</v>
      </c>
      <c r="Q33" s="198">
        <f>ROUND(N(data!AH71), 0)</f>
        <v>0</v>
      </c>
      <c r="R33" s="198">
        <f>ROUND(N(data!AH72), 0)</f>
        <v>-613</v>
      </c>
      <c r="S33" s="198">
        <f>ROUND(N(data!AH73), 0)</f>
        <v>0</v>
      </c>
      <c r="T33" s="198">
        <f>ROUND(N(data!AH74), 0)</f>
        <v>0</v>
      </c>
      <c r="U33" s="198">
        <f>ROUND(N(data!AH75), 0)</f>
        <v>22079</v>
      </c>
      <c r="V33" s="198">
        <f>ROUND(N(data!AH76), 0)</f>
        <v>0</v>
      </c>
      <c r="W33" s="198">
        <f>ROUND(N(data!AH77), 0)</f>
        <v>15017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3737</v>
      </c>
      <c r="AB33" s="198">
        <f>ROUND(N(data!AH82), 0)</f>
        <v>22426</v>
      </c>
      <c r="AC33" s="198">
        <f>ROUND(N(data!AH83), 0)</f>
        <v>3619</v>
      </c>
      <c r="AD33" s="198">
        <f>ROUND(N(data!AH84), 0)</f>
        <v>0</v>
      </c>
      <c r="AE33" s="198">
        <f>ROUND(N(data!AH89), 0)</f>
        <v>436816</v>
      </c>
      <c r="AF33" s="198">
        <f>ROUND(N(data!AH87), 0)</f>
        <v>0</v>
      </c>
      <c r="AG33" s="198">
        <f>ROUND(N(data!AH90), 0)</f>
        <v>1650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054</v>
      </c>
      <c r="B34" s="200" t="str">
        <f>RIGHT(data!$C$96,4)</f>
        <v>2024</v>
      </c>
      <c r="C34" s="12" t="str">
        <f>data!AI$55</f>
        <v>7250</v>
      </c>
      <c r="D34" s="12" t="s">
        <v>1160</v>
      </c>
      <c r="E34" s="198">
        <f>ROUND(N(data!AI59), 0)</f>
        <v>0</v>
      </c>
      <c r="F34" s="271">
        <f>ROUND(N(data!AI60), 2)</f>
        <v>0.78</v>
      </c>
      <c r="G34" s="198">
        <f>ROUND(N(data!AI61), 0)</f>
        <v>39006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1190828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054</v>
      </c>
      <c r="B35" s="200" t="str">
        <f>RIGHT(data!$C$96,4)</f>
        <v>2024</v>
      </c>
      <c r="C35" s="12" t="str">
        <f>data!AJ$55</f>
        <v>7260</v>
      </c>
      <c r="D35" s="12" t="s">
        <v>1160</v>
      </c>
      <c r="E35" s="198">
        <f>ROUND(N(data!AJ59), 0)</f>
        <v>16679</v>
      </c>
      <c r="F35" s="271">
        <f>ROUND(N(data!AJ60), 2)</f>
        <v>34.159999999999997</v>
      </c>
      <c r="G35" s="198">
        <f>ROUND(N(data!AJ61), 0)</f>
        <v>4596223</v>
      </c>
      <c r="H35" s="198">
        <f>ROUND(N(data!AJ62), 0)</f>
        <v>1166505</v>
      </c>
      <c r="I35" s="198">
        <f>ROUND(N(data!AJ63), 0)</f>
        <v>0</v>
      </c>
      <c r="J35" s="198">
        <f>ROUND(N(data!AJ64), 0)</f>
        <v>190045</v>
      </c>
      <c r="K35" s="198">
        <f>ROUND(N(data!AJ65), 0)</f>
        <v>0</v>
      </c>
      <c r="L35" s="198">
        <f>ROUND(N(data!AJ66), 0)</f>
        <v>98019</v>
      </c>
      <c r="M35" s="198">
        <f>ROUND(N(data!AJ67), 0)</f>
        <v>483225</v>
      </c>
      <c r="N35" s="198">
        <f>ROUND(N(data!AJ68), 0)</f>
        <v>7838</v>
      </c>
      <c r="O35" s="198">
        <f>ROUND(N(data!AJ69), 0)</f>
        <v>591305</v>
      </c>
      <c r="P35" s="198">
        <f>ROUND(N(data!AJ70), 0)</f>
        <v>0</v>
      </c>
      <c r="Q35" s="198">
        <f>ROUND(N(data!AJ71), 0)</f>
        <v>308048</v>
      </c>
      <c r="R35" s="198">
        <f>ROUND(N(data!AJ72), 0)</f>
        <v>2172</v>
      </c>
      <c r="S35" s="198">
        <f>ROUND(N(data!AJ73), 0)</f>
        <v>146609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7334</v>
      </c>
      <c r="X35" s="198">
        <f>ROUND(N(data!AJ78), 0)</f>
        <v>0</v>
      </c>
      <c r="Y35" s="198">
        <f>ROUND(N(data!AJ79), 0)</f>
        <v>0</v>
      </c>
      <c r="Z35" s="198">
        <f>ROUND(N(data!AJ80), 0)</f>
        <v>17169</v>
      </c>
      <c r="AA35" s="198">
        <f>ROUND(N(data!AJ81), 0)</f>
        <v>339</v>
      </c>
      <c r="AB35" s="198">
        <f>ROUND(N(data!AJ82), 0)</f>
        <v>73657</v>
      </c>
      <c r="AC35" s="198">
        <f>ROUND(N(data!AJ83), 0)</f>
        <v>35977</v>
      </c>
      <c r="AD35" s="198">
        <f>ROUND(N(data!AJ84), 0)</f>
        <v>0</v>
      </c>
      <c r="AE35" s="198">
        <f>ROUND(N(data!AJ89), 0)</f>
        <v>8149965</v>
      </c>
      <c r="AF35" s="198">
        <f>ROUND(N(data!AJ87), 0)</f>
        <v>0</v>
      </c>
      <c r="AG35" s="198">
        <f>ROUND(N(data!AJ90), 0)</f>
        <v>13927</v>
      </c>
      <c r="AH35" s="198">
        <f>ROUND(N(data!AJ91), 0)</f>
        <v>0</v>
      </c>
      <c r="AI35" s="198">
        <f>ROUND(N(data!AJ92), 0)</f>
        <v>0</v>
      </c>
      <c r="AJ35" s="198">
        <f>ROUND(N(data!AJ93), 0)</f>
        <v>0</v>
      </c>
      <c r="AK35" s="271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054</v>
      </c>
      <c r="B36" s="200" t="str">
        <f>RIGHT(data!$C$96,4)</f>
        <v>2024</v>
      </c>
      <c r="C36" s="12" t="str">
        <f>data!AK$55</f>
        <v>7310</v>
      </c>
      <c r="D36" s="12" t="s">
        <v>1160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23394</v>
      </c>
      <c r="P36" s="198">
        <f>ROUND(N(data!AK70), 0)</f>
        <v>0</v>
      </c>
      <c r="Q36" s="198">
        <f>ROUND(N(data!AK71), 0)</f>
        <v>23394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157537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054</v>
      </c>
      <c r="B37" s="200" t="str">
        <f>RIGHT(data!$C$96,4)</f>
        <v>2024</v>
      </c>
      <c r="C37" s="12" t="str">
        <f>data!AL$55</f>
        <v>7320</v>
      </c>
      <c r="D37" s="12" t="s">
        <v>1160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054</v>
      </c>
      <c r="B38" s="200" t="str">
        <f>RIGHT(data!$C$96,4)</f>
        <v>2024</v>
      </c>
      <c r="C38" s="12" t="str">
        <f>data!AM$55</f>
        <v>7330</v>
      </c>
      <c r="D38" s="12" t="s">
        <v>1160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054</v>
      </c>
      <c r="B39" s="200" t="str">
        <f>RIGHT(data!$C$96,4)</f>
        <v>2024</v>
      </c>
      <c r="C39" s="12" t="str">
        <f>data!AN$55</f>
        <v>7340</v>
      </c>
      <c r="D39" s="12" t="s">
        <v>1160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054</v>
      </c>
      <c r="B40" s="200" t="str">
        <f>RIGHT(data!$C$96,4)</f>
        <v>2024</v>
      </c>
      <c r="C40" s="12" t="str">
        <f>data!AO$55</f>
        <v>7350</v>
      </c>
      <c r="D40" s="12" t="s">
        <v>1160</v>
      </c>
      <c r="E40" s="198">
        <f>ROUND(N(data!AO59), 0)</f>
        <v>0</v>
      </c>
      <c r="F40" s="271">
        <f>ROUND(N(data!AO60), 2)</f>
        <v>0</v>
      </c>
      <c r="G40" s="198">
        <f>ROUND(N(data!AO61), 0)</f>
        <v>16480</v>
      </c>
      <c r="H40" s="198">
        <f>ROUND(N(data!AO62), 0)</f>
        <v>2773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326020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054</v>
      </c>
      <c r="B41" s="200" t="str">
        <f>RIGHT(data!$C$96,4)</f>
        <v>2024</v>
      </c>
      <c r="C41" s="12" t="str">
        <f>data!AP$55</f>
        <v>7380</v>
      </c>
      <c r="D41" s="12" t="s">
        <v>1160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054</v>
      </c>
      <c r="B42" s="200" t="str">
        <f>RIGHT(data!$C$96,4)</f>
        <v>2024</v>
      </c>
      <c r="C42" s="12" t="str">
        <f>data!AQ$55</f>
        <v>7390</v>
      </c>
      <c r="D42" s="12" t="s">
        <v>1160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054</v>
      </c>
      <c r="B43" s="200" t="str">
        <f>RIGHT(data!$C$96,4)</f>
        <v>2024</v>
      </c>
      <c r="C43" s="12" t="str">
        <f>data!AR$55</f>
        <v>7400</v>
      </c>
      <c r="D43" s="12" t="s">
        <v>1160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054</v>
      </c>
      <c r="B44" s="200" t="str">
        <f>RIGHT(data!$C$96,4)</f>
        <v>2024</v>
      </c>
      <c r="C44" s="12" t="str">
        <f>data!AS$55</f>
        <v>7410</v>
      </c>
      <c r="D44" s="12" t="s">
        <v>1160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054</v>
      </c>
      <c r="B45" s="200" t="str">
        <f>RIGHT(data!$C$96,4)</f>
        <v>2024</v>
      </c>
      <c r="C45" s="12" t="str">
        <f>data!AT$55</f>
        <v>7420</v>
      </c>
      <c r="D45" s="12" t="s">
        <v>1160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054</v>
      </c>
      <c r="B46" s="200" t="str">
        <f>RIGHT(data!$C$96,4)</f>
        <v>2024</v>
      </c>
      <c r="C46" s="12" t="str">
        <f>data!AU$55</f>
        <v>7430</v>
      </c>
      <c r="D46" s="12" t="s">
        <v>1160</v>
      </c>
      <c r="E46" s="198">
        <f>ROUND(N(data!AU59), 0)</f>
        <v>8396</v>
      </c>
      <c r="F46" s="271">
        <f>ROUND(N(data!AU60), 2)</f>
        <v>17.98</v>
      </c>
      <c r="G46" s="198">
        <f>ROUND(N(data!AU61), 0)</f>
        <v>1325193</v>
      </c>
      <c r="H46" s="198">
        <f>ROUND(N(data!AU62), 0)</f>
        <v>405864</v>
      </c>
      <c r="I46" s="198">
        <f>ROUND(N(data!AU63), 0)</f>
        <v>0</v>
      </c>
      <c r="J46" s="198">
        <f>ROUND(N(data!AU64), 0)</f>
        <v>7936</v>
      </c>
      <c r="K46" s="198">
        <f>ROUND(N(data!AU65), 0)</f>
        <v>0</v>
      </c>
      <c r="L46" s="198">
        <f>ROUND(N(data!AU66), 0)</f>
        <v>125446</v>
      </c>
      <c r="M46" s="198">
        <f>ROUND(N(data!AU67), 0)</f>
        <v>66271</v>
      </c>
      <c r="N46" s="198">
        <f>ROUND(N(data!AU68), 0)</f>
        <v>3963</v>
      </c>
      <c r="O46" s="198">
        <f>ROUND(N(data!AU69), 0)</f>
        <v>62023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2295</v>
      </c>
      <c r="T46" s="198">
        <f>ROUND(N(data!AU74), 0)</f>
        <v>0</v>
      </c>
      <c r="U46" s="198">
        <f>ROUND(N(data!AU75), 0)</f>
        <v>0</v>
      </c>
      <c r="V46" s="198">
        <f>ROUND(N(data!AU76), 0)</f>
        <v>513</v>
      </c>
      <c r="W46" s="198">
        <f>ROUND(N(data!AU77), 0)</f>
        <v>2211</v>
      </c>
      <c r="X46" s="198">
        <f>ROUND(N(data!AU78), 0)</f>
        <v>0</v>
      </c>
      <c r="Y46" s="198">
        <f>ROUND(N(data!AU79), 0)</f>
        <v>19420</v>
      </c>
      <c r="Z46" s="198">
        <f>ROUND(N(data!AU80), 0)</f>
        <v>0</v>
      </c>
      <c r="AA46" s="198">
        <f>ROUND(N(data!AU81), 0)</f>
        <v>2471</v>
      </c>
      <c r="AB46" s="198">
        <f>ROUND(N(data!AU82), 0)</f>
        <v>24431</v>
      </c>
      <c r="AC46" s="198">
        <f>ROUND(N(data!AU83), 0)</f>
        <v>10682</v>
      </c>
      <c r="AD46" s="198">
        <f>ROUND(N(data!AU84), 0)</f>
        <v>0</v>
      </c>
      <c r="AE46" s="198">
        <f>ROUND(N(data!AU89), 0)</f>
        <v>3066392</v>
      </c>
      <c r="AF46" s="198">
        <f>ROUND(N(data!AU87), 0)</f>
        <v>0</v>
      </c>
      <c r="AG46" s="198">
        <f>ROUND(N(data!AU90), 0)</f>
        <v>1910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054</v>
      </c>
      <c r="B47" s="200" t="str">
        <f>RIGHT(data!$C$96,4)</f>
        <v>2024</v>
      </c>
      <c r="C47" s="12" t="str">
        <f>data!AV$55</f>
        <v>7490</v>
      </c>
      <c r="D47" s="12" t="s">
        <v>1160</v>
      </c>
      <c r="E47" s="198">
        <f>ROUND(N(data!AV59), 0)</f>
        <v>0</v>
      </c>
      <c r="F47" s="271">
        <f>ROUND(N(data!AV60), 2)</f>
        <v>0</v>
      </c>
      <c r="G47" s="198">
        <f>ROUND(N(data!AV61), 0)</f>
        <v>95543</v>
      </c>
      <c r="H47" s="198">
        <f>ROUND(N(data!AV62), 0)</f>
        <v>6683</v>
      </c>
      <c r="I47" s="198">
        <f>ROUND(N(data!AV63), 0)</f>
        <v>0</v>
      </c>
      <c r="J47" s="198">
        <f>ROUND(N(data!AV64), 0)</f>
        <v>73199</v>
      </c>
      <c r="K47" s="198">
        <f>ROUND(N(data!AV65), 0)</f>
        <v>0</v>
      </c>
      <c r="L47" s="198">
        <f>ROUND(N(data!AV66), 0)</f>
        <v>40968</v>
      </c>
      <c r="M47" s="198">
        <f>ROUND(N(data!AV67), 0)</f>
        <v>0</v>
      </c>
      <c r="N47" s="198">
        <f>ROUND(N(data!AV68), 0)</f>
        <v>30000</v>
      </c>
      <c r="O47" s="198">
        <f>ROUND(N(data!AV69), 0)</f>
        <v>176066</v>
      </c>
      <c r="P47" s="198">
        <f>ROUND(N(data!AV70), 0)</f>
        <v>0</v>
      </c>
      <c r="Q47" s="198">
        <f>ROUND(N(data!AV71), 0)</f>
        <v>79224</v>
      </c>
      <c r="R47" s="198">
        <f>ROUND(N(data!AV72), 0)</f>
        <v>78900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9132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6791</v>
      </c>
      <c r="AB47" s="198">
        <f>ROUND(N(data!AV82), 0)</f>
        <v>914</v>
      </c>
      <c r="AC47" s="198">
        <f>ROUND(N(data!AV83), 0)</f>
        <v>1105</v>
      </c>
      <c r="AD47" s="198">
        <f>ROUND(N(data!AV84), 0)</f>
        <v>0</v>
      </c>
      <c r="AE47" s="198">
        <f>ROUND(N(data!AV89), 0)</f>
        <v>2063569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054</v>
      </c>
      <c r="B48" s="200" t="str">
        <f>RIGHT(data!$C$96,4)</f>
        <v>2024</v>
      </c>
      <c r="C48" s="12" t="str">
        <f>data!AW$55</f>
        <v>8200</v>
      </c>
      <c r="D48" s="12" t="s">
        <v>1160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054</v>
      </c>
      <c r="B49" s="200" t="str">
        <f>RIGHT(data!$C$96,4)</f>
        <v>2024</v>
      </c>
      <c r="C49" s="12" t="str">
        <f>data!AX$55</f>
        <v>8310</v>
      </c>
      <c r="D49" s="12" t="s">
        <v>1160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054</v>
      </c>
      <c r="B50" s="200" t="str">
        <f>RIGHT(data!$C$96,4)</f>
        <v>2024</v>
      </c>
      <c r="C50" s="12" t="str">
        <f>data!AY$55</f>
        <v>8320</v>
      </c>
      <c r="D50" s="12" t="s">
        <v>1160</v>
      </c>
      <c r="E50" s="198">
        <f>ROUND(N(data!AY59), 0)</f>
        <v>108021</v>
      </c>
      <c r="F50" s="271">
        <f>ROUND(N(data!AY60), 2)</f>
        <v>11.4</v>
      </c>
      <c r="G50" s="198">
        <f>ROUND(N(data!AY61), 0)</f>
        <v>704407</v>
      </c>
      <c r="H50" s="198">
        <f>ROUND(N(data!AY62), 0)</f>
        <v>175444</v>
      </c>
      <c r="I50" s="198">
        <f>ROUND(N(data!AY63), 0)</f>
        <v>0</v>
      </c>
      <c r="J50" s="198">
        <f>ROUND(N(data!AY64), 0)</f>
        <v>55375</v>
      </c>
      <c r="K50" s="198">
        <f>ROUND(N(data!AY65), 0)</f>
        <v>0</v>
      </c>
      <c r="L50" s="198">
        <f>ROUND(N(data!AY66), 0)</f>
        <v>2378</v>
      </c>
      <c r="M50" s="198">
        <f>ROUND(N(data!AY67), 0)</f>
        <v>36571</v>
      </c>
      <c r="N50" s="198">
        <f>ROUND(N(data!AY68), 0)</f>
        <v>0</v>
      </c>
      <c r="O50" s="198">
        <f>ROUND(N(data!AY69), 0)</f>
        <v>401521</v>
      </c>
      <c r="P50" s="198">
        <f>ROUND(N(data!AY70), 0)</f>
        <v>0</v>
      </c>
      <c r="Q50" s="198">
        <f>ROUND(N(data!AY71), 0)</f>
        <v>420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1167</v>
      </c>
      <c r="X50" s="198">
        <f>ROUND(N(data!AY78), 0)</f>
        <v>0</v>
      </c>
      <c r="Y50" s="198">
        <f>ROUND(N(data!AY79), 0)</f>
        <v>0</v>
      </c>
      <c r="Z50" s="198">
        <f>ROUND(N(data!AY80), 0)</f>
        <v>540</v>
      </c>
      <c r="AA50" s="198">
        <f>ROUND(N(data!AY81), 0)</f>
        <v>1908</v>
      </c>
      <c r="AB50" s="198">
        <f>ROUND(N(data!AY82), 0)</f>
        <v>658</v>
      </c>
      <c r="AC50" s="198">
        <f>ROUND(N(data!AY83), 0)</f>
        <v>396828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1054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054</v>
      </c>
      <c r="B51" s="200" t="str">
        <f>RIGHT(data!$C$96,4)</f>
        <v>2024</v>
      </c>
      <c r="C51" s="12" t="str">
        <f>data!AZ$55</f>
        <v>8330</v>
      </c>
      <c r="D51" s="12" t="s">
        <v>1160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1</v>
      </c>
      <c r="K51" s="198">
        <f>ROUND(N(data!AZ65), 0)</f>
        <v>0</v>
      </c>
      <c r="L51" s="198">
        <f>ROUND(N(data!AZ66), 0)</f>
        <v>0</v>
      </c>
      <c r="M51" s="198">
        <f>ROUND(N(data!AZ67), 0)</f>
        <v>25537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736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054</v>
      </c>
      <c r="B52" s="200" t="str">
        <f>RIGHT(data!$C$96,4)</f>
        <v>2024</v>
      </c>
      <c r="C52" s="12" t="str">
        <f>data!BA$55</f>
        <v>8350</v>
      </c>
      <c r="D52" s="12" t="s">
        <v>1160</v>
      </c>
      <c r="E52" s="198">
        <f>ROUND(N(data!BA59), 0)</f>
        <v>0</v>
      </c>
      <c r="F52" s="271">
        <f>ROUND(N(data!BA60), 2)</f>
        <v>0.03</v>
      </c>
      <c r="G52" s="198">
        <f>ROUND(N(data!BA61), 0)</f>
        <v>10094</v>
      </c>
      <c r="H52" s="198">
        <f>ROUND(N(data!BA62), 0)</f>
        <v>3665</v>
      </c>
      <c r="I52" s="198">
        <f>ROUND(N(data!BA63), 0)</f>
        <v>0</v>
      </c>
      <c r="J52" s="198">
        <f>ROUND(N(data!BA64), 0)</f>
        <v>23149</v>
      </c>
      <c r="K52" s="198">
        <f>ROUND(N(data!BA65), 0)</f>
        <v>0</v>
      </c>
      <c r="L52" s="198">
        <f>ROUND(N(data!BA66), 0)</f>
        <v>4533</v>
      </c>
      <c r="M52" s="198">
        <f>ROUND(N(data!BA67), 0)</f>
        <v>25919</v>
      </c>
      <c r="N52" s="198">
        <f>ROUND(N(data!BA68), 0)</f>
        <v>0</v>
      </c>
      <c r="O52" s="198">
        <f>ROUND(N(data!BA69), 0)</f>
        <v>778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62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398</v>
      </c>
      <c r="AB52" s="198">
        <f>ROUND(N(data!BA82), 0)</f>
        <v>0</v>
      </c>
      <c r="AC52" s="198">
        <f>ROUND(N(data!BA83), 0)</f>
        <v>318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747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054</v>
      </c>
      <c r="B53" s="200" t="str">
        <f>RIGHT(data!$C$96,4)</f>
        <v>2024</v>
      </c>
      <c r="C53" s="12" t="str">
        <f>data!BB$55</f>
        <v>8360</v>
      </c>
      <c r="D53" s="12" t="s">
        <v>1160</v>
      </c>
      <c r="E53" s="198">
        <f>ROUND(N(data!BB59), 0)</f>
        <v>0</v>
      </c>
      <c r="F53" s="271">
        <f>ROUND(N(data!BB60), 2)</f>
        <v>2.9</v>
      </c>
      <c r="G53" s="198">
        <f>ROUND(N(data!BB61), 0)</f>
        <v>243916</v>
      </c>
      <c r="H53" s="198">
        <f>ROUND(N(data!BB62), 0)</f>
        <v>51780</v>
      </c>
      <c r="I53" s="198">
        <f>ROUND(N(data!BB63), 0)</f>
        <v>0</v>
      </c>
      <c r="J53" s="198">
        <f>ROUND(N(data!BB64), 0)</f>
        <v>514</v>
      </c>
      <c r="K53" s="198">
        <f>ROUND(N(data!BB65), 0)</f>
        <v>0</v>
      </c>
      <c r="L53" s="198">
        <f>ROUND(N(data!BB66), 0)</f>
        <v>859</v>
      </c>
      <c r="M53" s="198">
        <f>ROUND(N(data!BB67), 0)</f>
        <v>12491</v>
      </c>
      <c r="N53" s="198">
        <f>ROUND(N(data!BB68), 0)</f>
        <v>0</v>
      </c>
      <c r="O53" s="198">
        <f>ROUND(N(data!BB69), 0)</f>
        <v>2144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-69</v>
      </c>
      <c r="AA53" s="198">
        <f>ROUND(N(data!BB81), 0)</f>
        <v>-7</v>
      </c>
      <c r="AB53" s="198">
        <f>ROUND(N(data!BB82), 0)</f>
        <v>880</v>
      </c>
      <c r="AC53" s="198">
        <f>ROUND(N(data!BB83), 0)</f>
        <v>1340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360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054</v>
      </c>
      <c r="B54" s="200" t="str">
        <f>RIGHT(data!$C$96,4)</f>
        <v>2024</v>
      </c>
      <c r="C54" s="12" t="str">
        <f>data!BC$55</f>
        <v>8370</v>
      </c>
      <c r="D54" s="12" t="s">
        <v>1160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054</v>
      </c>
      <c r="B55" s="200" t="str">
        <f>RIGHT(data!$C$96,4)</f>
        <v>2024</v>
      </c>
      <c r="C55" s="12" t="str">
        <f>data!BD$55</f>
        <v>8420</v>
      </c>
      <c r="D55" s="12" t="s">
        <v>1160</v>
      </c>
      <c r="E55" s="198">
        <f>ROUND(N(data!BD59), 0)</f>
        <v>0</v>
      </c>
      <c r="F55" s="271">
        <f>ROUND(N(data!BD60), 2)</f>
        <v>2.0499999999999998</v>
      </c>
      <c r="G55" s="198">
        <f>ROUND(N(data!BD61), 0)</f>
        <v>173623</v>
      </c>
      <c r="H55" s="198">
        <f>ROUND(N(data!BD62), 0)</f>
        <v>34550</v>
      </c>
      <c r="I55" s="198">
        <f>ROUND(N(data!BD63), 0)</f>
        <v>0</v>
      </c>
      <c r="J55" s="198">
        <f>ROUND(N(data!BD64), 0)</f>
        <v>568</v>
      </c>
      <c r="K55" s="198">
        <f>ROUND(N(data!BD65), 0)</f>
        <v>0</v>
      </c>
      <c r="L55" s="198">
        <f>ROUND(N(data!BD66), 0)</f>
        <v>33125</v>
      </c>
      <c r="M55" s="198">
        <f>ROUND(N(data!BD67), 0)</f>
        <v>3470</v>
      </c>
      <c r="N55" s="198">
        <f>ROUND(N(data!BD68), 0)</f>
        <v>245</v>
      </c>
      <c r="O55" s="198">
        <f>ROUND(N(data!BD69), 0)</f>
        <v>4864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277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5</v>
      </c>
      <c r="AB55" s="198">
        <f>ROUND(N(data!BD82), 0)</f>
        <v>4640</v>
      </c>
      <c r="AC55" s="198">
        <f>ROUND(N(data!BD83), 0)</f>
        <v>-58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100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054</v>
      </c>
      <c r="B56" s="200" t="str">
        <f>RIGHT(data!$C$96,4)</f>
        <v>2024</v>
      </c>
      <c r="C56" s="12" t="str">
        <f>data!BE$55</f>
        <v>8430</v>
      </c>
      <c r="D56" s="12" t="s">
        <v>1160</v>
      </c>
      <c r="E56" s="198">
        <f>ROUND(N(data!BE59), 0)</f>
        <v>60206</v>
      </c>
      <c r="F56" s="271">
        <f>ROUND(N(data!BE60), 2)</f>
        <v>7.75</v>
      </c>
      <c r="G56" s="198">
        <f>ROUND(N(data!BE61), 0)</f>
        <v>511859</v>
      </c>
      <c r="H56" s="198">
        <f>ROUND(N(data!BE62), 0)</f>
        <v>122263</v>
      </c>
      <c r="I56" s="198">
        <f>ROUND(N(data!BE63), 0)</f>
        <v>1890</v>
      </c>
      <c r="J56" s="198">
        <f>ROUND(N(data!BE64), 0)</f>
        <v>83157</v>
      </c>
      <c r="K56" s="198">
        <f>ROUND(N(data!BE65), 0)</f>
        <v>0</v>
      </c>
      <c r="L56" s="198">
        <f>ROUND(N(data!BE66), 0)</f>
        <v>74721</v>
      </c>
      <c r="M56" s="198">
        <f>ROUND(N(data!BE67), 0)</f>
        <v>61206</v>
      </c>
      <c r="N56" s="198">
        <f>ROUND(N(data!BE68), 0)</f>
        <v>29515</v>
      </c>
      <c r="O56" s="198">
        <f>ROUND(N(data!BE69), 0)</f>
        <v>490146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4599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146732</v>
      </c>
      <c r="X56" s="198">
        <f>ROUND(N(data!BE78), 0)</f>
        <v>0</v>
      </c>
      <c r="Y56" s="198">
        <f>ROUND(N(data!BE79), 0)</f>
        <v>0</v>
      </c>
      <c r="Z56" s="198">
        <f>ROUND(N(data!BE80), 0)</f>
        <v>749</v>
      </c>
      <c r="AA56" s="198">
        <f>ROUND(N(data!BE81), 0)</f>
        <v>19849</v>
      </c>
      <c r="AB56" s="198">
        <f>ROUND(N(data!BE82), 0)</f>
        <v>315744</v>
      </c>
      <c r="AC56" s="198">
        <f>ROUND(N(data!BE83), 0)</f>
        <v>2473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1764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054</v>
      </c>
      <c r="B57" s="200" t="str">
        <f>RIGHT(data!$C$96,4)</f>
        <v>2024</v>
      </c>
      <c r="C57" s="12" t="str">
        <f>data!BF$55</f>
        <v>8460</v>
      </c>
      <c r="D57" s="12" t="s">
        <v>1160</v>
      </c>
      <c r="E57" s="198">
        <f>ROUND(N(data!BF59), 0)</f>
        <v>0</v>
      </c>
      <c r="F57" s="271">
        <f>ROUND(N(data!BF60), 2)</f>
        <v>14.8</v>
      </c>
      <c r="G57" s="198">
        <f>ROUND(N(data!BF61), 0)</f>
        <v>770111</v>
      </c>
      <c r="H57" s="198">
        <f>ROUND(N(data!BF62), 0)</f>
        <v>202402</v>
      </c>
      <c r="I57" s="198">
        <f>ROUND(N(data!BF63), 0)</f>
        <v>0</v>
      </c>
      <c r="J57" s="198">
        <f>ROUND(N(data!BF64), 0)</f>
        <v>58150</v>
      </c>
      <c r="K57" s="198">
        <f>ROUND(N(data!BF65), 0)</f>
        <v>0</v>
      </c>
      <c r="L57" s="198">
        <f>ROUND(N(data!BF66), 0)</f>
        <v>10697</v>
      </c>
      <c r="M57" s="198">
        <f>ROUND(N(data!BF67), 0)</f>
        <v>3990</v>
      </c>
      <c r="N57" s="198">
        <f>ROUND(N(data!BF68), 0)</f>
        <v>0</v>
      </c>
      <c r="O57" s="198">
        <f>ROUND(N(data!BF69), 0)</f>
        <v>534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339</v>
      </c>
      <c r="AB57" s="198">
        <f>ROUND(N(data!BF82), 0)</f>
        <v>118</v>
      </c>
      <c r="AC57" s="198">
        <f>ROUND(N(data!BF83), 0)</f>
        <v>77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115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054</v>
      </c>
      <c r="B58" s="200" t="str">
        <f>RIGHT(data!$C$96,4)</f>
        <v>2024</v>
      </c>
      <c r="C58" s="12" t="str">
        <f>data!BG$55</f>
        <v>8470</v>
      </c>
      <c r="D58" s="12" t="s">
        <v>1160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054</v>
      </c>
      <c r="B59" s="200" t="str">
        <f>RIGHT(data!$C$96,4)</f>
        <v>2024</v>
      </c>
      <c r="C59" s="12" t="str">
        <f>data!BH$55</f>
        <v>8480</v>
      </c>
      <c r="D59" s="12" t="s">
        <v>1160</v>
      </c>
      <c r="E59" s="198">
        <f>ROUND(N(data!BH59), 0)</f>
        <v>0</v>
      </c>
      <c r="F59" s="271">
        <f>ROUND(N(data!BH60), 2)</f>
        <v>3.34</v>
      </c>
      <c r="G59" s="198">
        <f>ROUND(N(data!BH61), 0)</f>
        <v>218128</v>
      </c>
      <c r="H59" s="198">
        <f>ROUND(N(data!BH62), 0)</f>
        <v>38069</v>
      </c>
      <c r="I59" s="198">
        <f>ROUND(N(data!BH63), 0)</f>
        <v>0</v>
      </c>
      <c r="J59" s="198">
        <f>ROUND(N(data!BH64), 0)</f>
        <v>6424</v>
      </c>
      <c r="K59" s="198">
        <f>ROUND(N(data!BH65), 0)</f>
        <v>0</v>
      </c>
      <c r="L59" s="198">
        <f>ROUND(N(data!BH66), 0)</f>
        <v>524536</v>
      </c>
      <c r="M59" s="198">
        <f>ROUND(N(data!BH67), 0)</f>
        <v>12352</v>
      </c>
      <c r="N59" s="198">
        <f>ROUND(N(data!BH68), 0)</f>
        <v>0</v>
      </c>
      <c r="O59" s="198">
        <f>ROUND(N(data!BH69), 0)</f>
        <v>153188</v>
      </c>
      <c r="P59" s="198">
        <f>ROUND(N(data!BH70), 0)</f>
        <v>0</v>
      </c>
      <c r="Q59" s="198">
        <f>ROUND(N(data!BH71), 0)</f>
        <v>0</v>
      </c>
      <c r="R59" s="198">
        <f>ROUND(N(data!BH72), 0)</f>
        <v>42601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2250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17468</v>
      </c>
      <c r="AB59" s="198">
        <f>ROUND(N(data!BH82), 0)</f>
        <v>47656</v>
      </c>
      <c r="AC59" s="198">
        <f>ROUND(N(data!BH83), 0)</f>
        <v>43213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356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054</v>
      </c>
      <c r="B60" s="200" t="str">
        <f>RIGHT(data!$C$96,4)</f>
        <v>2024</v>
      </c>
      <c r="C60" s="12" t="str">
        <f>data!BI$55</f>
        <v>8490</v>
      </c>
      <c r="D60" s="12" t="s">
        <v>1160</v>
      </c>
      <c r="E60" s="198">
        <f>ROUND(N(data!BI59), 0)</f>
        <v>0</v>
      </c>
      <c r="F60" s="271">
        <f>ROUND(N(data!BI60), 2)</f>
        <v>0</v>
      </c>
      <c r="G60" s="198">
        <f>ROUND(N(data!BI61), 0)</f>
        <v>133</v>
      </c>
      <c r="H60" s="198">
        <f>ROUND(N(data!BI62), 0)</f>
        <v>64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054</v>
      </c>
      <c r="B61" s="200" t="str">
        <f>RIGHT(data!$C$96,4)</f>
        <v>2024</v>
      </c>
      <c r="C61" s="12" t="str">
        <f>data!BJ$55</f>
        <v>8510</v>
      </c>
      <c r="D61" s="12" t="s">
        <v>1160</v>
      </c>
      <c r="E61" s="198">
        <f>ROUND(N(data!BJ59), 0)</f>
        <v>0</v>
      </c>
      <c r="F61" s="271">
        <f>ROUND(N(data!BJ60), 2)</f>
        <v>4.03</v>
      </c>
      <c r="G61" s="198">
        <f>ROUND(N(data!BJ61), 0)</f>
        <v>229667</v>
      </c>
      <c r="H61" s="198">
        <f>ROUND(N(data!BJ62), 0)</f>
        <v>45797</v>
      </c>
      <c r="I61" s="198">
        <f>ROUND(N(data!BJ63), 0)</f>
        <v>49497</v>
      </c>
      <c r="J61" s="198">
        <f>ROUND(N(data!BJ64), 0)</f>
        <v>1400</v>
      </c>
      <c r="K61" s="198">
        <f>ROUND(N(data!BJ65), 0)</f>
        <v>0</v>
      </c>
      <c r="L61" s="198">
        <f>ROUND(N(data!BJ66), 0)</f>
        <v>187296</v>
      </c>
      <c r="M61" s="198">
        <f>ROUND(N(data!BJ67), 0)</f>
        <v>0</v>
      </c>
      <c r="N61" s="198">
        <f>ROUND(N(data!BJ68), 0)</f>
        <v>0</v>
      </c>
      <c r="O61" s="198">
        <f>ROUND(N(data!BJ69), 0)</f>
        <v>177860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156512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15</v>
      </c>
      <c r="AA61" s="198">
        <f>ROUND(N(data!BJ81), 0)</f>
        <v>3361</v>
      </c>
      <c r="AB61" s="198">
        <f>ROUND(N(data!BJ82), 0)</f>
        <v>485</v>
      </c>
      <c r="AC61" s="198">
        <f>ROUND(N(data!BJ83), 0)</f>
        <v>17487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054</v>
      </c>
      <c r="B62" s="200" t="str">
        <f>RIGHT(data!$C$96,4)</f>
        <v>2024</v>
      </c>
      <c r="C62" s="12" t="str">
        <f>data!BK$55</f>
        <v>8530</v>
      </c>
      <c r="D62" s="12" t="s">
        <v>1160</v>
      </c>
      <c r="E62" s="198">
        <f>ROUND(N(data!BK59), 0)</f>
        <v>0</v>
      </c>
      <c r="F62" s="271">
        <f>ROUND(N(data!BK60), 2)</f>
        <v>13.74</v>
      </c>
      <c r="G62" s="198">
        <f>ROUND(N(data!BK61), 0)</f>
        <v>821872</v>
      </c>
      <c r="H62" s="198">
        <f>ROUND(N(data!BK62), 0)</f>
        <v>196409</v>
      </c>
      <c r="I62" s="198">
        <f>ROUND(N(data!BK63), 0)</f>
        <v>60262</v>
      </c>
      <c r="J62" s="198">
        <f>ROUND(N(data!BK64), 0)</f>
        <v>9114</v>
      </c>
      <c r="K62" s="198">
        <f>ROUND(N(data!BK65), 0)</f>
        <v>0</v>
      </c>
      <c r="L62" s="198">
        <f>ROUND(N(data!BK66), 0)</f>
        <v>518174</v>
      </c>
      <c r="M62" s="198">
        <f>ROUND(N(data!BK67), 0)</f>
        <v>93508</v>
      </c>
      <c r="N62" s="198">
        <f>ROUND(N(data!BK68), 0)</f>
        <v>1545</v>
      </c>
      <c r="O62" s="198">
        <f>ROUND(N(data!BK69), 0)</f>
        <v>174981</v>
      </c>
      <c r="P62" s="198">
        <f>ROUND(N(data!BK70), 0)</f>
        <v>0</v>
      </c>
      <c r="Q62" s="198">
        <f>ROUND(N(data!BK71), 0)</f>
        <v>0</v>
      </c>
      <c r="R62" s="198">
        <f>ROUND(N(data!BK72), 0)</f>
        <v>59857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705</v>
      </c>
      <c r="X62" s="198">
        <f>ROUND(N(data!BK78), 0)</f>
        <v>0</v>
      </c>
      <c r="Y62" s="198">
        <f>ROUND(N(data!BK79), 0)</f>
        <v>0</v>
      </c>
      <c r="Z62" s="198">
        <f>ROUND(N(data!BK80), 0)</f>
        <v>4428</v>
      </c>
      <c r="AA62" s="198">
        <f>ROUND(N(data!BK81), 0)</f>
        <v>3572</v>
      </c>
      <c r="AB62" s="198">
        <f>ROUND(N(data!BK82), 0)</f>
        <v>6397</v>
      </c>
      <c r="AC62" s="198">
        <f>ROUND(N(data!BK83), 0)</f>
        <v>100022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2695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054</v>
      </c>
      <c r="B63" s="200" t="str">
        <f>RIGHT(data!$C$96,4)</f>
        <v>2024</v>
      </c>
      <c r="C63" s="12" t="str">
        <f>data!BL$55</f>
        <v>8560</v>
      </c>
      <c r="D63" s="12" t="s">
        <v>1160</v>
      </c>
      <c r="E63" s="198">
        <f>ROUND(N(data!BL59), 0)</f>
        <v>0</v>
      </c>
      <c r="F63" s="271">
        <f>ROUND(N(data!BL60), 2)</f>
        <v>6.69</v>
      </c>
      <c r="G63" s="198">
        <f>ROUND(N(data!BL61), 0)</f>
        <v>394131</v>
      </c>
      <c r="H63" s="198">
        <f>ROUND(N(data!BL62), 0)</f>
        <v>96210</v>
      </c>
      <c r="I63" s="198">
        <f>ROUND(N(data!BL63), 0)</f>
        <v>0</v>
      </c>
      <c r="J63" s="198">
        <f>ROUND(N(data!BL64), 0)</f>
        <v>3626</v>
      </c>
      <c r="K63" s="198">
        <f>ROUND(N(data!BL65), 0)</f>
        <v>0</v>
      </c>
      <c r="L63" s="198">
        <f>ROUND(N(data!BL66), 0)</f>
        <v>4435</v>
      </c>
      <c r="M63" s="198">
        <f>ROUND(N(data!BL67), 0)</f>
        <v>5135</v>
      </c>
      <c r="N63" s="198">
        <f>ROUND(N(data!BL68), 0)</f>
        <v>3178</v>
      </c>
      <c r="O63" s="198">
        <f>ROUND(N(data!BL69), 0)</f>
        <v>11978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969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275</v>
      </c>
      <c r="AB63" s="198">
        <f>ROUND(N(data!BL82), 0)</f>
        <v>1664</v>
      </c>
      <c r="AC63" s="198">
        <f>ROUND(N(data!BL83), 0)</f>
        <v>9070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148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054</v>
      </c>
      <c r="B64" s="200" t="str">
        <f>RIGHT(data!$C$96,4)</f>
        <v>2024</v>
      </c>
      <c r="C64" s="12" t="str">
        <f>data!BM$55</f>
        <v>8590</v>
      </c>
      <c r="D64" s="12" t="s">
        <v>1160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054</v>
      </c>
      <c r="B65" s="200" t="str">
        <f>RIGHT(data!$C$96,4)</f>
        <v>2024</v>
      </c>
      <c r="C65" s="12" t="str">
        <f>data!BN$55</f>
        <v>8610</v>
      </c>
      <c r="D65" s="12" t="s">
        <v>1160</v>
      </c>
      <c r="E65" s="198">
        <f>ROUND(N(data!BN59), 0)</f>
        <v>0</v>
      </c>
      <c r="F65" s="271">
        <f>ROUND(N(data!BN60), 2)</f>
        <v>3.84</v>
      </c>
      <c r="G65" s="198">
        <f>ROUND(N(data!BN61), 0)</f>
        <v>3428819</v>
      </c>
      <c r="H65" s="198">
        <f>ROUND(N(data!BN62), 0)</f>
        <v>106546</v>
      </c>
      <c r="I65" s="198">
        <f>ROUND(N(data!BN63), 0)</f>
        <v>5511</v>
      </c>
      <c r="J65" s="198">
        <f>ROUND(N(data!BN64), 0)</f>
        <v>3612</v>
      </c>
      <c r="K65" s="198">
        <f>ROUND(N(data!BN65), 0)</f>
        <v>0</v>
      </c>
      <c r="L65" s="198">
        <f>ROUND(N(data!BN66), 0)</f>
        <v>538644</v>
      </c>
      <c r="M65" s="198">
        <f>ROUND(N(data!BN67), 0)</f>
        <v>231949</v>
      </c>
      <c r="N65" s="198">
        <f>ROUND(N(data!BN68), 0)</f>
        <v>12258</v>
      </c>
      <c r="O65" s="198">
        <f>ROUND(N(data!BN69), 0)</f>
        <v>628804</v>
      </c>
      <c r="P65" s="198">
        <f>ROUND(N(data!BN70), 0)</f>
        <v>0</v>
      </c>
      <c r="Q65" s="198">
        <f>ROUND(N(data!BN71), 0)</f>
        <v>17833</v>
      </c>
      <c r="R65" s="198">
        <f>ROUND(N(data!BN72), 0)</f>
        <v>1344</v>
      </c>
      <c r="S65" s="198">
        <f>ROUND(N(data!BN73), 0)</f>
        <v>333308</v>
      </c>
      <c r="T65" s="198">
        <f>ROUND(N(data!BN74), 0)</f>
        <v>0</v>
      </c>
      <c r="U65" s="198">
        <f>ROUND(N(data!BN75), 0)</f>
        <v>89236</v>
      </c>
      <c r="V65" s="198">
        <f>ROUND(N(data!BN76), 0)</f>
        <v>0</v>
      </c>
      <c r="W65" s="198">
        <f>ROUND(N(data!BN77), 0)</f>
        <v>5406</v>
      </c>
      <c r="X65" s="198">
        <f>ROUND(N(data!BN78), 0)</f>
        <v>0</v>
      </c>
      <c r="Y65" s="198">
        <f>ROUND(N(data!BN79), 0)</f>
        <v>0</v>
      </c>
      <c r="Z65" s="198">
        <f>ROUND(N(data!BN80), 0)</f>
        <v>2503</v>
      </c>
      <c r="AA65" s="198">
        <f>ROUND(N(data!BN81), 0)</f>
        <v>3966</v>
      </c>
      <c r="AB65" s="198">
        <f>ROUND(N(data!BN82), 0)</f>
        <v>27527</v>
      </c>
      <c r="AC65" s="198">
        <f>ROUND(N(data!BN83), 0)</f>
        <v>147681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6685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054</v>
      </c>
      <c r="B66" s="200" t="str">
        <f>RIGHT(data!$C$96,4)</f>
        <v>2024</v>
      </c>
      <c r="C66" s="12" t="str">
        <f>data!BO$55</f>
        <v>8620</v>
      </c>
      <c r="D66" s="12" t="s">
        <v>1160</v>
      </c>
      <c r="E66" s="198">
        <f>ROUND(N(data!BO59), 0)</f>
        <v>0</v>
      </c>
      <c r="F66" s="271">
        <f>ROUND(N(data!BO60), 2)</f>
        <v>0</v>
      </c>
      <c r="G66" s="198">
        <f>ROUND(N(data!BO61), 0)</f>
        <v>201555</v>
      </c>
      <c r="H66" s="198">
        <f>ROUND(N(data!BO62), 0)</f>
        <v>58109</v>
      </c>
      <c r="I66" s="198">
        <f>ROUND(N(data!BO63), 0)</f>
        <v>0</v>
      </c>
      <c r="J66" s="198">
        <f>ROUND(N(data!BO64), 0)</f>
        <v>2612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579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579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054</v>
      </c>
      <c r="B67" s="200" t="str">
        <f>RIGHT(data!$C$96,4)</f>
        <v>2024</v>
      </c>
      <c r="C67" s="12" t="str">
        <f>data!BP$55</f>
        <v>8630</v>
      </c>
      <c r="D67" s="12" t="s">
        <v>1160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260</v>
      </c>
      <c r="J67" s="198">
        <f>ROUND(N(data!BP64), 0)</f>
        <v>0</v>
      </c>
      <c r="K67" s="198">
        <f>ROUND(N(data!BP65), 0)</f>
        <v>0</v>
      </c>
      <c r="L67" s="198">
        <f>ROUND(N(data!BP66), 0)</f>
        <v>285</v>
      </c>
      <c r="M67" s="198">
        <f>ROUND(N(data!BP67), 0)</f>
        <v>0</v>
      </c>
      <c r="N67" s="198">
        <f>ROUND(N(data!BP68), 0)</f>
        <v>0</v>
      </c>
      <c r="O67" s="198">
        <f>ROUND(N(data!BP69), 0)</f>
        <v>204753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350</v>
      </c>
      <c r="AC67" s="198">
        <f>ROUND(N(data!BP83), 0)</f>
        <v>204403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054</v>
      </c>
      <c r="B68" s="200" t="str">
        <f>RIGHT(data!$C$96,4)</f>
        <v>2024</v>
      </c>
      <c r="C68" s="12" t="str">
        <f>data!BQ$55</f>
        <v>8640</v>
      </c>
      <c r="D68" s="12" t="s">
        <v>1160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054</v>
      </c>
      <c r="B69" s="200" t="str">
        <f>RIGHT(data!$C$96,4)</f>
        <v>2024</v>
      </c>
      <c r="C69" s="12" t="str">
        <f>data!BR$55</f>
        <v>8650</v>
      </c>
      <c r="D69" s="12" t="s">
        <v>1160</v>
      </c>
      <c r="E69" s="198">
        <f>ROUND(N(data!BR59), 0)</f>
        <v>0</v>
      </c>
      <c r="F69" s="271">
        <f>ROUND(N(data!BR60), 2)</f>
        <v>3.02</v>
      </c>
      <c r="G69" s="198">
        <f>ROUND(N(data!BR61), 0)</f>
        <v>224469</v>
      </c>
      <c r="H69" s="198">
        <f>ROUND(N(data!BR62), 0)</f>
        <v>75487</v>
      </c>
      <c r="I69" s="198">
        <f>ROUND(N(data!BR63), 0)</f>
        <v>840</v>
      </c>
      <c r="J69" s="198">
        <f>ROUND(N(data!BR64), 0)</f>
        <v>1762</v>
      </c>
      <c r="K69" s="198">
        <f>ROUND(N(data!BR65), 0)</f>
        <v>0</v>
      </c>
      <c r="L69" s="198">
        <f>ROUND(N(data!BR66), 0)</f>
        <v>83058</v>
      </c>
      <c r="M69" s="198">
        <f>ROUND(N(data!BR67), 0)</f>
        <v>37507</v>
      </c>
      <c r="N69" s="198">
        <f>ROUND(N(data!BR68), 0)</f>
        <v>840</v>
      </c>
      <c r="O69" s="198">
        <f>ROUND(N(data!BR69), 0)</f>
        <v>47328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1862</v>
      </c>
      <c r="V69" s="198">
        <f>ROUND(N(data!BR76), 0)</f>
        <v>2266</v>
      </c>
      <c r="W69" s="198">
        <f>ROUND(N(data!BR77), 0)</f>
        <v>450</v>
      </c>
      <c r="X69" s="198">
        <f>ROUND(N(data!BR78), 0)</f>
        <v>0</v>
      </c>
      <c r="Y69" s="198">
        <f>ROUND(N(data!BR79), 0)</f>
        <v>0</v>
      </c>
      <c r="Z69" s="198">
        <f>ROUND(N(data!BR80), 0)</f>
        <v>3000</v>
      </c>
      <c r="AA69" s="198">
        <f>ROUND(N(data!BR81), 0)</f>
        <v>3013</v>
      </c>
      <c r="AB69" s="198">
        <f>ROUND(N(data!BR82), 0)</f>
        <v>116</v>
      </c>
      <c r="AC69" s="198">
        <f>ROUND(N(data!BR83), 0)</f>
        <v>36621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1081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054</v>
      </c>
      <c r="B70" s="200" t="str">
        <f>RIGHT(data!$C$96,4)</f>
        <v>2024</v>
      </c>
      <c r="C70" s="12" t="str">
        <f>data!BS$55</f>
        <v>8660</v>
      </c>
      <c r="D70" s="12" t="s">
        <v>1160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054</v>
      </c>
      <c r="B71" s="200" t="str">
        <f>RIGHT(data!$C$96,4)</f>
        <v>2024</v>
      </c>
      <c r="C71" s="12" t="str">
        <f>data!BT$55</f>
        <v>8670</v>
      </c>
      <c r="D71" s="12" t="s">
        <v>1160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054</v>
      </c>
      <c r="B72" s="200" t="str">
        <f>RIGHT(data!$C$96,4)</f>
        <v>2024</v>
      </c>
      <c r="C72" s="12" t="str">
        <f>data!BU$55</f>
        <v>8680</v>
      </c>
      <c r="D72" s="12" t="s">
        <v>1160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054</v>
      </c>
      <c r="B73" s="200" t="str">
        <f>RIGHT(data!$C$96,4)</f>
        <v>2024</v>
      </c>
      <c r="C73" s="12" t="str">
        <f>data!BV$55</f>
        <v>8690</v>
      </c>
      <c r="D73" s="12" t="s">
        <v>1160</v>
      </c>
      <c r="E73" s="198">
        <f>ROUND(N(data!BV59), 0)</f>
        <v>0</v>
      </c>
      <c r="F73" s="271">
        <f>ROUND(N(data!BV60), 2)</f>
        <v>4.66</v>
      </c>
      <c r="G73" s="198">
        <f>ROUND(N(data!BV61), 0)</f>
        <v>276805</v>
      </c>
      <c r="H73" s="198">
        <f>ROUND(N(data!BV62), 0)</f>
        <v>79090</v>
      </c>
      <c r="I73" s="198">
        <f>ROUND(N(data!BV63), 0)</f>
        <v>0</v>
      </c>
      <c r="J73" s="198">
        <f>ROUND(N(data!BV64), 0)</f>
        <v>2488</v>
      </c>
      <c r="K73" s="198">
        <f>ROUND(N(data!BV65), 0)</f>
        <v>0</v>
      </c>
      <c r="L73" s="198">
        <f>ROUND(N(data!BV66), 0)</f>
        <v>31837</v>
      </c>
      <c r="M73" s="198">
        <f>ROUND(N(data!BV67), 0)</f>
        <v>31401</v>
      </c>
      <c r="N73" s="198">
        <f>ROUND(N(data!BV68), 0)</f>
        <v>1546</v>
      </c>
      <c r="O73" s="198">
        <f>ROUND(N(data!BV69), 0)</f>
        <v>6648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1466</v>
      </c>
      <c r="X73" s="198">
        <f>ROUND(N(data!BV78), 0)</f>
        <v>0</v>
      </c>
      <c r="Y73" s="198">
        <f>ROUND(N(data!BV79), 0)</f>
        <v>0</v>
      </c>
      <c r="Z73" s="198">
        <f>ROUND(N(data!BV80), 0)</f>
        <v>488</v>
      </c>
      <c r="AA73" s="198">
        <f>ROUND(N(data!BV81), 0)</f>
        <v>356</v>
      </c>
      <c r="AB73" s="198">
        <f>ROUND(N(data!BV82), 0)</f>
        <v>553</v>
      </c>
      <c r="AC73" s="198">
        <f>ROUND(N(data!BV83), 0)</f>
        <v>3785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905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054</v>
      </c>
      <c r="B74" s="200" t="str">
        <f>RIGHT(data!$C$96,4)</f>
        <v>2024</v>
      </c>
      <c r="C74" s="12" t="str">
        <f>data!BW$55</f>
        <v>8700</v>
      </c>
      <c r="D74" s="12" t="s">
        <v>1160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1550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98972</v>
      </c>
      <c r="P74" s="198">
        <f>ROUND(N(data!BW70), 0)</f>
        <v>0</v>
      </c>
      <c r="Q74" s="198">
        <f>ROUND(N(data!BW71), 0)</f>
        <v>2840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96046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86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054</v>
      </c>
      <c r="B75" s="200" t="str">
        <f>RIGHT(data!$C$96,4)</f>
        <v>2024</v>
      </c>
      <c r="C75" s="12" t="str">
        <f>data!BX$55</f>
        <v>8710</v>
      </c>
      <c r="D75" s="12" t="s">
        <v>1160</v>
      </c>
      <c r="E75" s="198">
        <f>ROUND(N(data!BX59), 0)</f>
        <v>0</v>
      </c>
      <c r="F75" s="271">
        <f>ROUND(N(data!BX60), 2)</f>
        <v>3.3</v>
      </c>
      <c r="G75" s="198">
        <f>ROUND(N(data!BX61), 0)</f>
        <v>152186</v>
      </c>
      <c r="H75" s="198">
        <f>ROUND(N(data!BX62), 0)</f>
        <v>13707</v>
      </c>
      <c r="I75" s="198">
        <f>ROUND(N(data!BX63), 0)</f>
        <v>0</v>
      </c>
      <c r="J75" s="198">
        <f>ROUND(N(data!BX64), 0)</f>
        <v>2737</v>
      </c>
      <c r="K75" s="198">
        <f>ROUND(N(data!BX65), 0)</f>
        <v>0</v>
      </c>
      <c r="L75" s="198">
        <f>ROUND(N(data!BX66), 0)</f>
        <v>42452</v>
      </c>
      <c r="M75" s="198">
        <f>ROUND(N(data!BX67), 0)</f>
        <v>0</v>
      </c>
      <c r="N75" s="198">
        <f>ROUND(N(data!BX68), 0)</f>
        <v>0</v>
      </c>
      <c r="O75" s="198">
        <f>ROUND(N(data!BX69), 0)</f>
        <v>5349</v>
      </c>
      <c r="P75" s="198">
        <f>ROUND(N(data!BX70), 0)</f>
        <v>0</v>
      </c>
      <c r="Q75" s="198">
        <f>ROUND(N(data!BX71), 0)</f>
        <v>0</v>
      </c>
      <c r="R75" s="198">
        <f>ROUND(N(data!BX72), 0)</f>
        <v>1278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1125</v>
      </c>
      <c r="AA75" s="198">
        <f>ROUND(N(data!BX81), 0)</f>
        <v>1003</v>
      </c>
      <c r="AB75" s="198">
        <f>ROUND(N(data!BX82), 0)</f>
        <v>206</v>
      </c>
      <c r="AC75" s="198">
        <f>ROUND(N(data!BX83), 0)</f>
        <v>1737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054</v>
      </c>
      <c r="B76" s="200" t="str">
        <f>RIGHT(data!$C$96,4)</f>
        <v>2024</v>
      </c>
      <c r="C76" s="12" t="str">
        <f>data!BY$55</f>
        <v>8720</v>
      </c>
      <c r="D76" s="12" t="s">
        <v>1160</v>
      </c>
      <c r="E76" s="198">
        <f>ROUND(N(data!BY59), 0)</f>
        <v>0</v>
      </c>
      <c r="F76" s="271">
        <f>ROUND(N(data!BY60), 2)</f>
        <v>2.0699999999999998</v>
      </c>
      <c r="G76" s="198">
        <f>ROUND(N(data!BY61), 0)</f>
        <v>292949</v>
      </c>
      <c r="H76" s="198">
        <f>ROUND(N(data!BY62), 0)</f>
        <v>53284</v>
      </c>
      <c r="I76" s="198">
        <f>ROUND(N(data!BY63), 0)</f>
        <v>0</v>
      </c>
      <c r="J76" s="198">
        <f>ROUND(N(data!BY64), 0)</f>
        <v>436</v>
      </c>
      <c r="K76" s="198">
        <f>ROUND(N(data!BY65), 0)</f>
        <v>0</v>
      </c>
      <c r="L76" s="198">
        <f>ROUND(N(data!BY66), 0)</f>
        <v>1032</v>
      </c>
      <c r="M76" s="198">
        <f>ROUND(N(data!BY67), 0)</f>
        <v>31297</v>
      </c>
      <c r="N76" s="198">
        <f>ROUND(N(data!BY68), 0)</f>
        <v>0</v>
      </c>
      <c r="O76" s="198">
        <f>ROUND(N(data!BY69), 0)</f>
        <v>1001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1</v>
      </c>
      <c r="AB76" s="198">
        <f>ROUND(N(data!BY82), 0)</f>
        <v>1000</v>
      </c>
      <c r="AC76" s="198">
        <f>ROUND(N(data!BY83), 0)</f>
        <v>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902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054</v>
      </c>
      <c r="B77" s="200" t="str">
        <f>RIGHT(data!$C$96,4)</f>
        <v>2024</v>
      </c>
      <c r="C77" s="12" t="str">
        <f>data!BZ$55</f>
        <v>8730</v>
      </c>
      <c r="D77" s="12" t="s">
        <v>1160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054</v>
      </c>
      <c r="B78" s="200" t="str">
        <f>RIGHT(data!$C$96,4)</f>
        <v>2024</v>
      </c>
      <c r="C78" s="12" t="str">
        <f>data!CA$55</f>
        <v>8740</v>
      </c>
      <c r="D78" s="12" t="s">
        <v>1160</v>
      </c>
      <c r="E78" s="198">
        <f>ROUND(N(data!CA59), 0)</f>
        <v>0</v>
      </c>
      <c r="F78" s="271">
        <f>ROUND(N(data!CA60), 2)</f>
        <v>0.32</v>
      </c>
      <c r="G78" s="198">
        <f>ROUND(N(data!CA61), 0)</f>
        <v>1304</v>
      </c>
      <c r="H78" s="198">
        <f>ROUND(N(data!CA62), 0)</f>
        <v>53</v>
      </c>
      <c r="I78" s="198">
        <f>ROUND(N(data!CA63), 0)</f>
        <v>0</v>
      </c>
      <c r="J78" s="198">
        <f>ROUND(N(data!CA64), 0)</f>
        <v>313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950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1194</v>
      </c>
      <c r="AA78" s="198">
        <f>ROUND(N(data!CA81), 0)</f>
        <v>0</v>
      </c>
      <c r="AB78" s="198">
        <f>ROUND(N(data!CA82), 0)</f>
        <v>0</v>
      </c>
      <c r="AC78" s="198">
        <f>ROUND(N(data!CA83), 0)</f>
        <v>-244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054</v>
      </c>
      <c r="B79" s="200" t="str">
        <f>RIGHT(data!$C$96,4)</f>
        <v>2024</v>
      </c>
      <c r="C79" s="12" t="str">
        <f>data!CB$55</f>
        <v>8770</v>
      </c>
      <c r="D79" s="12" t="s">
        <v>1160</v>
      </c>
      <c r="E79" s="198">
        <f>ROUND(N(data!CB59), 0)</f>
        <v>0</v>
      </c>
      <c r="F79" s="271">
        <f>ROUND(N(data!CB60), 2)</f>
        <v>0.5</v>
      </c>
      <c r="G79" s="198">
        <f>ROUND(N(data!CB61), 0)</f>
        <v>60870</v>
      </c>
      <c r="H79" s="198">
        <f>ROUND(N(data!CB62), 0)</f>
        <v>18822</v>
      </c>
      <c r="I79" s="198">
        <f>ROUND(N(data!CB63), 0)</f>
        <v>0</v>
      </c>
      <c r="J79" s="198">
        <f>ROUND(N(data!CB64), 0)</f>
        <v>740</v>
      </c>
      <c r="K79" s="198">
        <f>ROUND(N(data!CB65), 0)</f>
        <v>0</v>
      </c>
      <c r="L79" s="198">
        <f>ROUND(N(data!CB66), 0)</f>
        <v>58</v>
      </c>
      <c r="M79" s="198">
        <f>ROUND(N(data!CB67), 0)</f>
        <v>3782</v>
      </c>
      <c r="N79" s="198">
        <f>ROUND(N(data!CB68), 0)</f>
        <v>255</v>
      </c>
      <c r="O79" s="198">
        <f>ROUND(N(data!CB69), 0)</f>
        <v>2860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1604</v>
      </c>
      <c r="AA79" s="198">
        <f>ROUND(N(data!CB81), 0)</f>
        <v>0</v>
      </c>
      <c r="AB79" s="198">
        <f>ROUND(N(data!CB82), 0)</f>
        <v>664</v>
      </c>
      <c r="AC79" s="198">
        <f>ROUND(N(data!CB83), 0)</f>
        <v>592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109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054</v>
      </c>
      <c r="B80" s="200" t="str">
        <f>RIGHT(data!$C$96,4)</f>
        <v>2024</v>
      </c>
      <c r="C80" s="12" t="str">
        <f>data!CC$55</f>
        <v>8790</v>
      </c>
      <c r="D80" s="12" t="s">
        <v>1160</v>
      </c>
      <c r="E80" s="198">
        <f>ROUND(N(data!CC59), 0)</f>
        <v>0</v>
      </c>
      <c r="F80" s="271">
        <f>ROUND(N(data!CC60), 2)</f>
        <v>1.39</v>
      </c>
      <c r="G80" s="198">
        <f>ROUND(N(data!CC61), 0)</f>
        <v>29791</v>
      </c>
      <c r="H80" s="198">
        <f>ROUND(N(data!CC62), 0)</f>
        <v>9162</v>
      </c>
      <c r="I80" s="198">
        <f>ROUND(N(data!CC63), 0)</f>
        <v>0</v>
      </c>
      <c r="J80" s="198">
        <f>ROUND(N(data!CC64), 0)</f>
        <v>0</v>
      </c>
      <c r="K80" s="198">
        <f>ROUND(N(data!CC65), 0)</f>
        <v>0</v>
      </c>
      <c r="L80" s="198">
        <f>ROUND(N(data!CC66), 0)</f>
        <v>0</v>
      </c>
      <c r="M80" s="198">
        <f>ROUND(N(data!CC67), 0)</f>
        <v>0</v>
      </c>
      <c r="N80" s="198">
        <f>ROUND(N(data!CC68), 0)</f>
        <v>0</v>
      </c>
      <c r="O80" s="198">
        <f>ROUND(N(data!CC69), 0)</f>
        <v>321690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321690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M14" sqref="M14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>Forks Community Hospital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H-054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>530 Bogachiel Way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+data!C99</f>
        <v>530 Bogachiel Way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CONCATENATE(+data!C100,", ",+data!C101)</f>
        <v>Forks,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713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714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716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714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FYvWQ09yUMgoZ/kYkw+HAeoBCmYdT5oWvDFNSG+CDe5U3Z8PhIYUNpstg+C/XeO/kTYnEpTzmK4ewfh4NelKHQ==" saltValue="HugY0CDGAR8hqra13Xfgdg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16" zoomScale="85" zoomScaleNormal="85" workbookViewId="0">
      <selection activeCell="A22" sqref="A22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717</v>
      </c>
    </row>
    <row r="3" spans="1:13" x14ac:dyDescent="0.25">
      <c r="A3" s="54"/>
    </row>
    <row r="4" spans="1:13" x14ac:dyDescent="0.25">
      <c r="A4" s="149" t="s">
        <v>718</v>
      </c>
    </row>
    <row r="5" spans="1:13" x14ac:dyDescent="0.25">
      <c r="A5" s="149" t="s">
        <v>719</v>
      </c>
    </row>
    <row r="6" spans="1:13" x14ac:dyDescent="0.25">
      <c r="A6" s="149" t="s">
        <v>720</v>
      </c>
    </row>
    <row r="7" spans="1:13" x14ac:dyDescent="0.25">
      <c r="A7" s="149"/>
    </row>
    <row r="8" spans="1:13" x14ac:dyDescent="0.25">
      <c r="A8" s="2" t="s">
        <v>721</v>
      </c>
    </row>
    <row r="9" spans="1:13" x14ac:dyDescent="0.25">
      <c r="A9" s="149" t="s">
        <v>26</v>
      </c>
    </row>
    <row r="12" spans="1:13" x14ac:dyDescent="0.25">
      <c r="A12" s="1" t="str">
        <f>data!C97</f>
        <v>054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722</v>
      </c>
      <c r="C13" s="228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25">
      <c r="A14" s="1" t="s">
        <v>726</v>
      </c>
      <c r="B14" s="228" t="s">
        <v>360</v>
      </c>
      <c r="C14" s="228" t="s">
        <v>360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55" t="s">
        <v>731</v>
      </c>
    </row>
    <row r="15" spans="1:13" x14ac:dyDescent="0.25">
      <c r="A15" s="1" t="s">
        <v>732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733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734</v>
      </c>
      <c r="B17" s="228">
        <f>ROUND(N('Prior Year'!E85), 0)</f>
        <v>3361023</v>
      </c>
      <c r="C17" s="228">
        <f>data!E85</f>
        <v>3924798</v>
      </c>
      <c r="D17" s="228">
        <f>ROUND(N('Prior Year'!E59), 0)</f>
        <v>484</v>
      </c>
      <c r="E17" s="1">
        <f>data!E59</f>
        <v>591</v>
      </c>
      <c r="F17" s="205">
        <f t="shared" si="0"/>
        <v>6944.2623966942147</v>
      </c>
      <c r="G17" s="205">
        <f t="shared" si="1"/>
        <v>6640.9441624365481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735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736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737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738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739</v>
      </c>
      <c r="B22" s="228">
        <f>ROUND(N('Prior Year'!J85), 0)</f>
        <v>3860</v>
      </c>
      <c r="C22" s="228">
        <f>data!J85</f>
        <v>7274</v>
      </c>
      <c r="D22" s="228">
        <f>ROUND(N('Prior Year'!J59), 0)</f>
        <v>7</v>
      </c>
      <c r="E22" s="1">
        <f>data!J59</f>
        <v>14</v>
      </c>
      <c r="F22" s="205">
        <f t="shared" si="0"/>
        <v>551.42857142857144</v>
      </c>
      <c r="G22" s="205">
        <f t="shared" si="1"/>
        <v>519.57142857142856</v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740</v>
      </c>
      <c r="B23" s="228">
        <f>ROUND(N('Prior Year'!K85), 0)</f>
        <v>333788</v>
      </c>
      <c r="C23" s="228">
        <f>data!K85</f>
        <v>197688</v>
      </c>
      <c r="D23" s="228">
        <f>ROUND(N('Prior Year'!K59), 0)</f>
        <v>583</v>
      </c>
      <c r="E23" s="1">
        <f>data!K59</f>
        <v>320</v>
      </c>
      <c r="F23" s="205">
        <f t="shared" si="0"/>
        <v>572.53516295025725</v>
      </c>
      <c r="G23" s="205">
        <f t="shared" si="1"/>
        <v>617.77499999999998</v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741</v>
      </c>
      <c r="B24" s="228">
        <f>ROUND(N('Prior Year'!L85), 0)</f>
        <v>3088062</v>
      </c>
      <c r="C24" s="228">
        <f>data!L85</f>
        <v>3013553</v>
      </c>
      <c r="D24" s="228">
        <f>ROUND(N('Prior Year'!L59), 0)</f>
        <v>6514</v>
      </c>
      <c r="E24" s="1">
        <f>data!L59</f>
        <v>6663</v>
      </c>
      <c r="F24" s="205">
        <f t="shared" si="0"/>
        <v>474.06539760515813</v>
      </c>
      <c r="G24" s="205">
        <f t="shared" si="1"/>
        <v>452.28170493771574</v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742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743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744</v>
      </c>
      <c r="B27" s="228">
        <f>ROUND(N('Prior Year'!O85), 0)</f>
        <v>217895</v>
      </c>
      <c r="C27" s="228">
        <f>data!O85</f>
        <v>160975</v>
      </c>
      <c r="D27" s="228">
        <f>ROUND(N('Prior Year'!O59), 0)</f>
        <v>10</v>
      </c>
      <c r="E27" s="1">
        <f>data!O59</f>
        <v>8</v>
      </c>
      <c r="F27" s="205">
        <f t="shared" si="0"/>
        <v>21789.5</v>
      </c>
      <c r="G27" s="205">
        <f t="shared" si="1"/>
        <v>20121.875</v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745</v>
      </c>
      <c r="B28" s="228">
        <f>ROUND(N('Prior Year'!P85), 0)</f>
        <v>1286073</v>
      </c>
      <c r="C28" s="228">
        <f>data!P85</f>
        <v>965356</v>
      </c>
      <c r="D28" s="228">
        <f>ROUND(N('Prior Year'!P59), 0)</f>
        <v>6722</v>
      </c>
      <c r="E28" s="1">
        <f>data!P59</f>
        <v>6722</v>
      </c>
      <c r="F28" s="205">
        <f t="shared" si="0"/>
        <v>191.32296935435883</v>
      </c>
      <c r="G28" s="205">
        <f t="shared" si="1"/>
        <v>143.61142517108004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746</v>
      </c>
      <c r="B29" s="228">
        <f>ROUND(N('Prior Year'!Q85), 0)</f>
        <v>2048</v>
      </c>
      <c r="C29" s="228">
        <f>data!Q85</f>
        <v>1373</v>
      </c>
      <c r="D29" s="228">
        <f>ROUND(N('Prior Year'!Q59), 0)</f>
        <v>8216</v>
      </c>
      <c r="E29" s="1">
        <f>data!Q59</f>
        <v>6000</v>
      </c>
      <c r="F29" s="205">
        <f t="shared" si="0"/>
        <v>0.24926971762414801</v>
      </c>
      <c r="G29" s="205">
        <f t="shared" si="1"/>
        <v>0.22883333333333333</v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747</v>
      </c>
      <c r="B30" s="228">
        <f>ROUND(N('Prior Year'!R85), 0)</f>
        <v>772879</v>
      </c>
      <c r="C30" s="228">
        <f>data!R85</f>
        <v>725347</v>
      </c>
      <c r="D30" s="228">
        <f>ROUND(N('Prior Year'!R59), 0)</f>
        <v>15456</v>
      </c>
      <c r="E30" s="1">
        <f>data!R59</f>
        <v>15456</v>
      </c>
      <c r="F30" s="205">
        <f t="shared" si="0"/>
        <v>50.005111283643892</v>
      </c>
      <c r="G30" s="205">
        <f>IFERROR(IF(C30=0,"",IF(E30=0,"",C30/E30)),"")</f>
        <v>46.92980072463768</v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748</v>
      </c>
      <c r="B31" s="228">
        <f>ROUND(N('Prior Year'!S85), 0)</f>
        <v>214226</v>
      </c>
      <c r="C31" s="228">
        <f>data!S85</f>
        <v>347644</v>
      </c>
      <c r="D31" s="228" t="s">
        <v>749</v>
      </c>
      <c r="E31" s="4" t="s">
        <v>749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750</v>
      </c>
      <c r="B32" s="228">
        <f>ROUND(N('Prior Year'!T85), 0)</f>
        <v>0</v>
      </c>
      <c r="C32" s="228">
        <f>data!T85</f>
        <v>149567</v>
      </c>
      <c r="D32" s="228" t="s">
        <v>749</v>
      </c>
      <c r="E32" s="4" t="s">
        <v>749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751</v>
      </c>
      <c r="B33" s="228">
        <f>ROUND(N('Prior Year'!U85), 0)</f>
        <v>1907535</v>
      </c>
      <c r="C33" s="228">
        <f>data!U85</f>
        <v>2063837</v>
      </c>
      <c r="D33" s="228">
        <f>ROUND(N('Prior Year'!U59), 0)</f>
        <v>59291</v>
      </c>
      <c r="E33" s="1">
        <f>data!U59</f>
        <v>59291</v>
      </c>
      <c r="F33" s="205">
        <f t="shared" si="0"/>
        <v>32.172420772123928</v>
      </c>
      <c r="G33" s="205">
        <f t="shared" ref="G33:G69" si="4">IF(C33=0,"",IF(E33=0,"",C33/E33))</f>
        <v>34.80860501593834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752</v>
      </c>
      <c r="B34" s="228">
        <f>ROUND(N('Prior Year'!V85), 0)</f>
        <v>2410</v>
      </c>
      <c r="C34" s="228">
        <f>data!V85</f>
        <v>8188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753</v>
      </c>
      <c r="B35" s="228">
        <f>ROUND(N('Prior Year'!W85), 0)</f>
        <v>142011</v>
      </c>
      <c r="C35" s="228">
        <f>data!W85</f>
        <v>0</v>
      </c>
      <c r="D35" s="228">
        <f>ROUND(N('Prior Year'!W59), 0)</f>
        <v>4117</v>
      </c>
      <c r="E35" s="1">
        <f>data!W59</f>
        <v>4117</v>
      </c>
      <c r="F35" s="205">
        <f t="shared" si="0"/>
        <v>34.493806169540925</v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754</v>
      </c>
      <c r="B36" s="228">
        <f>ROUND(N('Prior Year'!X85), 0)</f>
        <v>90372</v>
      </c>
      <c r="C36" s="228">
        <f>data!X85</f>
        <v>0</v>
      </c>
      <c r="D36" s="228">
        <f>ROUND(N('Prior Year'!X59), 0)</f>
        <v>12927</v>
      </c>
      <c r="E36" s="1">
        <f>data!X59</f>
        <v>12927</v>
      </c>
      <c r="F36" s="205">
        <f t="shared" si="0"/>
        <v>6.9909491761429567</v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755</v>
      </c>
      <c r="B37" s="228">
        <f>ROUND(N('Prior Year'!Y85), 0)</f>
        <v>2222487</v>
      </c>
      <c r="C37" s="228">
        <f>data!Y85</f>
        <v>2699265</v>
      </c>
      <c r="D37" s="228">
        <f>ROUND(N('Prior Year'!Y59), 0)</f>
        <v>7350</v>
      </c>
      <c r="E37" s="1">
        <f>data!Y59</f>
        <v>7350</v>
      </c>
      <c r="F37" s="205">
        <f t="shared" si="0"/>
        <v>302.37918367346941</v>
      </c>
      <c r="G37" s="205">
        <f t="shared" si="4"/>
        <v>367.24693877551022</v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756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757</v>
      </c>
      <c r="B39" s="228">
        <f>ROUND(N('Prior Year'!AA85), 0)</f>
        <v>87939</v>
      </c>
      <c r="C39" s="228">
        <f>data!AA85</f>
        <v>0</v>
      </c>
      <c r="D39" s="228">
        <f>ROUND(N('Prior Year'!AA59), 0)</f>
        <v>314</v>
      </c>
      <c r="E39" s="1">
        <f>data!AA59</f>
        <v>0</v>
      </c>
      <c r="F39" s="205">
        <f t="shared" si="0"/>
        <v>280.06050955414014</v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758</v>
      </c>
      <c r="B40" s="228">
        <f>ROUND(N('Prior Year'!AB85), 0)</f>
        <v>1440893</v>
      </c>
      <c r="C40" s="228">
        <f>data!AB85</f>
        <v>1939065</v>
      </c>
      <c r="D40" s="228" t="s">
        <v>749</v>
      </c>
      <c r="E40" s="4" t="s">
        <v>749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759</v>
      </c>
      <c r="B41" s="228">
        <f>ROUND(N('Prior Year'!AC85), 0)</f>
        <v>115405</v>
      </c>
      <c r="C41" s="228">
        <f>data!AC85</f>
        <v>216725</v>
      </c>
      <c r="D41" s="228">
        <f>ROUND(N('Prior Year'!AC59), 0)</f>
        <v>737</v>
      </c>
      <c r="E41" s="1">
        <f>data!AC59</f>
        <v>1350</v>
      </c>
      <c r="F41" s="205">
        <f t="shared" si="0"/>
        <v>156.5875169606513</v>
      </c>
      <c r="G41" s="205">
        <f t="shared" si="4"/>
        <v>160.53703703703704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760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761</v>
      </c>
      <c r="B43" s="228">
        <f>ROUND(N('Prior Year'!AE85), 0)</f>
        <v>1074227</v>
      </c>
      <c r="C43" s="228">
        <f>data!AE85</f>
        <v>1235347</v>
      </c>
      <c r="D43" s="228">
        <f>ROUND(N('Prior Year'!AE59), 0)</f>
        <v>6238</v>
      </c>
      <c r="E43" s="1">
        <f>data!AE59</f>
        <v>6238</v>
      </c>
      <c r="F43" s="205">
        <f t="shared" si="0"/>
        <v>172.2069573581276</v>
      </c>
      <c r="G43" s="205">
        <f t="shared" si="4"/>
        <v>198.03574863738379</v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762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763</v>
      </c>
      <c r="B45" s="228">
        <f>ROUND(N('Prior Year'!AG85), 0)</f>
        <v>2634180</v>
      </c>
      <c r="C45" s="228">
        <f>data!AG85</f>
        <v>2847292</v>
      </c>
      <c r="D45" s="228">
        <f>ROUND(N('Prior Year'!AG59), 0)</f>
        <v>4939</v>
      </c>
      <c r="E45" s="1">
        <f>data!AG59</f>
        <v>4939</v>
      </c>
      <c r="F45" s="205">
        <f t="shared" si="0"/>
        <v>533.34278193966395</v>
      </c>
      <c r="G45" s="205">
        <f t="shared" si="4"/>
        <v>576.49159748937029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764</v>
      </c>
      <c r="B46" s="228">
        <f>ROUND(N('Prior Year'!AH85), 0)</f>
        <v>960705</v>
      </c>
      <c r="C46" s="228">
        <f>data!AH85</f>
        <v>723057</v>
      </c>
      <c r="D46" s="228">
        <f>ROUND(N('Prior Year'!AH59), 0)</f>
        <v>855</v>
      </c>
      <c r="E46" s="1">
        <f>data!AH59</f>
        <v>855</v>
      </c>
      <c r="F46" s="205">
        <f t="shared" si="0"/>
        <v>1123.6315789473683</v>
      </c>
      <c r="G46" s="205">
        <f t="shared" si="4"/>
        <v>845.68070175438595</v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765</v>
      </c>
      <c r="B47" s="228">
        <f>ROUND(N('Prior Year'!AI85), 0)</f>
        <v>127097</v>
      </c>
      <c r="C47" s="228">
        <f>data!AI85</f>
        <v>39006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766</v>
      </c>
      <c r="B48" s="228">
        <f>ROUND(N('Prior Year'!AJ85), 0)</f>
        <v>6445734</v>
      </c>
      <c r="C48" s="228">
        <f>data!AJ85</f>
        <v>7133160</v>
      </c>
      <c r="D48" s="228">
        <f>ROUND(N('Prior Year'!AJ59), 0)</f>
        <v>16679</v>
      </c>
      <c r="E48" s="1">
        <f>data!AJ59</f>
        <v>16679</v>
      </c>
      <c r="F48" s="205">
        <f t="shared" si="0"/>
        <v>386.4580610348342</v>
      </c>
      <c r="G48" s="205">
        <f t="shared" si="4"/>
        <v>427.67312188980156</v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767</v>
      </c>
      <c r="B49" s="228">
        <f>ROUND(N('Prior Year'!AK85), 0)</f>
        <v>0</v>
      </c>
      <c r="C49" s="228">
        <f>data!AK85</f>
        <v>23394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768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769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770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771</v>
      </c>
      <c r="B53" s="228">
        <f>ROUND(N('Prior Year'!AO85), 0)</f>
        <v>0</v>
      </c>
      <c r="C53" s="228">
        <f>data!AO85</f>
        <v>19253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772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773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774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775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776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777</v>
      </c>
      <c r="B59" s="228">
        <f>ROUND(N('Prior Year'!AU85), 0)</f>
        <v>1846594</v>
      </c>
      <c r="C59" s="228">
        <f>data!AU85</f>
        <v>1996696</v>
      </c>
      <c r="D59" s="228">
        <f>ROUND(N('Prior Year'!AU59), 0)</f>
        <v>8396</v>
      </c>
      <c r="E59" s="1">
        <f>data!AU59</f>
        <v>8396</v>
      </c>
      <c r="F59" s="205">
        <f t="shared" si="0"/>
        <v>219.93735111958074</v>
      </c>
      <c r="G59" s="205">
        <f t="shared" si="4"/>
        <v>237.8151500714626</v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778</v>
      </c>
      <c r="B60" s="228">
        <f>ROUND(N('Prior Year'!AV85), 0)</f>
        <v>427133</v>
      </c>
      <c r="C60" s="228">
        <f>data!AV85</f>
        <v>422459</v>
      </c>
      <c r="D60" s="228" t="s">
        <v>749</v>
      </c>
      <c r="E60" s="4" t="s">
        <v>749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779</v>
      </c>
      <c r="B61" s="228">
        <f>ROUND(N('Prior Year'!AW85), 0)</f>
        <v>0</v>
      </c>
      <c r="C61" s="228">
        <f>data!AW85</f>
        <v>0</v>
      </c>
      <c r="D61" s="228" t="s">
        <v>749</v>
      </c>
      <c r="E61" s="4" t="s">
        <v>749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780</v>
      </c>
      <c r="B62" s="228">
        <f>ROUND(N('Prior Year'!AX85), 0)</f>
        <v>0</v>
      </c>
      <c r="C62" s="228">
        <f>data!AX85</f>
        <v>0</v>
      </c>
      <c r="D62" s="228" t="s">
        <v>749</v>
      </c>
      <c r="E62" s="4" t="s">
        <v>749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781</v>
      </c>
      <c r="B63" s="228">
        <f>ROUND(N('Prior Year'!AY85), 0)</f>
        <v>1168704</v>
      </c>
      <c r="C63" s="228">
        <f>data!AY85</f>
        <v>1375696</v>
      </c>
      <c r="D63" s="228">
        <f>ROUND(N('Prior Year'!AY59), 0)</f>
        <v>108021</v>
      </c>
      <c r="E63" s="1">
        <f>data!AY59</f>
        <v>108021</v>
      </c>
      <c r="F63" s="205">
        <f>IF(B63=0,"",IF(D63=0,"",B63/D63))</f>
        <v>10.819229594245563</v>
      </c>
      <c r="G63" s="205">
        <f t="shared" si="4"/>
        <v>12.735449588505938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782</v>
      </c>
      <c r="B64" s="228">
        <f>ROUND(N('Prior Year'!AZ85), 0)</f>
        <v>47155</v>
      </c>
      <c r="C64" s="228">
        <f>data!AZ85</f>
        <v>25538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783</v>
      </c>
      <c r="B65" s="228">
        <f>ROUND(N('Prior Year'!BA85), 0)</f>
        <v>107181</v>
      </c>
      <c r="C65" s="228">
        <f>data!BA85</f>
        <v>68138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784</v>
      </c>
      <c r="B66" s="228">
        <f>ROUND(N('Prior Year'!BB85), 0)</f>
        <v>315970</v>
      </c>
      <c r="C66" s="228">
        <f>data!BB85</f>
        <v>311704</v>
      </c>
      <c r="D66" s="228" t="s">
        <v>749</v>
      </c>
      <c r="E66" s="4" t="s">
        <v>749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785</v>
      </c>
      <c r="B67" s="228">
        <f>ROUND(N('Prior Year'!BC85), 0)</f>
        <v>0</v>
      </c>
      <c r="C67" s="228">
        <f>data!BC85</f>
        <v>0</v>
      </c>
      <c r="D67" s="228" t="s">
        <v>749</v>
      </c>
      <c r="E67" s="4" t="s">
        <v>749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786</v>
      </c>
      <c r="B68" s="228">
        <f>ROUND(N('Prior Year'!BD85), 0)</f>
        <v>191415</v>
      </c>
      <c r="C68" s="228">
        <f>data!BD85</f>
        <v>250445</v>
      </c>
      <c r="D68" s="228" t="s">
        <v>749</v>
      </c>
      <c r="E68" s="4" t="s">
        <v>749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787</v>
      </c>
      <c r="B69" s="228">
        <f>ROUND(N('Prior Year'!BE85), 0)</f>
        <v>1425538</v>
      </c>
      <c r="C69" s="228">
        <f>data!BE85</f>
        <v>1374757</v>
      </c>
      <c r="D69" s="228">
        <f>ROUND(N('Prior Year'!BE59), 0)</f>
        <v>60206</v>
      </c>
      <c r="E69" s="1">
        <f>data!BE59</f>
        <v>60206</v>
      </c>
      <c r="F69" s="205">
        <f>IF(B69=0,"",IF(D69=0,"",B69/D69))</f>
        <v>23.677673321595854</v>
      </c>
      <c r="G69" s="205">
        <f t="shared" si="4"/>
        <v>22.834219180812543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788</v>
      </c>
      <c r="B70" s="228">
        <f>ROUND(N('Prior Year'!BF85), 0)</f>
        <v>981966</v>
      </c>
      <c r="C70" s="228">
        <f>data!BF85</f>
        <v>1045884</v>
      </c>
      <c r="D70" s="228" t="s">
        <v>749</v>
      </c>
      <c r="E70" s="4" t="s">
        <v>749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789</v>
      </c>
      <c r="B71" s="228">
        <f>ROUND(N('Prior Year'!BG85), 0)</f>
        <v>0</v>
      </c>
      <c r="C71" s="228">
        <f>data!BG85</f>
        <v>0</v>
      </c>
      <c r="D71" s="228" t="s">
        <v>749</v>
      </c>
      <c r="E71" s="4" t="s">
        <v>749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790</v>
      </c>
      <c r="B72" s="228">
        <f>ROUND(N('Prior Year'!BH85), 0)</f>
        <v>1016158</v>
      </c>
      <c r="C72" s="228">
        <f>data!BH85</f>
        <v>952697</v>
      </c>
      <c r="D72" s="228" t="s">
        <v>749</v>
      </c>
      <c r="E72" s="4" t="s">
        <v>749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791</v>
      </c>
      <c r="B73" s="228">
        <f>ROUND(N('Prior Year'!BI85), 0)</f>
        <v>0</v>
      </c>
      <c r="C73" s="228">
        <f>data!BI85</f>
        <v>197</v>
      </c>
      <c r="D73" s="228" t="s">
        <v>749</v>
      </c>
      <c r="E73" s="4" t="s">
        <v>749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792</v>
      </c>
      <c r="B74" s="228">
        <f>ROUND(N('Prior Year'!BJ85), 0)</f>
        <v>784484</v>
      </c>
      <c r="C74" s="228">
        <f>data!BJ85</f>
        <v>691517</v>
      </c>
      <c r="D74" s="228" t="s">
        <v>749</v>
      </c>
      <c r="E74" s="4" t="s">
        <v>749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793</v>
      </c>
      <c r="B75" s="228">
        <f>ROUND(N('Prior Year'!BK85), 0)</f>
        <v>1534311</v>
      </c>
      <c r="C75" s="228">
        <f>data!BK85</f>
        <v>1875865</v>
      </c>
      <c r="D75" s="228" t="s">
        <v>749</v>
      </c>
      <c r="E75" s="4" t="s">
        <v>749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794</v>
      </c>
      <c r="B76" s="228">
        <f>ROUND(N('Prior Year'!BL85), 0)</f>
        <v>460571</v>
      </c>
      <c r="C76" s="228">
        <f>data!BL85</f>
        <v>518693</v>
      </c>
      <c r="D76" s="228" t="s">
        <v>749</v>
      </c>
      <c r="E76" s="4" t="s">
        <v>749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795</v>
      </c>
      <c r="B77" s="228">
        <f>ROUND(N('Prior Year'!BM85), 0)</f>
        <v>0</v>
      </c>
      <c r="C77" s="228">
        <f>data!BM85</f>
        <v>0</v>
      </c>
      <c r="D77" s="228" t="s">
        <v>749</v>
      </c>
      <c r="E77" s="4" t="s">
        <v>749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796</v>
      </c>
      <c r="B78" s="228">
        <f>ROUND(N('Prior Year'!BN85), 0)</f>
        <v>2388225</v>
      </c>
      <c r="C78" s="228">
        <f>data!BN85</f>
        <v>4956143</v>
      </c>
      <c r="D78" s="228" t="s">
        <v>749</v>
      </c>
      <c r="E78" s="4" t="s">
        <v>749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797</v>
      </c>
      <c r="B79" s="228">
        <f>ROUND(N('Prior Year'!BO85), 0)</f>
        <v>713</v>
      </c>
      <c r="C79" s="228">
        <f>data!BO85</f>
        <v>262855</v>
      </c>
      <c r="D79" s="228" t="s">
        <v>749</v>
      </c>
      <c r="E79" s="4" t="s">
        <v>749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798</v>
      </c>
      <c r="B80" s="228">
        <f>ROUND(N('Prior Year'!BP85), 0)</f>
        <v>18670</v>
      </c>
      <c r="C80" s="228">
        <f>data!BP85</f>
        <v>205298</v>
      </c>
      <c r="D80" s="228" t="s">
        <v>749</v>
      </c>
      <c r="E80" s="4" t="s">
        <v>749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799</v>
      </c>
      <c r="B81" s="228">
        <f>ROUND(N('Prior Year'!BQ85), 0)</f>
        <v>0</v>
      </c>
      <c r="C81" s="228">
        <f>data!BQ85</f>
        <v>0</v>
      </c>
      <c r="D81" s="228" t="s">
        <v>749</v>
      </c>
      <c r="E81" s="4" t="s">
        <v>749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800</v>
      </c>
      <c r="B82" s="228">
        <f>ROUND(N('Prior Year'!BR85), 0)</f>
        <v>352288</v>
      </c>
      <c r="C82" s="228">
        <f>data!BR85</f>
        <v>471291</v>
      </c>
      <c r="D82" s="228" t="s">
        <v>749</v>
      </c>
      <c r="E82" s="4" t="s">
        <v>749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801</v>
      </c>
      <c r="B83" s="228">
        <f>ROUND(N('Prior Year'!BS85), 0)</f>
        <v>0</v>
      </c>
      <c r="C83" s="228">
        <f>data!BS85</f>
        <v>0</v>
      </c>
      <c r="D83" s="228" t="s">
        <v>749</v>
      </c>
      <c r="E83" s="4" t="s">
        <v>749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802</v>
      </c>
      <c r="B84" s="228">
        <f>ROUND(N('Prior Year'!BT85), 0)</f>
        <v>0</v>
      </c>
      <c r="C84" s="228">
        <f>data!BT85</f>
        <v>0</v>
      </c>
      <c r="D84" s="228" t="s">
        <v>749</v>
      </c>
      <c r="E84" s="4" t="s">
        <v>749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803</v>
      </c>
      <c r="B85" s="228">
        <f>ROUND(N('Prior Year'!BU85), 0)</f>
        <v>0</v>
      </c>
      <c r="C85" s="228">
        <f>data!BU85</f>
        <v>0</v>
      </c>
      <c r="D85" s="228" t="s">
        <v>749</v>
      </c>
      <c r="E85" s="4" t="s">
        <v>749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804</v>
      </c>
      <c r="B86" s="228">
        <f>ROUND(N('Prior Year'!BV85), 0)</f>
        <v>393726</v>
      </c>
      <c r="C86" s="228">
        <f>data!BV85</f>
        <v>429815</v>
      </c>
      <c r="D86" s="228" t="s">
        <v>749</v>
      </c>
      <c r="E86" s="4" t="s">
        <v>749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805</v>
      </c>
      <c r="B87" s="228">
        <f>ROUND(N('Prior Year'!BW85), 0)</f>
        <v>54434</v>
      </c>
      <c r="C87" s="228">
        <f>data!BW85</f>
        <v>100522</v>
      </c>
      <c r="D87" s="228" t="s">
        <v>749</v>
      </c>
      <c r="E87" s="4" t="s">
        <v>749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806</v>
      </c>
      <c r="B88" s="228">
        <f>ROUND(N('Prior Year'!BX85), 0)</f>
        <v>577601</v>
      </c>
      <c r="C88" s="228">
        <f>data!BX85</f>
        <v>216431</v>
      </c>
      <c r="D88" s="228" t="s">
        <v>749</v>
      </c>
      <c r="E88" s="4" t="s">
        <v>749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807</v>
      </c>
      <c r="B89" s="228">
        <f>ROUND(N('Prior Year'!BY85), 0)</f>
        <v>308132</v>
      </c>
      <c r="C89" s="228">
        <f>data!BY85</f>
        <v>379999</v>
      </c>
      <c r="D89" s="228" t="s">
        <v>749</v>
      </c>
      <c r="E89" s="4" t="s">
        <v>749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808</v>
      </c>
      <c r="B90" s="228">
        <f>ROUND(N('Prior Year'!BZ85), 0)</f>
        <v>0</v>
      </c>
      <c r="C90" s="228">
        <f>data!BZ85</f>
        <v>0</v>
      </c>
      <c r="D90" s="228" t="s">
        <v>749</v>
      </c>
      <c r="E90" s="4" t="s">
        <v>749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809</v>
      </c>
      <c r="B91" s="228">
        <f>ROUND(N('Prior Year'!CA85), 0)</f>
        <v>37635</v>
      </c>
      <c r="C91" s="228">
        <f>data!CA85</f>
        <v>2620</v>
      </c>
      <c r="D91" s="228" t="s">
        <v>749</v>
      </c>
      <c r="E91" s="4" t="s">
        <v>749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810</v>
      </c>
      <c r="B92" s="228">
        <f>ROUND(N('Prior Year'!CB85), 0)</f>
        <v>45748</v>
      </c>
      <c r="C92" s="228">
        <f>data!CB85</f>
        <v>87387</v>
      </c>
      <c r="D92" s="228" t="s">
        <v>749</v>
      </c>
      <c r="E92" s="4" t="s">
        <v>749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811</v>
      </c>
      <c r="B93" s="228">
        <f>ROUND(N('Prior Year'!CC85), 0)</f>
        <v>-7267</v>
      </c>
      <c r="C93" s="228">
        <f>data!CC85</f>
        <v>360643</v>
      </c>
      <c r="D93" s="228" t="s">
        <v>749</v>
      </c>
      <c r="E93" s="4" t="s">
        <v>749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812</v>
      </c>
      <c r="B94" s="228">
        <f>ROUND(N('Prior Year'!CD85), 0)</f>
        <v>291903</v>
      </c>
      <c r="C94" s="228">
        <f>data!CD85</f>
        <v>0</v>
      </c>
      <c r="D94" s="228" t="s">
        <v>749</v>
      </c>
      <c r="E94" s="4" t="s">
        <v>749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oFNQqFJWtVZdthRED07DC2D4+PSMmEv52XqYaFj3vHEJgeD5MpoVeD9j28vFTU+obqnfXnSs2/whcSD3uwA1yw==" saltValue="1PsOtLAJf7H/OsC9oF+ZqA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F281"/>
  <sheetViews>
    <sheetView workbookViewId="0">
      <selection activeCell="H14" sqref="H14"/>
    </sheetView>
  </sheetViews>
  <sheetFormatPr defaultRowHeight="15" x14ac:dyDescent="0.2"/>
  <cols>
    <col min="4" max="4" width="26.33203125" bestFit="1" customWidth="1"/>
    <col min="5" max="6" width="16.88671875" bestFit="1" customWidth="1"/>
  </cols>
  <sheetData>
    <row r="1" spans="1:6" ht="15.75" x14ac:dyDescent="0.25">
      <c r="A1" s="268" t="s">
        <v>813</v>
      </c>
      <c r="B1" s="267"/>
      <c r="C1" s="267"/>
      <c r="D1" s="267"/>
    </row>
    <row r="2" spans="1:6" ht="15.75" x14ac:dyDescent="0.25">
      <c r="A2" s="267"/>
      <c r="B2" s="267"/>
      <c r="C2" s="267"/>
      <c r="D2" s="267"/>
    </row>
    <row r="3" spans="1:6" ht="15.75" x14ac:dyDescent="0.25">
      <c r="A3" s="270" t="s">
        <v>814</v>
      </c>
      <c r="B3" s="267"/>
      <c r="C3" s="267"/>
      <c r="D3" s="267"/>
    </row>
    <row r="4" spans="1:6" ht="15.75" x14ac:dyDescent="0.25">
      <c r="A4" s="267" t="s">
        <v>815</v>
      </c>
      <c r="B4" s="267"/>
      <c r="C4" s="267"/>
      <c r="D4" s="267"/>
    </row>
    <row r="5" spans="1:6" ht="15.75" x14ac:dyDescent="0.25">
      <c r="A5" s="1" t="s">
        <v>816</v>
      </c>
      <c r="B5" s="267"/>
      <c r="C5" s="267"/>
      <c r="D5" s="267"/>
    </row>
    <row r="6" spans="1:6" ht="15.75" x14ac:dyDescent="0.25">
      <c r="A6" s="267"/>
      <c r="B6" s="267"/>
      <c r="C6" s="267"/>
      <c r="D6" s="267"/>
    </row>
    <row r="7" spans="1:6" ht="15.75" x14ac:dyDescent="0.25">
      <c r="A7" s="267" t="s">
        <v>817</v>
      </c>
      <c r="B7" s="267"/>
      <c r="C7" s="267"/>
      <c r="D7" s="267"/>
    </row>
    <row r="8" spans="1:6" ht="15.75" x14ac:dyDescent="0.25">
      <c r="A8" s="309" t="s">
        <v>818</v>
      </c>
      <c r="B8" s="267"/>
      <c r="C8" s="267"/>
      <c r="D8" s="267"/>
    </row>
    <row r="9" spans="1:6" ht="15.75" x14ac:dyDescent="0.25">
      <c r="A9" s="267"/>
      <c r="B9" s="267"/>
      <c r="C9" s="267"/>
      <c r="D9" s="267"/>
    </row>
    <row r="10" spans="1:6" ht="15.75" x14ac:dyDescent="0.25">
      <c r="A10" s="267"/>
      <c r="B10" s="267"/>
      <c r="C10" s="267"/>
      <c r="D10" s="267"/>
    </row>
    <row r="11" spans="1:6" ht="15.75" x14ac:dyDescent="0.25">
      <c r="A11" s="269" t="s">
        <v>819</v>
      </c>
      <c r="B11" s="267"/>
      <c r="C11" s="267"/>
      <c r="D11" s="267">
        <f>N(data!C380)</f>
        <v>3477771</v>
      </c>
    </row>
    <row r="12" spans="1:6" ht="15.75" x14ac:dyDescent="0.25">
      <c r="A12" s="269" t="s">
        <v>820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6" ht="15.75" x14ac:dyDescent="0.25">
      <c r="A13" s="304" t="s">
        <v>1369</v>
      </c>
      <c r="B13" s="304" t="s">
        <v>1370</v>
      </c>
      <c r="C13" s="304" t="s">
        <v>1371</v>
      </c>
      <c r="D13" s="304" t="s">
        <v>1372</v>
      </c>
      <c r="E13" s="342" t="s">
        <v>1373</v>
      </c>
      <c r="F13" s="342"/>
    </row>
    <row r="14" spans="1:6" ht="15.75" x14ac:dyDescent="0.25">
      <c r="A14" s="341">
        <v>42000.853000000003</v>
      </c>
      <c r="B14" s="340">
        <v>8530</v>
      </c>
      <c r="C14" s="267" t="s">
        <v>1431</v>
      </c>
      <c r="D14" s="269" t="s">
        <v>1375</v>
      </c>
      <c r="E14" t="s">
        <v>1376</v>
      </c>
      <c r="F14">
        <v>-60</v>
      </c>
    </row>
    <row r="15" spans="1:6" ht="15.75" x14ac:dyDescent="0.25">
      <c r="A15" s="341">
        <v>42000.870999999999</v>
      </c>
      <c r="B15" s="340">
        <v>8710</v>
      </c>
      <c r="C15" s="267" t="s">
        <v>1431</v>
      </c>
      <c r="D15" s="269" t="s">
        <v>1383</v>
      </c>
      <c r="E15" t="s">
        <v>1376</v>
      </c>
      <c r="F15">
        <v>-32</v>
      </c>
    </row>
    <row r="16" spans="1:6" ht="15.75" x14ac:dyDescent="0.25">
      <c r="A16" s="341">
        <v>47100.832000000002</v>
      </c>
      <c r="B16" s="340">
        <v>8320</v>
      </c>
      <c r="C16" s="267" t="s">
        <v>1432</v>
      </c>
      <c r="D16" s="269" t="s">
        <v>161</v>
      </c>
      <c r="E16" t="s">
        <v>1376</v>
      </c>
      <c r="F16">
        <v>-541093</v>
      </c>
    </row>
    <row r="17" spans="1:6" ht="15.75" x14ac:dyDescent="0.25">
      <c r="A17" s="341">
        <v>47105.881999999998</v>
      </c>
      <c r="B17" s="340">
        <v>8820</v>
      </c>
      <c r="C17" s="267" t="s">
        <v>1433</v>
      </c>
      <c r="D17" s="269" t="s">
        <v>1434</v>
      </c>
      <c r="E17" t="s">
        <v>1376</v>
      </c>
      <c r="F17">
        <v>669</v>
      </c>
    </row>
    <row r="18" spans="1:6" ht="15.75" x14ac:dyDescent="0.25">
      <c r="A18" s="341">
        <v>47105.94</v>
      </c>
      <c r="B18" s="340">
        <v>9400</v>
      </c>
      <c r="C18" s="267" t="s">
        <v>1433</v>
      </c>
      <c r="D18" s="269" t="s">
        <v>1427</v>
      </c>
      <c r="E18" t="s">
        <v>1376</v>
      </c>
      <c r="F18">
        <v>850</v>
      </c>
    </row>
    <row r="19" spans="1:6" ht="15.75" x14ac:dyDescent="0.25">
      <c r="A19" s="341">
        <v>47110.868999999999</v>
      </c>
      <c r="B19" s="340">
        <v>8690</v>
      </c>
      <c r="C19" s="267" t="s">
        <v>1435</v>
      </c>
      <c r="D19" s="269" t="s">
        <v>1406</v>
      </c>
      <c r="E19" t="s">
        <v>1376</v>
      </c>
      <c r="F19">
        <v>-6820</v>
      </c>
    </row>
    <row r="20" spans="1:6" ht="15.75" x14ac:dyDescent="0.25">
      <c r="A20" s="341">
        <v>47200.851000000002</v>
      </c>
      <c r="B20" s="340">
        <v>8510</v>
      </c>
      <c r="C20" s="267" t="s">
        <v>1436</v>
      </c>
      <c r="D20" s="269" t="s">
        <v>1418</v>
      </c>
      <c r="E20" t="s">
        <v>1376</v>
      </c>
      <c r="F20">
        <v>-13</v>
      </c>
    </row>
    <row r="21" spans="1:6" ht="15.75" x14ac:dyDescent="0.25">
      <c r="A21" s="341">
        <v>47200.860999999997</v>
      </c>
      <c r="B21" s="340">
        <v>8610</v>
      </c>
      <c r="C21" s="267" t="s">
        <v>1436</v>
      </c>
      <c r="D21" s="269" t="s">
        <v>219</v>
      </c>
      <c r="E21" t="s">
        <v>1376</v>
      </c>
      <c r="F21">
        <v>-107</v>
      </c>
    </row>
    <row r="22" spans="1:6" ht="15.75" x14ac:dyDescent="0.25">
      <c r="A22" s="341">
        <v>47200.94</v>
      </c>
      <c r="B22" s="340">
        <v>9400</v>
      </c>
      <c r="C22" s="267" t="s">
        <v>1436</v>
      </c>
      <c r="D22" s="269" t="s">
        <v>1427</v>
      </c>
      <c r="E22" t="s">
        <v>1376</v>
      </c>
      <c r="F22">
        <v>-1</v>
      </c>
    </row>
    <row r="23" spans="1:6" ht="15.75" x14ac:dyDescent="0.25">
      <c r="A23" s="341">
        <v>47200.95</v>
      </c>
      <c r="B23" s="340">
        <v>9500</v>
      </c>
      <c r="C23" s="267" t="s">
        <v>1436</v>
      </c>
      <c r="D23" s="269" t="s">
        <v>525</v>
      </c>
      <c r="E23" t="s">
        <v>1376</v>
      </c>
      <c r="F23">
        <v>-106</v>
      </c>
    </row>
    <row r="24" spans="1:6" ht="15.75" x14ac:dyDescent="0.25">
      <c r="A24" s="341">
        <v>47400.724000000002</v>
      </c>
      <c r="B24" s="340">
        <v>7240</v>
      </c>
      <c r="C24" s="267" t="s">
        <v>1437</v>
      </c>
      <c r="D24" s="269" t="s">
        <v>145</v>
      </c>
      <c r="E24" t="s">
        <v>1376</v>
      </c>
      <c r="F24">
        <v>-16121</v>
      </c>
    </row>
    <row r="25" spans="1:6" ht="15.75" x14ac:dyDescent="0.25">
      <c r="A25" s="341">
        <v>47400.836000000003</v>
      </c>
      <c r="B25" s="340">
        <v>8360</v>
      </c>
      <c r="C25" s="267" t="s">
        <v>1437</v>
      </c>
      <c r="D25" s="269" t="s">
        <v>579</v>
      </c>
      <c r="E25" t="s">
        <v>1376</v>
      </c>
      <c r="F25">
        <v>-2261</v>
      </c>
    </row>
    <row r="26" spans="1:6" ht="15.75" x14ac:dyDescent="0.25">
      <c r="A26" s="341">
        <v>47400.847999999998</v>
      </c>
      <c r="B26" s="340">
        <v>8480</v>
      </c>
      <c r="C26" s="267" t="s">
        <v>1437</v>
      </c>
      <c r="D26" s="269" t="s">
        <v>1408</v>
      </c>
      <c r="E26" t="s">
        <v>1376</v>
      </c>
      <c r="F26">
        <v>-10000</v>
      </c>
    </row>
    <row r="27" spans="1:6" ht="15.75" x14ac:dyDescent="0.25">
      <c r="A27" s="341">
        <v>47400.856</v>
      </c>
      <c r="B27" s="340">
        <v>8560</v>
      </c>
      <c r="C27" s="267" t="s">
        <v>1437</v>
      </c>
      <c r="D27" s="269" t="s">
        <v>1409</v>
      </c>
      <c r="E27" t="s">
        <v>1376</v>
      </c>
      <c r="F27">
        <v>-12890</v>
      </c>
    </row>
    <row r="28" spans="1:6" ht="15.75" x14ac:dyDescent="0.25">
      <c r="A28" s="341">
        <v>47400.860999999997</v>
      </c>
      <c r="B28" s="340">
        <v>8610</v>
      </c>
      <c r="C28" s="267" t="s">
        <v>1437</v>
      </c>
      <c r="D28" s="269" t="s">
        <v>219</v>
      </c>
      <c r="E28" t="s">
        <v>1376</v>
      </c>
      <c r="F28">
        <v>-10000</v>
      </c>
    </row>
    <row r="29" spans="1:6" ht="15.75" x14ac:dyDescent="0.25">
      <c r="A29" s="341">
        <v>47400.870999999999</v>
      </c>
      <c r="B29" s="340">
        <v>8710</v>
      </c>
      <c r="C29" s="267" t="s">
        <v>1437</v>
      </c>
      <c r="D29" s="269" t="s">
        <v>1383</v>
      </c>
      <c r="E29" t="s">
        <v>1376</v>
      </c>
      <c r="F29">
        <v>-17000</v>
      </c>
    </row>
    <row r="30" spans="1:6" ht="15.75" x14ac:dyDescent="0.25">
      <c r="A30" s="341">
        <v>47500.7261</v>
      </c>
      <c r="B30" s="340">
        <v>7261</v>
      </c>
      <c r="C30" s="267" t="s">
        <v>1438</v>
      </c>
      <c r="D30" s="269" t="s">
        <v>1380</v>
      </c>
      <c r="E30" t="s">
        <v>1376</v>
      </c>
      <c r="F30">
        <v>-69647</v>
      </c>
    </row>
    <row r="31" spans="1:6" ht="15.75" x14ac:dyDescent="0.25">
      <c r="A31" s="341">
        <v>48000.705000000002</v>
      </c>
      <c r="B31" s="340">
        <v>7050</v>
      </c>
      <c r="C31" s="267" t="s">
        <v>1439</v>
      </c>
      <c r="D31" s="269" t="s">
        <v>639</v>
      </c>
      <c r="E31" t="s">
        <v>1376</v>
      </c>
      <c r="F31">
        <v>-349</v>
      </c>
    </row>
    <row r="32" spans="1:6" ht="15.75" x14ac:dyDescent="0.25">
      <c r="A32" s="341">
        <v>48000.714</v>
      </c>
      <c r="B32" s="340">
        <v>7140</v>
      </c>
      <c r="C32" s="267" t="s">
        <v>1439</v>
      </c>
      <c r="D32" s="269" t="s">
        <v>1388</v>
      </c>
      <c r="E32" t="s">
        <v>1376</v>
      </c>
      <c r="F32">
        <v>-188</v>
      </c>
    </row>
    <row r="33" spans="1:6" ht="15.75" x14ac:dyDescent="0.25">
      <c r="A33" s="341">
        <v>48000.714099999997</v>
      </c>
      <c r="B33" s="340">
        <v>7141</v>
      </c>
      <c r="C33" s="267" t="s">
        <v>1439</v>
      </c>
      <c r="D33" s="269" t="s">
        <v>1426</v>
      </c>
      <c r="E33" t="s">
        <v>1376</v>
      </c>
      <c r="F33">
        <v>-363</v>
      </c>
    </row>
    <row r="34" spans="1:6" ht="15.75" x14ac:dyDescent="0.25">
      <c r="A34" s="341">
        <v>48000.716999999997</v>
      </c>
      <c r="B34" s="340">
        <v>7170</v>
      </c>
      <c r="C34" s="267" t="s">
        <v>1439</v>
      </c>
      <c r="D34" s="269" t="s">
        <v>141</v>
      </c>
      <c r="E34" t="s">
        <v>1376</v>
      </c>
      <c r="F34">
        <v>-9945</v>
      </c>
    </row>
    <row r="35" spans="1:6" ht="15.75" x14ac:dyDescent="0.25">
      <c r="A35" s="341">
        <v>48000.841999999997</v>
      </c>
      <c r="B35" s="340">
        <v>8420</v>
      </c>
      <c r="C35" s="267" t="s">
        <v>1439</v>
      </c>
      <c r="D35" s="269" t="s">
        <v>165</v>
      </c>
      <c r="E35" t="s">
        <v>1376</v>
      </c>
      <c r="F35">
        <v>-1515</v>
      </c>
    </row>
    <row r="36" spans="1:6" ht="15.75" x14ac:dyDescent="0.25">
      <c r="A36" s="341">
        <v>48000.843000000001</v>
      </c>
      <c r="B36" s="340">
        <v>8430</v>
      </c>
      <c r="C36" s="267" t="s">
        <v>1439</v>
      </c>
      <c r="D36" s="269" t="s">
        <v>1414</v>
      </c>
      <c r="E36" t="s">
        <v>1376</v>
      </c>
      <c r="F36">
        <v>-15035</v>
      </c>
    </row>
    <row r="37" spans="1:6" ht="15.75" x14ac:dyDescent="0.25">
      <c r="A37" s="341">
        <v>48000.860999999997</v>
      </c>
      <c r="B37" s="340">
        <v>8610</v>
      </c>
      <c r="C37" s="267" t="s">
        <v>1439</v>
      </c>
      <c r="D37" s="269" t="s">
        <v>219</v>
      </c>
      <c r="E37" t="s">
        <v>1376</v>
      </c>
      <c r="F37">
        <v>-6588</v>
      </c>
    </row>
    <row r="38" spans="1:6" ht="15.75" x14ac:dyDescent="0.25">
      <c r="A38" s="341">
        <v>48000.874000000003</v>
      </c>
      <c r="B38" s="340">
        <v>8740</v>
      </c>
      <c r="C38" s="267" t="s">
        <v>1439</v>
      </c>
      <c r="D38" s="269" t="s">
        <v>608</v>
      </c>
      <c r="E38" t="s">
        <v>1376</v>
      </c>
      <c r="F38">
        <v>-50</v>
      </c>
    </row>
    <row r="39" spans="1:6" ht="15.75" x14ac:dyDescent="0.25">
      <c r="A39" s="341">
        <v>48000.887999999999</v>
      </c>
      <c r="B39" s="340">
        <v>8880</v>
      </c>
      <c r="C39" s="267" t="s">
        <v>1439</v>
      </c>
      <c r="D39" s="269" t="s">
        <v>10</v>
      </c>
      <c r="E39" t="s">
        <v>1376</v>
      </c>
      <c r="F39">
        <v>-11627</v>
      </c>
    </row>
    <row r="40" spans="1:6" ht="15.75" x14ac:dyDescent="0.25">
      <c r="A40" s="341">
        <v>48000.94</v>
      </c>
      <c r="B40" s="340">
        <v>9400</v>
      </c>
      <c r="C40" s="267" t="s">
        <v>1439</v>
      </c>
      <c r="D40" s="269" t="s">
        <v>1427</v>
      </c>
      <c r="E40" t="s">
        <v>1376</v>
      </c>
      <c r="F40">
        <v>-3352</v>
      </c>
    </row>
    <row r="41" spans="1:6" ht="15.75" x14ac:dyDescent="0.25">
      <c r="A41" s="341">
        <v>49000.616999999998</v>
      </c>
      <c r="B41" s="340">
        <v>6170</v>
      </c>
      <c r="C41" s="267" t="s">
        <v>1440</v>
      </c>
      <c r="D41" s="269" t="s">
        <v>124</v>
      </c>
      <c r="E41" t="s">
        <v>1376</v>
      </c>
      <c r="F41">
        <v>5574</v>
      </c>
    </row>
    <row r="42" spans="1:6" ht="15.75" x14ac:dyDescent="0.25">
      <c r="A42" s="341">
        <v>49000.724000000002</v>
      </c>
      <c r="B42" s="340">
        <v>7240</v>
      </c>
      <c r="C42" s="267" t="s">
        <v>1440</v>
      </c>
      <c r="D42" s="269" t="s">
        <v>145</v>
      </c>
      <c r="E42" t="s">
        <v>1376</v>
      </c>
      <c r="F42">
        <v>-3592</v>
      </c>
    </row>
    <row r="43" spans="1:6" ht="15.75" x14ac:dyDescent="0.25">
      <c r="A43" s="341">
        <v>49000.82</v>
      </c>
      <c r="B43" s="340">
        <v>8200</v>
      </c>
      <c r="C43" s="267" t="s">
        <v>1440</v>
      </c>
      <c r="D43" s="269" t="s">
        <v>577</v>
      </c>
      <c r="E43" t="s">
        <v>1376</v>
      </c>
      <c r="F43">
        <v>-8000</v>
      </c>
    </row>
    <row r="44" spans="1:6" ht="15.75" x14ac:dyDescent="0.25">
      <c r="A44" s="341">
        <v>49000.836000000003</v>
      </c>
      <c r="B44" s="340">
        <v>8360</v>
      </c>
      <c r="C44" s="267" t="s">
        <v>1440</v>
      </c>
      <c r="D44" s="269" t="s">
        <v>579</v>
      </c>
      <c r="E44" t="s">
        <v>1376</v>
      </c>
      <c r="F44">
        <v>-300</v>
      </c>
    </row>
    <row r="45" spans="1:6" ht="15.75" x14ac:dyDescent="0.25">
      <c r="A45" s="341">
        <v>49000.860999999997</v>
      </c>
      <c r="B45" s="340">
        <v>8610</v>
      </c>
      <c r="C45" s="267" t="s">
        <v>1440</v>
      </c>
      <c r="D45" s="269" t="s">
        <v>219</v>
      </c>
      <c r="E45" t="s">
        <v>1376</v>
      </c>
      <c r="F45">
        <v>-422</v>
      </c>
    </row>
    <row r="46" spans="1:6" ht="15.75" x14ac:dyDescent="0.25">
      <c r="A46" s="341">
        <v>49000.868999999999</v>
      </c>
      <c r="B46" s="340">
        <v>8690</v>
      </c>
      <c r="C46" s="267" t="s">
        <v>1440</v>
      </c>
      <c r="D46" s="269" t="s">
        <v>1406</v>
      </c>
      <c r="E46" t="s">
        <v>1376</v>
      </c>
      <c r="F46">
        <v>-39</v>
      </c>
    </row>
    <row r="47" spans="1:6" ht="15.75" x14ac:dyDescent="0.25">
      <c r="A47" s="341">
        <v>49000.874000000003</v>
      </c>
      <c r="B47" s="340">
        <v>8740</v>
      </c>
      <c r="C47" s="267" t="s">
        <v>1440</v>
      </c>
      <c r="D47" s="269" t="s">
        <v>608</v>
      </c>
      <c r="E47" t="s">
        <v>1376</v>
      </c>
      <c r="F47">
        <v>-50</v>
      </c>
    </row>
    <row r="48" spans="1:6" ht="15.75" x14ac:dyDescent="0.25">
      <c r="A48" s="341">
        <v>49000.94</v>
      </c>
      <c r="B48" s="340">
        <v>9400</v>
      </c>
      <c r="C48" s="267" t="s">
        <v>1440</v>
      </c>
      <c r="D48" s="269" t="s">
        <v>1427</v>
      </c>
      <c r="E48" t="s">
        <v>1376</v>
      </c>
      <c r="F48">
        <v>101898</v>
      </c>
    </row>
    <row r="49" spans="1:6" ht="15.75" x14ac:dyDescent="0.25">
      <c r="A49" s="341">
        <v>49000.999900000003</v>
      </c>
      <c r="B49" s="340">
        <v>9999</v>
      </c>
      <c r="C49" s="267" t="s">
        <v>1440</v>
      </c>
      <c r="D49" s="269" t="s">
        <v>1441</v>
      </c>
      <c r="E49" t="s">
        <v>1376</v>
      </c>
      <c r="F49">
        <v>-109551</v>
      </c>
    </row>
    <row r="50" spans="1:6" ht="15.75" x14ac:dyDescent="0.25">
      <c r="A50" s="341">
        <v>57110.607000000004</v>
      </c>
      <c r="B50" s="340">
        <v>6070</v>
      </c>
      <c r="C50" s="267" t="s">
        <v>1442</v>
      </c>
      <c r="D50" s="269" t="s">
        <v>615</v>
      </c>
      <c r="E50" t="s">
        <v>1376</v>
      </c>
      <c r="F50">
        <v>-83000</v>
      </c>
    </row>
    <row r="51" spans="1:6" ht="15.75" x14ac:dyDescent="0.25">
      <c r="A51" s="341">
        <v>57125.620999999999</v>
      </c>
      <c r="B51" s="340">
        <v>6210</v>
      </c>
      <c r="C51" s="267" t="s">
        <v>1443</v>
      </c>
      <c r="D51" s="269" t="s">
        <v>1386</v>
      </c>
      <c r="E51" t="s">
        <v>1376</v>
      </c>
      <c r="F51">
        <v>-83000</v>
      </c>
    </row>
    <row r="52" spans="1:6" ht="15.75" x14ac:dyDescent="0.25">
      <c r="A52" s="341">
        <v>57150.7232</v>
      </c>
      <c r="B52" s="340">
        <v>7232</v>
      </c>
      <c r="C52" s="267" t="s">
        <v>1444</v>
      </c>
      <c r="D52" s="269" t="s">
        <v>1394</v>
      </c>
      <c r="E52" t="s">
        <v>1376</v>
      </c>
      <c r="F52">
        <v>-326000</v>
      </c>
    </row>
    <row r="53" spans="1:6" ht="15.75" x14ac:dyDescent="0.25">
      <c r="A53" s="341">
        <v>57180.7261</v>
      </c>
      <c r="B53" s="340">
        <v>7261</v>
      </c>
      <c r="C53" s="267" t="s">
        <v>1445</v>
      </c>
      <c r="D53" s="269" t="s">
        <v>1380</v>
      </c>
      <c r="E53" t="s">
        <v>1376</v>
      </c>
      <c r="F53">
        <v>-6000</v>
      </c>
    </row>
    <row r="54" spans="1:6" ht="15.75" x14ac:dyDescent="0.25">
      <c r="A54" s="341">
        <v>57180.726199999997</v>
      </c>
      <c r="B54" s="340">
        <v>7262</v>
      </c>
      <c r="C54" s="267" t="s">
        <v>1445</v>
      </c>
      <c r="D54" s="269" t="s">
        <v>1381</v>
      </c>
      <c r="E54" t="s">
        <v>1376</v>
      </c>
      <c r="F54">
        <v>-1000</v>
      </c>
    </row>
    <row r="55" spans="1:6" ht="15.75" x14ac:dyDescent="0.25">
      <c r="A55" s="341">
        <v>57180.726300000002</v>
      </c>
      <c r="B55" s="340">
        <v>7263</v>
      </c>
      <c r="C55" s="267" t="s">
        <v>1445</v>
      </c>
      <c r="D55" s="269" t="s">
        <v>1382</v>
      </c>
      <c r="E55" t="s">
        <v>1376</v>
      </c>
      <c r="F55">
        <v>-25000</v>
      </c>
    </row>
    <row r="56" spans="1:6" ht="15.75" x14ac:dyDescent="0.25">
      <c r="A56" s="341">
        <v>57195.7261</v>
      </c>
      <c r="B56" s="340">
        <v>7261</v>
      </c>
      <c r="C56" s="267" t="s">
        <v>1446</v>
      </c>
      <c r="D56" s="269" t="s">
        <v>1380</v>
      </c>
      <c r="E56" t="s">
        <v>1376</v>
      </c>
      <c r="F56">
        <v>-117</v>
      </c>
    </row>
    <row r="57" spans="1:6" ht="15.75" x14ac:dyDescent="0.25">
      <c r="A57" s="341">
        <v>57195.94</v>
      </c>
      <c r="B57" s="340">
        <v>9400</v>
      </c>
      <c r="C57" s="267" t="s">
        <v>1446</v>
      </c>
      <c r="D57" s="269" t="s">
        <v>1427</v>
      </c>
      <c r="E57" t="s">
        <v>1376</v>
      </c>
      <c r="F57">
        <v>-83</v>
      </c>
    </row>
    <row r="58" spans="1:6" ht="15.75" x14ac:dyDescent="0.25">
      <c r="A58" s="341">
        <v>57195.999900000003</v>
      </c>
      <c r="B58" s="340">
        <v>9999</v>
      </c>
      <c r="C58" s="267" t="s">
        <v>1446</v>
      </c>
      <c r="D58" s="269" t="s">
        <v>1441</v>
      </c>
      <c r="E58" t="s">
        <v>1376</v>
      </c>
      <c r="F58">
        <v>-572</v>
      </c>
    </row>
    <row r="59" spans="1:6" ht="15.75" x14ac:dyDescent="0.25">
      <c r="A59" s="341">
        <v>58005.860999999997</v>
      </c>
      <c r="B59" s="340">
        <v>8610</v>
      </c>
      <c r="C59" s="267" t="s">
        <v>1447</v>
      </c>
      <c r="D59" s="269" t="s">
        <v>219</v>
      </c>
      <c r="E59" t="s">
        <v>1376</v>
      </c>
      <c r="F59">
        <v>-15637</v>
      </c>
    </row>
    <row r="60" spans="1:6" ht="15.75" x14ac:dyDescent="0.25">
      <c r="A60" s="341">
        <v>58005.999900000003</v>
      </c>
      <c r="B60" s="340">
        <v>9999</v>
      </c>
      <c r="C60" s="267" t="s">
        <v>1447</v>
      </c>
      <c r="D60" s="269" t="s">
        <v>1441</v>
      </c>
      <c r="E60" t="s">
        <v>1376</v>
      </c>
      <c r="F60">
        <v>-172010</v>
      </c>
    </row>
    <row r="61" spans="1:6" ht="15.75" x14ac:dyDescent="0.25">
      <c r="A61" s="341">
        <v>58010.620999999999</v>
      </c>
      <c r="B61" s="340">
        <v>6210</v>
      </c>
      <c r="C61" s="267" t="s">
        <v>1448</v>
      </c>
      <c r="D61" s="269" t="s">
        <v>1386</v>
      </c>
      <c r="E61" t="s">
        <v>1376</v>
      </c>
      <c r="F61">
        <v>-245775</v>
      </c>
    </row>
    <row r="62" spans="1:6" ht="15.75" x14ac:dyDescent="0.25">
      <c r="A62" s="341">
        <v>58110.607000000004</v>
      </c>
      <c r="B62" s="340">
        <v>6070</v>
      </c>
      <c r="C62" s="267" t="s">
        <v>1449</v>
      </c>
      <c r="D62" s="269" t="s">
        <v>615</v>
      </c>
      <c r="E62" t="s">
        <v>1376</v>
      </c>
      <c r="F62">
        <v>-122579</v>
      </c>
    </row>
    <row r="63" spans="1:6" ht="15.75" x14ac:dyDescent="0.25">
      <c r="A63" s="341">
        <v>58110.620999999999</v>
      </c>
      <c r="B63" s="340">
        <v>6210</v>
      </c>
      <c r="C63" s="267" t="s">
        <v>1449</v>
      </c>
      <c r="D63" s="269" t="s">
        <v>1386</v>
      </c>
      <c r="E63" t="s">
        <v>1376</v>
      </c>
      <c r="F63">
        <v>-354062</v>
      </c>
    </row>
    <row r="64" spans="1:6" ht="15.75" x14ac:dyDescent="0.25">
      <c r="A64" s="341">
        <v>58150.7232</v>
      </c>
      <c r="B64" s="340">
        <v>7232</v>
      </c>
      <c r="C64" s="267" t="s">
        <v>1450</v>
      </c>
      <c r="D64" s="269" t="s">
        <v>1394</v>
      </c>
      <c r="E64" t="s">
        <v>1376</v>
      </c>
      <c r="F64">
        <v>-79866</v>
      </c>
    </row>
    <row r="65" spans="1:6" ht="15.75" x14ac:dyDescent="0.25">
      <c r="A65" s="341">
        <v>58160.724000000002</v>
      </c>
      <c r="B65" s="340">
        <v>7240</v>
      </c>
      <c r="C65" s="267" t="s">
        <v>1451</v>
      </c>
      <c r="D65" s="269" t="s">
        <v>145</v>
      </c>
      <c r="E65" t="s">
        <v>1376</v>
      </c>
      <c r="F65">
        <v>-179497</v>
      </c>
    </row>
    <row r="66" spans="1:6" ht="15.75" x14ac:dyDescent="0.25">
      <c r="A66" s="341">
        <v>95000.861000000004</v>
      </c>
      <c r="B66" s="340">
        <v>8610</v>
      </c>
      <c r="C66" s="267" t="s">
        <v>1452</v>
      </c>
      <c r="D66" s="269" t="s">
        <v>219</v>
      </c>
      <c r="E66" t="s">
        <v>1376</v>
      </c>
      <c r="F66">
        <v>-980261</v>
      </c>
    </row>
    <row r="67" spans="1:6" ht="15.75" x14ac:dyDescent="0.25">
      <c r="A67" s="341">
        <v>98000.701000000001</v>
      </c>
      <c r="B67" s="340">
        <v>7010</v>
      </c>
      <c r="C67" s="267" t="s">
        <v>1453</v>
      </c>
      <c r="D67" s="269" t="s">
        <v>1405</v>
      </c>
      <c r="E67" t="s">
        <v>1376</v>
      </c>
      <c r="F67">
        <v>20147</v>
      </c>
    </row>
    <row r="68" spans="1:6" ht="15.75" x14ac:dyDescent="0.25">
      <c r="A68" s="341">
        <v>98000.724000000002</v>
      </c>
      <c r="B68" s="340">
        <v>7240</v>
      </c>
      <c r="C68" s="267" t="s">
        <v>1453</v>
      </c>
      <c r="D68" s="269" t="s">
        <v>145</v>
      </c>
      <c r="E68" t="s">
        <v>1376</v>
      </c>
      <c r="F68">
        <v>-17</v>
      </c>
    </row>
    <row r="69" spans="1:6" ht="15.75" x14ac:dyDescent="0.25">
      <c r="A69" s="341">
        <v>98000.861000000004</v>
      </c>
      <c r="B69" s="340">
        <v>8610</v>
      </c>
      <c r="C69" s="267" t="s">
        <v>1453</v>
      </c>
      <c r="D69" s="269" t="s">
        <v>219</v>
      </c>
      <c r="E69" t="s">
        <v>1376</v>
      </c>
      <c r="F69">
        <v>-55</v>
      </c>
    </row>
    <row r="70" spans="1:6" ht="15.75" x14ac:dyDescent="0.25">
      <c r="A70" s="341">
        <v>98000.94</v>
      </c>
      <c r="B70" s="340">
        <v>9400</v>
      </c>
      <c r="C70" s="267" t="s">
        <v>1453</v>
      </c>
      <c r="D70" s="269" t="s">
        <v>1427</v>
      </c>
      <c r="E70" t="s">
        <v>1376</v>
      </c>
      <c r="F70">
        <v>-75261</v>
      </c>
    </row>
    <row r="71" spans="1:6" x14ac:dyDescent="0.2">
      <c r="E71" s="343"/>
      <c r="F71" s="343">
        <f>SUM(F13:F70)</f>
        <v>-3477771</v>
      </c>
    </row>
    <row r="72" spans="1:6" ht="15.75" x14ac:dyDescent="0.25">
      <c r="A72" s="269" t="s">
        <v>823</v>
      </c>
      <c r="B72" s="267"/>
      <c r="C72" s="267"/>
      <c r="D72" s="267">
        <f>N(data!C414)</f>
        <v>1515490</v>
      </c>
    </row>
    <row r="73" spans="1:6" ht="15.75" x14ac:dyDescent="0.25">
      <c r="A73" s="269" t="s">
        <v>820</v>
      </c>
      <c r="B73" s="267"/>
      <c r="C73" s="267"/>
      <c r="D73" s="267" t="str">
        <f>IF(OR(N(data!C414)&gt;1000000,N(data!C414)/(N(data!D416))&gt;0.01),"Yes","No")</f>
        <v>Yes</v>
      </c>
    </row>
    <row r="74" spans="1:6" ht="15.75" x14ac:dyDescent="0.25">
      <c r="A74" s="267"/>
      <c r="B74" s="267"/>
      <c r="C74" s="267"/>
      <c r="D74" s="267"/>
    </row>
    <row r="75" spans="1:6" ht="15.75" x14ac:dyDescent="0.25">
      <c r="A75" s="269" t="s">
        <v>821</v>
      </c>
      <c r="B75" s="267"/>
      <c r="C75" s="267"/>
      <c r="F75" s="269" t="s">
        <v>822</v>
      </c>
    </row>
    <row r="76" spans="1:6" ht="15.75" x14ac:dyDescent="0.25">
      <c r="A76" s="269" t="s">
        <v>1369</v>
      </c>
      <c r="B76" s="267" t="s">
        <v>1370</v>
      </c>
      <c r="C76" s="267" t="s">
        <v>1371</v>
      </c>
      <c r="D76" s="269" t="s">
        <v>1372</v>
      </c>
      <c r="E76" t="s">
        <v>1373</v>
      </c>
    </row>
    <row r="77" spans="1:6" ht="15.75" x14ac:dyDescent="0.25">
      <c r="A77" s="341">
        <v>66280.853000000003</v>
      </c>
      <c r="B77" s="340">
        <v>8530</v>
      </c>
      <c r="C77" s="267" t="s">
        <v>1374</v>
      </c>
      <c r="D77" s="269" t="s">
        <v>1375</v>
      </c>
      <c r="E77" t="s">
        <v>1376</v>
      </c>
      <c r="F77">
        <v>100000</v>
      </c>
    </row>
    <row r="78" spans="1:6" ht="15.75" x14ac:dyDescent="0.25">
      <c r="A78" s="341">
        <v>66280.865000000005</v>
      </c>
      <c r="B78" s="340">
        <v>8650</v>
      </c>
      <c r="C78" s="267" t="s">
        <v>1374</v>
      </c>
      <c r="D78" s="269" t="s">
        <v>1377</v>
      </c>
      <c r="E78" t="s">
        <v>1376</v>
      </c>
      <c r="F78">
        <v>8201</v>
      </c>
    </row>
    <row r="79" spans="1:6" ht="15.75" x14ac:dyDescent="0.25">
      <c r="A79" s="341">
        <v>66280.879000000001</v>
      </c>
      <c r="B79" s="340">
        <v>8790</v>
      </c>
      <c r="C79" s="267" t="s">
        <v>1374</v>
      </c>
      <c r="D79" s="269" t="s">
        <v>560</v>
      </c>
      <c r="E79" t="s">
        <v>1376</v>
      </c>
      <c r="F79">
        <v>321690</v>
      </c>
    </row>
    <row r="80" spans="1:6" ht="15.75" x14ac:dyDescent="0.25">
      <c r="A80" s="341">
        <v>66290.831999999995</v>
      </c>
      <c r="B80" s="340">
        <v>8320</v>
      </c>
      <c r="C80" s="267" t="s">
        <v>1378</v>
      </c>
      <c r="D80" s="269" t="s">
        <v>161</v>
      </c>
      <c r="E80" t="s">
        <v>1376</v>
      </c>
      <c r="F80">
        <v>1694</v>
      </c>
    </row>
    <row r="81" spans="1:6" ht="15.75" x14ac:dyDescent="0.25">
      <c r="A81" s="341">
        <v>66290.865000000005</v>
      </c>
      <c r="B81" s="340">
        <v>8650</v>
      </c>
      <c r="C81" s="267" t="s">
        <v>1378</v>
      </c>
      <c r="D81" s="269" t="s">
        <v>1377</v>
      </c>
      <c r="E81" t="s">
        <v>1376</v>
      </c>
      <c r="F81">
        <v>1426</v>
      </c>
    </row>
    <row r="82" spans="1:6" ht="15.75" x14ac:dyDescent="0.25">
      <c r="A82" s="341">
        <v>68250.7261</v>
      </c>
      <c r="B82" s="340">
        <v>7261</v>
      </c>
      <c r="C82" s="267" t="s">
        <v>1379</v>
      </c>
      <c r="D82" s="269" t="s">
        <v>1380</v>
      </c>
      <c r="E82" t="s">
        <v>1376</v>
      </c>
      <c r="F82">
        <v>8974</v>
      </c>
    </row>
    <row r="83" spans="1:6" ht="15.75" x14ac:dyDescent="0.25">
      <c r="A83" s="341">
        <v>68250.726200000005</v>
      </c>
      <c r="B83" s="340">
        <v>7262</v>
      </c>
      <c r="C83" s="267" t="s">
        <v>1379</v>
      </c>
      <c r="D83" s="269" t="s">
        <v>1381</v>
      </c>
      <c r="E83" t="s">
        <v>1376</v>
      </c>
      <c r="F83">
        <v>3034</v>
      </c>
    </row>
    <row r="84" spans="1:6" ht="15.75" x14ac:dyDescent="0.25">
      <c r="A84" s="341">
        <v>68250.726299999995</v>
      </c>
      <c r="B84" s="340">
        <v>7263</v>
      </c>
      <c r="C84" s="267" t="s">
        <v>1379</v>
      </c>
      <c r="D84" s="269" t="s">
        <v>1382</v>
      </c>
      <c r="E84" t="s">
        <v>1376</v>
      </c>
      <c r="F84">
        <v>1800</v>
      </c>
    </row>
    <row r="85" spans="1:6" ht="15.75" x14ac:dyDescent="0.25">
      <c r="A85" s="341">
        <v>68250.870999999999</v>
      </c>
      <c r="B85" s="340">
        <v>8710</v>
      </c>
      <c r="C85" s="267" t="s">
        <v>1379</v>
      </c>
      <c r="D85" s="269" t="s">
        <v>1383</v>
      </c>
      <c r="E85" t="s">
        <v>1376</v>
      </c>
      <c r="F85">
        <v>10777</v>
      </c>
    </row>
    <row r="86" spans="1:6" ht="15.75" x14ac:dyDescent="0.25">
      <c r="A86" s="341">
        <v>73100.607000000004</v>
      </c>
      <c r="B86" s="340">
        <v>6070</v>
      </c>
      <c r="C86" s="267" t="s">
        <v>1384</v>
      </c>
      <c r="D86" s="269" t="s">
        <v>615</v>
      </c>
      <c r="E86" t="s">
        <v>1376</v>
      </c>
      <c r="F86">
        <v>4829</v>
      </c>
    </row>
    <row r="87" spans="1:6" ht="15.75" x14ac:dyDescent="0.25">
      <c r="A87" s="341">
        <v>73100.62</v>
      </c>
      <c r="B87" s="340">
        <v>6200</v>
      </c>
      <c r="C87" s="267" t="s">
        <v>1384</v>
      </c>
      <c r="D87" s="269" t="s">
        <v>1385</v>
      </c>
      <c r="E87" t="s">
        <v>1376</v>
      </c>
      <c r="F87">
        <v>5623</v>
      </c>
    </row>
    <row r="88" spans="1:6" ht="15.75" x14ac:dyDescent="0.25">
      <c r="A88" s="341">
        <v>73100.620999999999</v>
      </c>
      <c r="B88" s="340">
        <v>6210</v>
      </c>
      <c r="C88" s="267" t="s">
        <v>1384</v>
      </c>
      <c r="D88" s="269" t="s">
        <v>1386</v>
      </c>
      <c r="E88" t="s">
        <v>1376</v>
      </c>
      <c r="F88">
        <v>13764</v>
      </c>
    </row>
    <row r="89" spans="1:6" ht="15.75" x14ac:dyDescent="0.25">
      <c r="A89" s="341">
        <v>73100.702000000005</v>
      </c>
      <c r="B89" s="340">
        <v>7020</v>
      </c>
      <c r="C89" s="267" t="s">
        <v>1384</v>
      </c>
      <c r="D89" s="269" t="s">
        <v>634</v>
      </c>
      <c r="E89" t="s">
        <v>1376</v>
      </c>
      <c r="F89">
        <v>118</v>
      </c>
    </row>
    <row r="90" spans="1:6" ht="15.75" x14ac:dyDescent="0.25">
      <c r="A90" s="341">
        <v>73100.704500000007</v>
      </c>
      <c r="B90" s="340">
        <v>7045</v>
      </c>
      <c r="C90" s="267" t="s">
        <v>1384</v>
      </c>
      <c r="D90" s="269" t="s">
        <v>1387</v>
      </c>
      <c r="E90" t="s">
        <v>1376</v>
      </c>
      <c r="F90">
        <v>240</v>
      </c>
    </row>
    <row r="91" spans="1:6" ht="15.75" x14ac:dyDescent="0.25">
      <c r="A91" s="341">
        <v>73100.705000000002</v>
      </c>
      <c r="B91" s="340">
        <v>7050</v>
      </c>
      <c r="C91" s="267" t="s">
        <v>1384</v>
      </c>
      <c r="D91" s="269" t="s">
        <v>639</v>
      </c>
      <c r="E91" t="s">
        <v>1376</v>
      </c>
      <c r="F91">
        <v>72</v>
      </c>
    </row>
    <row r="92" spans="1:6" ht="15.75" x14ac:dyDescent="0.25">
      <c r="A92" s="341">
        <v>73100.706999999995</v>
      </c>
      <c r="B92" s="340">
        <v>7070</v>
      </c>
      <c r="C92" s="267" t="s">
        <v>1384</v>
      </c>
      <c r="D92" s="269" t="s">
        <v>135</v>
      </c>
      <c r="E92" t="s">
        <v>1376</v>
      </c>
      <c r="F92">
        <v>16</v>
      </c>
    </row>
    <row r="93" spans="1:6" ht="15.75" x14ac:dyDescent="0.25">
      <c r="A93" s="341">
        <v>73100.714000000007</v>
      </c>
      <c r="B93" s="340">
        <v>7140</v>
      </c>
      <c r="C93" s="267" t="s">
        <v>1384</v>
      </c>
      <c r="D93" s="269" t="s">
        <v>1388</v>
      </c>
      <c r="E93" t="s">
        <v>1376</v>
      </c>
      <c r="F93">
        <v>27</v>
      </c>
    </row>
    <row r="94" spans="1:6" ht="15.75" x14ac:dyDescent="0.25">
      <c r="A94" s="341">
        <v>73100.714300000007</v>
      </c>
      <c r="B94" s="340">
        <v>7143</v>
      </c>
      <c r="C94" s="267" t="s">
        <v>1384</v>
      </c>
      <c r="D94" s="269" t="s">
        <v>1389</v>
      </c>
      <c r="E94" t="s">
        <v>1376</v>
      </c>
      <c r="F94">
        <v>5</v>
      </c>
    </row>
    <row r="95" spans="1:6" ht="15.75" x14ac:dyDescent="0.25">
      <c r="A95" s="341">
        <v>73100.714399999997</v>
      </c>
      <c r="B95" s="340">
        <v>7144</v>
      </c>
      <c r="C95" s="267" t="s">
        <v>1384</v>
      </c>
      <c r="D95" s="269" t="s">
        <v>1390</v>
      </c>
      <c r="E95" t="s">
        <v>1376</v>
      </c>
      <c r="F95">
        <v>10</v>
      </c>
    </row>
    <row r="96" spans="1:6" ht="15.75" x14ac:dyDescent="0.25">
      <c r="A96" s="341">
        <v>73100.714500000002</v>
      </c>
      <c r="B96" s="340">
        <v>7145</v>
      </c>
      <c r="C96" s="267" t="s">
        <v>1384</v>
      </c>
      <c r="D96" s="269" t="s">
        <v>1391</v>
      </c>
      <c r="E96" t="s">
        <v>1376</v>
      </c>
      <c r="F96">
        <v>258</v>
      </c>
    </row>
    <row r="97" spans="1:6" ht="15.75" x14ac:dyDescent="0.25">
      <c r="A97" s="341">
        <v>73100.714699999997</v>
      </c>
      <c r="B97" s="340">
        <v>7147</v>
      </c>
      <c r="C97" s="267" t="s">
        <v>1384</v>
      </c>
      <c r="D97" s="269" t="s">
        <v>654</v>
      </c>
      <c r="E97" t="s">
        <v>1376</v>
      </c>
      <c r="F97">
        <v>92</v>
      </c>
    </row>
    <row r="98" spans="1:6" ht="15.75" x14ac:dyDescent="0.25">
      <c r="A98" s="341">
        <v>73100.717000000004</v>
      </c>
      <c r="B98" s="340">
        <v>7170</v>
      </c>
      <c r="C98" s="267" t="s">
        <v>1384</v>
      </c>
      <c r="D98" s="269" t="s">
        <v>141</v>
      </c>
      <c r="E98" t="s">
        <v>1376</v>
      </c>
      <c r="F98">
        <v>3</v>
      </c>
    </row>
    <row r="99" spans="1:6" ht="15.75" x14ac:dyDescent="0.25">
      <c r="A99" s="341">
        <v>73100.718099999998</v>
      </c>
      <c r="B99" s="340">
        <v>7181</v>
      </c>
      <c r="C99" s="267" t="s">
        <v>1384</v>
      </c>
      <c r="D99" s="269" t="s">
        <v>1392</v>
      </c>
      <c r="E99" t="s">
        <v>1376</v>
      </c>
      <c r="F99">
        <v>56</v>
      </c>
    </row>
    <row r="100" spans="1:6" ht="15.75" x14ac:dyDescent="0.25">
      <c r="A100" s="341">
        <v>73100.72</v>
      </c>
      <c r="B100" s="340">
        <v>7200</v>
      </c>
      <c r="C100" s="267" t="s">
        <v>1384</v>
      </c>
      <c r="D100" s="269" t="s">
        <v>1393</v>
      </c>
      <c r="E100" t="s">
        <v>1376</v>
      </c>
      <c r="F100">
        <v>384</v>
      </c>
    </row>
    <row r="101" spans="1:6" ht="15.75" x14ac:dyDescent="0.25">
      <c r="A101" s="341">
        <v>73100.722999999998</v>
      </c>
      <c r="B101" s="340">
        <v>7230</v>
      </c>
      <c r="C101" s="267" t="s">
        <v>1384</v>
      </c>
      <c r="D101" s="269" t="s">
        <v>664</v>
      </c>
      <c r="E101" t="s">
        <v>1376</v>
      </c>
      <c r="F101">
        <v>1499</v>
      </c>
    </row>
    <row r="102" spans="1:6" ht="15.75" x14ac:dyDescent="0.25">
      <c r="A102" s="341">
        <v>73100.723199999993</v>
      </c>
      <c r="B102" s="340">
        <v>7232</v>
      </c>
      <c r="C102" s="267" t="s">
        <v>1384</v>
      </c>
      <c r="D102" s="269" t="s">
        <v>1394</v>
      </c>
      <c r="E102" t="s">
        <v>1376</v>
      </c>
      <c r="F102">
        <v>621</v>
      </c>
    </row>
    <row r="103" spans="1:6" ht="15.75" x14ac:dyDescent="0.25">
      <c r="A103" s="341">
        <v>73100.724000000002</v>
      </c>
      <c r="B103" s="340">
        <v>7240</v>
      </c>
      <c r="C103" s="267" t="s">
        <v>1384</v>
      </c>
      <c r="D103" s="269" t="s">
        <v>145</v>
      </c>
      <c r="E103" t="s">
        <v>1376</v>
      </c>
      <c r="F103">
        <v>679</v>
      </c>
    </row>
    <row r="104" spans="1:6" ht="15.75" x14ac:dyDescent="0.25">
      <c r="A104" s="341">
        <v>73100.725999999995</v>
      </c>
      <c r="B104" s="340">
        <v>7260</v>
      </c>
      <c r="C104" s="267" t="s">
        <v>1384</v>
      </c>
      <c r="D104" s="269" t="s">
        <v>1395</v>
      </c>
      <c r="E104" t="s">
        <v>1376</v>
      </c>
      <c r="F104">
        <v>168</v>
      </c>
    </row>
    <row r="105" spans="1:6" ht="15.75" x14ac:dyDescent="0.25">
      <c r="A105" s="341">
        <v>73100.7261</v>
      </c>
      <c r="B105" s="340">
        <v>7261</v>
      </c>
      <c r="C105" s="267" t="s">
        <v>1384</v>
      </c>
      <c r="D105" s="269" t="s">
        <v>1380</v>
      </c>
      <c r="E105" t="s">
        <v>1376</v>
      </c>
      <c r="F105">
        <v>158</v>
      </c>
    </row>
    <row r="106" spans="1:6" ht="15.75" x14ac:dyDescent="0.25">
      <c r="A106" s="341">
        <v>73100.743000000002</v>
      </c>
      <c r="B106" s="340">
        <v>7430</v>
      </c>
      <c r="C106" s="267" t="s">
        <v>1384</v>
      </c>
      <c r="D106" s="269" t="s">
        <v>1396</v>
      </c>
      <c r="E106" t="s">
        <v>1376</v>
      </c>
      <c r="F106">
        <v>704</v>
      </c>
    </row>
    <row r="107" spans="1:6" ht="15.75" x14ac:dyDescent="0.25">
      <c r="A107" s="341">
        <v>73100.743100000007</v>
      </c>
      <c r="B107" s="340">
        <v>7431</v>
      </c>
      <c r="C107" s="267" t="s">
        <v>1384</v>
      </c>
      <c r="D107" s="269" t="s">
        <v>1397</v>
      </c>
      <c r="E107" t="s">
        <v>1376</v>
      </c>
      <c r="F107">
        <v>471</v>
      </c>
    </row>
    <row r="108" spans="1:6" ht="15.75" x14ac:dyDescent="0.25">
      <c r="A108" s="341">
        <v>73100.743300000002</v>
      </c>
      <c r="B108" s="340">
        <v>7433</v>
      </c>
      <c r="C108" s="267" t="s">
        <v>1384</v>
      </c>
      <c r="D108" s="269" t="s">
        <v>1398</v>
      </c>
      <c r="E108" t="s">
        <v>1376</v>
      </c>
      <c r="F108">
        <v>3697</v>
      </c>
    </row>
    <row r="109" spans="1:6" ht="15.75" x14ac:dyDescent="0.25">
      <c r="A109" s="341">
        <v>73100.831999999995</v>
      </c>
      <c r="B109" s="340">
        <v>8320</v>
      </c>
      <c r="C109" s="267" t="s">
        <v>1384</v>
      </c>
      <c r="D109" s="269" t="s">
        <v>161</v>
      </c>
      <c r="E109" t="s">
        <v>1376</v>
      </c>
      <c r="F109">
        <v>394397</v>
      </c>
    </row>
    <row r="110" spans="1:6" ht="15.75" x14ac:dyDescent="0.25">
      <c r="A110" s="341">
        <v>73100.835999999996</v>
      </c>
      <c r="B110" s="340">
        <v>8360</v>
      </c>
      <c r="C110" s="267" t="s">
        <v>1384</v>
      </c>
      <c r="D110" s="269" t="s">
        <v>579</v>
      </c>
      <c r="E110" t="s">
        <v>1376</v>
      </c>
      <c r="F110">
        <v>70</v>
      </c>
    </row>
    <row r="111" spans="1:6" ht="15.75" x14ac:dyDescent="0.25">
      <c r="A111" s="341">
        <v>73100.846000000005</v>
      </c>
      <c r="B111" s="340">
        <v>8460</v>
      </c>
      <c r="C111" s="267" t="s">
        <v>1384</v>
      </c>
      <c r="D111" s="269" t="s">
        <v>1399</v>
      </c>
      <c r="E111" t="s">
        <v>1376</v>
      </c>
      <c r="F111">
        <v>77</v>
      </c>
    </row>
    <row r="112" spans="1:6" ht="15.75" x14ac:dyDescent="0.25">
      <c r="A112" s="341">
        <v>73100.861000000004</v>
      </c>
      <c r="B112" s="340">
        <v>8610</v>
      </c>
      <c r="C112" s="267" t="s">
        <v>1384</v>
      </c>
      <c r="D112" s="269" t="s">
        <v>219</v>
      </c>
      <c r="E112" t="s">
        <v>1376</v>
      </c>
      <c r="F112">
        <v>336</v>
      </c>
    </row>
    <row r="113" spans="1:6" ht="15.75" x14ac:dyDescent="0.25">
      <c r="A113" s="341">
        <v>73100.861499999999</v>
      </c>
      <c r="B113" s="340">
        <v>8615</v>
      </c>
      <c r="C113" s="267" t="s">
        <v>1384</v>
      </c>
      <c r="D113" s="269" t="s">
        <v>1400</v>
      </c>
      <c r="E113" t="s">
        <v>1376</v>
      </c>
      <c r="F113">
        <v>9031</v>
      </c>
    </row>
    <row r="114" spans="1:6" ht="15.75" x14ac:dyDescent="0.25">
      <c r="A114" s="341">
        <v>73100.87</v>
      </c>
      <c r="B114" s="340">
        <v>8700</v>
      </c>
      <c r="C114" s="267" t="s">
        <v>1384</v>
      </c>
      <c r="D114" s="269" t="s">
        <v>600</v>
      </c>
      <c r="E114" t="s">
        <v>1376</v>
      </c>
      <c r="F114">
        <v>86</v>
      </c>
    </row>
    <row r="115" spans="1:6" ht="15.75" x14ac:dyDescent="0.25">
      <c r="A115" s="341">
        <v>73100.870999999999</v>
      </c>
      <c r="B115" s="340">
        <v>8710</v>
      </c>
      <c r="C115" s="267" t="s">
        <v>1384</v>
      </c>
      <c r="D115" s="269" t="s">
        <v>1383</v>
      </c>
      <c r="E115" t="s">
        <v>1376</v>
      </c>
      <c r="F115">
        <v>108</v>
      </c>
    </row>
    <row r="116" spans="1:6" ht="15.75" x14ac:dyDescent="0.25">
      <c r="A116" s="341">
        <v>73100.873999999996</v>
      </c>
      <c r="B116" s="340">
        <v>8740</v>
      </c>
      <c r="C116" s="267" t="s">
        <v>1384</v>
      </c>
      <c r="D116" s="269" t="s">
        <v>608</v>
      </c>
      <c r="E116" t="s">
        <v>1376</v>
      </c>
      <c r="F116">
        <v>20</v>
      </c>
    </row>
    <row r="117" spans="1:6" ht="15.75" x14ac:dyDescent="0.25">
      <c r="A117" s="341">
        <v>73100.876999999993</v>
      </c>
      <c r="B117" s="340">
        <v>8770</v>
      </c>
      <c r="C117" s="267" t="s">
        <v>1384</v>
      </c>
      <c r="D117" s="269" t="s">
        <v>1401</v>
      </c>
      <c r="E117" t="s">
        <v>1376</v>
      </c>
      <c r="F117">
        <v>106</v>
      </c>
    </row>
    <row r="118" spans="1:6" ht="15.75" x14ac:dyDescent="0.25">
      <c r="A118" s="341">
        <v>74300.620999999999</v>
      </c>
      <c r="B118" s="340">
        <v>6210</v>
      </c>
      <c r="C118" s="267" t="s">
        <v>1402</v>
      </c>
      <c r="D118" s="269" t="s">
        <v>1386</v>
      </c>
      <c r="E118" t="s">
        <v>1376</v>
      </c>
      <c r="F118">
        <v>873</v>
      </c>
    </row>
    <row r="119" spans="1:6" ht="15.75" x14ac:dyDescent="0.25">
      <c r="A119" s="341">
        <v>74300.835999999996</v>
      </c>
      <c r="B119" s="340">
        <v>8360</v>
      </c>
      <c r="C119" s="267" t="s">
        <v>1402</v>
      </c>
      <c r="D119" s="269" t="s">
        <v>579</v>
      </c>
      <c r="E119" t="s">
        <v>1376</v>
      </c>
      <c r="F119">
        <v>758</v>
      </c>
    </row>
    <row r="120" spans="1:6" ht="15.75" x14ac:dyDescent="0.25">
      <c r="A120" s="341">
        <v>74300.842000000004</v>
      </c>
      <c r="B120" s="340">
        <v>8420</v>
      </c>
      <c r="C120" s="267" t="s">
        <v>1402</v>
      </c>
      <c r="D120" s="269" t="s">
        <v>165</v>
      </c>
      <c r="E120" t="s">
        <v>1376</v>
      </c>
      <c r="F120">
        <v>201</v>
      </c>
    </row>
    <row r="121" spans="1:6" ht="15.75" x14ac:dyDescent="0.25">
      <c r="A121" s="341">
        <v>74300.876999999993</v>
      </c>
      <c r="B121" s="340">
        <v>8770</v>
      </c>
      <c r="C121" s="267" t="s">
        <v>1402</v>
      </c>
      <c r="D121" s="269" t="s">
        <v>1401</v>
      </c>
      <c r="E121" t="s">
        <v>1376</v>
      </c>
      <c r="F121">
        <v>486</v>
      </c>
    </row>
    <row r="122" spans="1:6" ht="15.75" x14ac:dyDescent="0.25">
      <c r="A122" s="341">
        <v>74400.723199999993</v>
      </c>
      <c r="B122" s="340">
        <v>7232</v>
      </c>
      <c r="C122" s="267" t="s">
        <v>1403</v>
      </c>
      <c r="D122" s="269" t="s">
        <v>1394</v>
      </c>
      <c r="E122" t="s">
        <v>1376</v>
      </c>
      <c r="F122">
        <v>828</v>
      </c>
    </row>
    <row r="123" spans="1:6" ht="15.75" x14ac:dyDescent="0.25">
      <c r="A123" s="341">
        <v>74400.724000000002</v>
      </c>
      <c r="B123" s="340">
        <v>7240</v>
      </c>
      <c r="C123" s="267" t="s">
        <v>1403</v>
      </c>
      <c r="D123" s="269" t="s">
        <v>145</v>
      </c>
      <c r="E123" t="s">
        <v>1376</v>
      </c>
      <c r="F123">
        <v>708</v>
      </c>
    </row>
    <row r="124" spans="1:6" ht="15.75" x14ac:dyDescent="0.25">
      <c r="A124" s="341">
        <v>74500.607000000004</v>
      </c>
      <c r="B124" s="340">
        <v>6070</v>
      </c>
      <c r="C124" s="267" t="s">
        <v>1404</v>
      </c>
      <c r="D124" s="269" t="s">
        <v>615</v>
      </c>
      <c r="E124" t="s">
        <v>1376</v>
      </c>
      <c r="F124">
        <v>5187</v>
      </c>
    </row>
    <row r="125" spans="1:6" ht="15.75" x14ac:dyDescent="0.25">
      <c r="A125" s="341">
        <v>74500.701000000001</v>
      </c>
      <c r="B125" s="340">
        <v>7010</v>
      </c>
      <c r="C125" s="267" t="s">
        <v>1404</v>
      </c>
      <c r="D125" s="269" t="s">
        <v>1405</v>
      </c>
      <c r="E125" t="s">
        <v>1376</v>
      </c>
      <c r="F125">
        <v>6486</v>
      </c>
    </row>
    <row r="126" spans="1:6" ht="15.75" x14ac:dyDescent="0.25">
      <c r="A126" s="341">
        <v>74500.702000000005</v>
      </c>
      <c r="B126" s="340">
        <v>7020</v>
      </c>
      <c r="C126" s="267" t="s">
        <v>1404</v>
      </c>
      <c r="D126" s="269" t="s">
        <v>634</v>
      </c>
      <c r="E126" t="s">
        <v>1376</v>
      </c>
      <c r="F126">
        <v>7451</v>
      </c>
    </row>
    <row r="127" spans="1:6" ht="15.75" x14ac:dyDescent="0.25">
      <c r="A127" s="341">
        <v>74500.705000000002</v>
      </c>
      <c r="B127" s="340">
        <v>7050</v>
      </c>
      <c r="C127" s="267" t="s">
        <v>1404</v>
      </c>
      <c r="D127" s="269" t="s">
        <v>639</v>
      </c>
      <c r="E127" t="s">
        <v>1376</v>
      </c>
      <c r="F127">
        <v>867</v>
      </c>
    </row>
    <row r="128" spans="1:6" ht="15.75" x14ac:dyDescent="0.25">
      <c r="A128" s="341">
        <v>74500.722999999998</v>
      </c>
      <c r="B128" s="340">
        <v>7230</v>
      </c>
      <c r="C128" s="267" t="s">
        <v>1404</v>
      </c>
      <c r="D128" s="269" t="s">
        <v>664</v>
      </c>
      <c r="E128" t="s">
        <v>1376</v>
      </c>
      <c r="F128">
        <v>130</v>
      </c>
    </row>
    <row r="129" spans="1:6" ht="15.75" x14ac:dyDescent="0.25">
      <c r="A129" s="341">
        <v>74500.723199999993</v>
      </c>
      <c r="B129" s="340">
        <v>7232</v>
      </c>
      <c r="C129" s="267" t="s">
        <v>1404</v>
      </c>
      <c r="D129" s="269" t="s">
        <v>1394</v>
      </c>
      <c r="E129" t="s">
        <v>1376</v>
      </c>
      <c r="F129">
        <v>609</v>
      </c>
    </row>
    <row r="130" spans="1:6" ht="15.75" x14ac:dyDescent="0.25">
      <c r="A130" s="341">
        <v>74500.724000000002</v>
      </c>
      <c r="B130" s="340">
        <v>7240</v>
      </c>
      <c r="C130" s="267" t="s">
        <v>1404</v>
      </c>
      <c r="D130" s="269" t="s">
        <v>145</v>
      </c>
      <c r="E130" t="s">
        <v>1376</v>
      </c>
      <c r="F130">
        <v>55</v>
      </c>
    </row>
    <row r="131" spans="1:6" ht="15.75" x14ac:dyDescent="0.25">
      <c r="A131" s="341">
        <v>74500.7261</v>
      </c>
      <c r="B131" s="340">
        <v>7261</v>
      </c>
      <c r="C131" s="267" t="s">
        <v>1404</v>
      </c>
      <c r="D131" s="269" t="s">
        <v>1380</v>
      </c>
      <c r="E131" t="s">
        <v>1376</v>
      </c>
      <c r="F131">
        <v>3</v>
      </c>
    </row>
    <row r="132" spans="1:6" ht="15.75" x14ac:dyDescent="0.25">
      <c r="A132" s="341">
        <v>74500.869000000006</v>
      </c>
      <c r="B132" s="340">
        <v>8690</v>
      </c>
      <c r="C132" s="267" t="s">
        <v>1404</v>
      </c>
      <c r="D132" s="269" t="s">
        <v>1406</v>
      </c>
      <c r="E132" t="s">
        <v>1376</v>
      </c>
      <c r="F132">
        <v>3</v>
      </c>
    </row>
    <row r="133" spans="1:6" ht="15.75" x14ac:dyDescent="0.25">
      <c r="A133" s="341">
        <v>74900.607000000004</v>
      </c>
      <c r="B133" s="340">
        <v>6070</v>
      </c>
      <c r="C133" s="267" t="s">
        <v>1407</v>
      </c>
      <c r="D133" s="269" t="s">
        <v>615</v>
      </c>
      <c r="E133" t="s">
        <v>1376</v>
      </c>
      <c r="F133">
        <v>241</v>
      </c>
    </row>
    <row r="134" spans="1:6" ht="15.75" x14ac:dyDescent="0.25">
      <c r="A134" s="341">
        <v>74900.620999999999</v>
      </c>
      <c r="B134" s="340">
        <v>6210</v>
      </c>
      <c r="C134" s="267" t="s">
        <v>1407</v>
      </c>
      <c r="D134" s="269" t="s">
        <v>1386</v>
      </c>
      <c r="E134" t="s">
        <v>1376</v>
      </c>
      <c r="F134">
        <v>3291</v>
      </c>
    </row>
    <row r="135" spans="1:6" ht="15.75" x14ac:dyDescent="0.25">
      <c r="A135" s="341">
        <v>74900.702000000005</v>
      </c>
      <c r="B135" s="340">
        <v>7020</v>
      </c>
      <c r="C135" s="267" t="s">
        <v>1407</v>
      </c>
      <c r="D135" s="269" t="s">
        <v>634</v>
      </c>
      <c r="E135" t="s">
        <v>1376</v>
      </c>
      <c r="F135">
        <v>-2594</v>
      </c>
    </row>
    <row r="136" spans="1:6" ht="15.75" x14ac:dyDescent="0.25">
      <c r="A136" s="341">
        <v>74900.724000000002</v>
      </c>
      <c r="B136" s="340">
        <v>7240</v>
      </c>
      <c r="C136" s="267" t="s">
        <v>1407</v>
      </c>
      <c r="D136" s="269" t="s">
        <v>145</v>
      </c>
      <c r="E136" t="s">
        <v>1376</v>
      </c>
      <c r="F136">
        <v>1029</v>
      </c>
    </row>
    <row r="137" spans="1:6" ht="15.75" x14ac:dyDescent="0.25">
      <c r="A137" s="341">
        <v>74900.726200000005</v>
      </c>
      <c r="B137" s="340">
        <v>7262</v>
      </c>
      <c r="C137" s="267" t="s">
        <v>1407</v>
      </c>
      <c r="D137" s="269" t="s">
        <v>1381</v>
      </c>
      <c r="E137" t="s">
        <v>1376</v>
      </c>
      <c r="F137">
        <v>54</v>
      </c>
    </row>
    <row r="138" spans="1:6" ht="15.75" x14ac:dyDescent="0.25">
      <c r="A138" s="341">
        <v>74900.847999999998</v>
      </c>
      <c r="B138" s="340">
        <v>8480</v>
      </c>
      <c r="C138" s="267" t="s">
        <v>1407</v>
      </c>
      <c r="D138" s="269" t="s">
        <v>1408</v>
      </c>
      <c r="E138" t="s">
        <v>1376</v>
      </c>
      <c r="F138">
        <v>1823</v>
      </c>
    </row>
    <row r="139" spans="1:6" ht="15.75" x14ac:dyDescent="0.25">
      <c r="A139" s="341">
        <v>74900.856</v>
      </c>
      <c r="B139" s="340">
        <v>8560</v>
      </c>
      <c r="C139" s="267" t="s">
        <v>1407</v>
      </c>
      <c r="D139" s="269" t="s">
        <v>1409</v>
      </c>
      <c r="E139" t="s">
        <v>1376</v>
      </c>
      <c r="F139">
        <v>85</v>
      </c>
    </row>
    <row r="140" spans="1:6" ht="15.75" x14ac:dyDescent="0.25">
      <c r="A140" s="341">
        <v>74900.861000000004</v>
      </c>
      <c r="B140" s="340">
        <v>8610</v>
      </c>
      <c r="C140" s="267" t="s">
        <v>1407</v>
      </c>
      <c r="D140" s="269" t="s">
        <v>219</v>
      </c>
      <c r="E140" t="s">
        <v>1376</v>
      </c>
      <c r="F140">
        <v>-2597</v>
      </c>
    </row>
    <row r="141" spans="1:6" ht="15.75" x14ac:dyDescent="0.25">
      <c r="A141" s="341">
        <v>77200.861000000004</v>
      </c>
      <c r="B141" s="340">
        <v>8610</v>
      </c>
      <c r="C141" s="267" t="s">
        <v>1410</v>
      </c>
      <c r="D141" s="269" t="s">
        <v>219</v>
      </c>
      <c r="E141" t="s">
        <v>1376</v>
      </c>
      <c r="F141">
        <v>139</v>
      </c>
    </row>
    <row r="142" spans="1:6" ht="15.75" x14ac:dyDescent="0.25">
      <c r="A142" s="341">
        <v>77200.865000000005</v>
      </c>
      <c r="B142" s="340">
        <v>8650</v>
      </c>
      <c r="C142" s="267" t="s">
        <v>1410</v>
      </c>
      <c r="D142" s="269" t="s">
        <v>1377</v>
      </c>
      <c r="E142" t="s">
        <v>1376</v>
      </c>
      <c r="F142">
        <v>20582</v>
      </c>
    </row>
    <row r="143" spans="1:6" ht="15.75" x14ac:dyDescent="0.25">
      <c r="A143" s="341">
        <v>77500.714500000002</v>
      </c>
      <c r="B143" s="340">
        <v>7145</v>
      </c>
      <c r="C143" s="267" t="s">
        <v>1411</v>
      </c>
      <c r="D143" s="269" t="s">
        <v>1391</v>
      </c>
      <c r="E143" t="s">
        <v>1376</v>
      </c>
      <c r="F143">
        <v>2862</v>
      </c>
    </row>
    <row r="144" spans="1:6" ht="15.75" x14ac:dyDescent="0.25">
      <c r="A144" s="341">
        <v>77500.861000000004</v>
      </c>
      <c r="B144" s="340">
        <v>8610</v>
      </c>
      <c r="C144" s="267" t="s">
        <v>1411</v>
      </c>
      <c r="D144" s="269" t="s">
        <v>219</v>
      </c>
      <c r="E144" t="s">
        <v>1376</v>
      </c>
      <c r="F144">
        <v>85</v>
      </c>
    </row>
    <row r="145" spans="1:6" ht="15.75" x14ac:dyDescent="0.25">
      <c r="A145" s="341">
        <v>77500.862999999998</v>
      </c>
      <c r="B145" s="340">
        <v>8630</v>
      </c>
      <c r="C145" s="267" t="s">
        <v>1411</v>
      </c>
      <c r="D145" s="269" t="s">
        <v>562</v>
      </c>
      <c r="E145" t="s">
        <v>1376</v>
      </c>
      <c r="F145">
        <v>204403</v>
      </c>
    </row>
    <row r="146" spans="1:6" ht="15.75" x14ac:dyDescent="0.25">
      <c r="A146" s="341">
        <v>82200.607000000004</v>
      </c>
      <c r="B146" s="340">
        <v>6070</v>
      </c>
      <c r="C146" s="267" t="s">
        <v>1412</v>
      </c>
      <c r="D146" s="269" t="s">
        <v>615</v>
      </c>
      <c r="E146" t="s">
        <v>1376</v>
      </c>
      <c r="F146">
        <v>3993</v>
      </c>
    </row>
    <row r="147" spans="1:6" ht="15.75" x14ac:dyDescent="0.25">
      <c r="A147" s="341">
        <v>82200.620999999999</v>
      </c>
      <c r="B147" s="340">
        <v>6210</v>
      </c>
      <c r="C147" s="267" t="s">
        <v>1412</v>
      </c>
      <c r="D147" s="269" t="s">
        <v>1386</v>
      </c>
      <c r="E147" t="s">
        <v>1376</v>
      </c>
      <c r="F147">
        <v>1347</v>
      </c>
    </row>
    <row r="148" spans="1:6" ht="15.75" x14ac:dyDescent="0.25">
      <c r="A148" s="341">
        <v>82200.703999999998</v>
      </c>
      <c r="B148" s="340">
        <v>7040</v>
      </c>
      <c r="C148" s="267" t="s">
        <v>1412</v>
      </c>
      <c r="D148" s="269" t="s">
        <v>132</v>
      </c>
      <c r="E148" t="s">
        <v>1376</v>
      </c>
      <c r="F148">
        <v>611</v>
      </c>
    </row>
    <row r="149" spans="1:6" ht="15.75" x14ac:dyDescent="0.25">
      <c r="A149" s="341">
        <v>82200.706999999995</v>
      </c>
      <c r="B149" s="340">
        <v>7070</v>
      </c>
      <c r="C149" s="267" t="s">
        <v>1412</v>
      </c>
      <c r="D149" s="269" t="s">
        <v>135</v>
      </c>
      <c r="E149" t="s">
        <v>1376</v>
      </c>
      <c r="F149">
        <v>695</v>
      </c>
    </row>
    <row r="150" spans="1:6" ht="15.75" x14ac:dyDescent="0.25">
      <c r="A150" s="341">
        <v>82200.714000000007</v>
      </c>
      <c r="B150" s="340">
        <v>7140</v>
      </c>
      <c r="C150" s="267" t="s">
        <v>1412</v>
      </c>
      <c r="D150" s="269" t="s">
        <v>1388</v>
      </c>
      <c r="E150" t="s">
        <v>1376</v>
      </c>
      <c r="F150">
        <v>1847</v>
      </c>
    </row>
    <row r="151" spans="1:6" ht="15.75" x14ac:dyDescent="0.25">
      <c r="A151" s="341">
        <v>82200.717000000004</v>
      </c>
      <c r="B151" s="340">
        <v>7170</v>
      </c>
      <c r="C151" s="267" t="s">
        <v>1412</v>
      </c>
      <c r="D151" s="269" t="s">
        <v>141</v>
      </c>
      <c r="E151" t="s">
        <v>1376</v>
      </c>
      <c r="F151">
        <v>1685</v>
      </c>
    </row>
    <row r="152" spans="1:6" ht="15.75" x14ac:dyDescent="0.25">
      <c r="A152" s="341">
        <v>82200.722999999998</v>
      </c>
      <c r="B152" s="340">
        <v>7230</v>
      </c>
      <c r="C152" s="267" t="s">
        <v>1412</v>
      </c>
      <c r="D152" s="269" t="s">
        <v>664</v>
      </c>
      <c r="E152" t="s">
        <v>1376</v>
      </c>
      <c r="F152">
        <v>1847</v>
      </c>
    </row>
    <row r="153" spans="1:6" ht="15.75" x14ac:dyDescent="0.25">
      <c r="A153" s="341">
        <v>82200.7261</v>
      </c>
      <c r="B153" s="340">
        <v>7261</v>
      </c>
      <c r="C153" s="267" t="s">
        <v>1412</v>
      </c>
      <c r="D153" s="269" t="s">
        <v>1380</v>
      </c>
      <c r="E153" t="s">
        <v>1376</v>
      </c>
      <c r="F153">
        <v>8031</v>
      </c>
    </row>
    <row r="154" spans="1:6" ht="15.75" x14ac:dyDescent="0.25">
      <c r="A154" s="341">
        <v>82200.726299999995</v>
      </c>
      <c r="B154" s="340">
        <v>7263</v>
      </c>
      <c r="C154" s="267" t="s">
        <v>1412</v>
      </c>
      <c r="D154" s="269" t="s">
        <v>1382</v>
      </c>
      <c r="E154" t="s">
        <v>1376</v>
      </c>
      <c r="F154">
        <v>1987</v>
      </c>
    </row>
    <row r="155" spans="1:6" ht="15.75" x14ac:dyDescent="0.25">
      <c r="A155" s="341">
        <v>82200.743100000007</v>
      </c>
      <c r="B155" s="340">
        <v>7431</v>
      </c>
      <c r="C155" s="267" t="s">
        <v>1412</v>
      </c>
      <c r="D155" s="269" t="s">
        <v>1397</v>
      </c>
      <c r="E155" t="s">
        <v>1376</v>
      </c>
      <c r="F155">
        <v>1055</v>
      </c>
    </row>
    <row r="156" spans="1:6" ht="15.75" x14ac:dyDescent="0.25">
      <c r="A156" s="341">
        <v>82200.743199999997</v>
      </c>
      <c r="B156" s="340">
        <v>7432</v>
      </c>
      <c r="C156" s="267" t="s">
        <v>1412</v>
      </c>
      <c r="D156" s="269" t="s">
        <v>1413</v>
      </c>
      <c r="E156" t="s">
        <v>1376</v>
      </c>
      <c r="F156">
        <v>750</v>
      </c>
    </row>
    <row r="157" spans="1:6" ht="15.75" x14ac:dyDescent="0.25">
      <c r="A157" s="341">
        <v>82200.842999999993</v>
      </c>
      <c r="B157" s="340">
        <v>8430</v>
      </c>
      <c r="C157" s="267" t="s">
        <v>1412</v>
      </c>
      <c r="D157" s="269" t="s">
        <v>1414</v>
      </c>
      <c r="E157" t="s">
        <v>1376</v>
      </c>
      <c r="F157">
        <v>1174</v>
      </c>
    </row>
    <row r="158" spans="1:6" ht="15.75" x14ac:dyDescent="0.25">
      <c r="A158" s="341">
        <v>82200.847999999998</v>
      </c>
      <c r="B158" s="340">
        <v>8480</v>
      </c>
      <c r="C158" s="267" t="s">
        <v>1412</v>
      </c>
      <c r="D158" s="269" t="s">
        <v>1408</v>
      </c>
      <c r="E158" t="s">
        <v>1376</v>
      </c>
      <c r="F158">
        <v>19095</v>
      </c>
    </row>
    <row r="159" spans="1:6" ht="15.75" x14ac:dyDescent="0.25">
      <c r="A159" s="341">
        <v>82200.861000000004</v>
      </c>
      <c r="B159" s="340">
        <v>8610</v>
      </c>
      <c r="C159" s="267" t="s">
        <v>1412</v>
      </c>
      <c r="D159" s="269" t="s">
        <v>219</v>
      </c>
      <c r="E159" t="s">
        <v>1376</v>
      </c>
      <c r="F159">
        <v>6572</v>
      </c>
    </row>
    <row r="160" spans="1:6" ht="15.75" x14ac:dyDescent="0.25">
      <c r="A160" s="341">
        <v>82200.861499999999</v>
      </c>
      <c r="B160" s="340">
        <v>8615</v>
      </c>
      <c r="C160" s="267" t="s">
        <v>1412</v>
      </c>
      <c r="D160" s="269" t="s">
        <v>1400</v>
      </c>
      <c r="E160" t="s">
        <v>1376</v>
      </c>
      <c r="F160">
        <v>9958</v>
      </c>
    </row>
    <row r="161" spans="1:6" ht="15.75" x14ac:dyDescent="0.25">
      <c r="A161" s="341">
        <v>82200.870999999999</v>
      </c>
      <c r="B161" s="340">
        <v>8710</v>
      </c>
      <c r="C161" s="267" t="s">
        <v>1412</v>
      </c>
      <c r="D161" s="269" t="s">
        <v>1383</v>
      </c>
      <c r="E161" t="s">
        <v>1376</v>
      </c>
      <c r="F161">
        <v>-9281</v>
      </c>
    </row>
    <row r="162" spans="1:6" ht="15.75" x14ac:dyDescent="0.25">
      <c r="A162" s="341">
        <v>82310.861000000004</v>
      </c>
      <c r="B162" s="340">
        <v>8610</v>
      </c>
      <c r="C162" s="267" t="s">
        <v>1415</v>
      </c>
      <c r="D162" s="269" t="s">
        <v>219</v>
      </c>
      <c r="E162" t="s">
        <v>1376</v>
      </c>
      <c r="F162">
        <v>150</v>
      </c>
    </row>
    <row r="163" spans="1:6" ht="15.75" x14ac:dyDescent="0.25">
      <c r="A163" s="341">
        <v>82400.620999999999</v>
      </c>
      <c r="B163" s="340">
        <v>6210</v>
      </c>
      <c r="C163" s="267" t="s">
        <v>1416</v>
      </c>
      <c r="D163" s="269" t="s">
        <v>1386</v>
      </c>
      <c r="E163" t="s">
        <v>1376</v>
      </c>
      <c r="F163">
        <v>9831</v>
      </c>
    </row>
    <row r="164" spans="1:6" ht="15.75" x14ac:dyDescent="0.25">
      <c r="A164" s="341">
        <v>82400.743000000002</v>
      </c>
      <c r="B164" s="340">
        <v>7430</v>
      </c>
      <c r="C164" s="267" t="s">
        <v>1416</v>
      </c>
      <c r="D164" s="269" t="s">
        <v>1396</v>
      </c>
      <c r="E164" t="s">
        <v>1376</v>
      </c>
      <c r="F164">
        <v>2466</v>
      </c>
    </row>
    <row r="165" spans="1:6" ht="15.75" x14ac:dyDescent="0.25">
      <c r="A165" s="341">
        <v>82400.861000000004</v>
      </c>
      <c r="B165" s="340">
        <v>8610</v>
      </c>
      <c r="C165" s="267" t="s">
        <v>1416</v>
      </c>
      <c r="D165" s="269" t="s">
        <v>219</v>
      </c>
      <c r="E165" t="s">
        <v>1376</v>
      </c>
      <c r="F165">
        <v>87294</v>
      </c>
    </row>
    <row r="166" spans="1:6" ht="15.75" x14ac:dyDescent="0.25">
      <c r="A166" s="341">
        <v>82400.861499999999</v>
      </c>
      <c r="B166" s="340">
        <v>8615</v>
      </c>
      <c r="C166" s="267" t="s">
        <v>1416</v>
      </c>
      <c r="D166" s="269" t="s">
        <v>1400</v>
      </c>
      <c r="E166" t="s">
        <v>1376</v>
      </c>
      <c r="F166">
        <v>16737</v>
      </c>
    </row>
    <row r="167" spans="1:6" ht="15.75" x14ac:dyDescent="0.25">
      <c r="A167" s="341">
        <v>82500.703999999998</v>
      </c>
      <c r="B167" s="340">
        <v>7040</v>
      </c>
      <c r="C167" s="267" t="s">
        <v>1417</v>
      </c>
      <c r="D167" s="269" t="s">
        <v>132</v>
      </c>
      <c r="E167" t="s">
        <v>1376</v>
      </c>
      <c r="F167">
        <v>1886</v>
      </c>
    </row>
    <row r="168" spans="1:6" ht="15.75" x14ac:dyDescent="0.25">
      <c r="A168" s="341">
        <v>82500.714000000007</v>
      </c>
      <c r="B168" s="340">
        <v>7140</v>
      </c>
      <c r="C168" s="267" t="s">
        <v>1417</v>
      </c>
      <c r="D168" s="269" t="s">
        <v>1388</v>
      </c>
      <c r="E168" t="s">
        <v>1376</v>
      </c>
      <c r="F168">
        <v>449</v>
      </c>
    </row>
    <row r="169" spans="1:6" ht="15.75" x14ac:dyDescent="0.25">
      <c r="A169" s="341">
        <v>82500.722999999998</v>
      </c>
      <c r="B169" s="340">
        <v>7230</v>
      </c>
      <c r="C169" s="267" t="s">
        <v>1417</v>
      </c>
      <c r="D169" s="269" t="s">
        <v>664</v>
      </c>
      <c r="E169" t="s">
        <v>1376</v>
      </c>
      <c r="F169">
        <v>1095</v>
      </c>
    </row>
    <row r="170" spans="1:6" ht="15.75" x14ac:dyDescent="0.25">
      <c r="A170" s="341">
        <v>82500.725999999995</v>
      </c>
      <c r="B170" s="340">
        <v>7260</v>
      </c>
      <c r="C170" s="267" t="s">
        <v>1417</v>
      </c>
      <c r="D170" s="269" t="s">
        <v>1395</v>
      </c>
      <c r="E170" t="s">
        <v>1376</v>
      </c>
      <c r="F170">
        <v>1500</v>
      </c>
    </row>
    <row r="171" spans="1:6" ht="15.75" x14ac:dyDescent="0.25">
      <c r="A171" s="341">
        <v>82500.7261</v>
      </c>
      <c r="B171" s="340">
        <v>7261</v>
      </c>
      <c r="C171" s="267" t="s">
        <v>1417</v>
      </c>
      <c r="D171" s="269" t="s">
        <v>1380</v>
      </c>
      <c r="E171" t="s">
        <v>1376</v>
      </c>
      <c r="F171">
        <v>4419</v>
      </c>
    </row>
    <row r="172" spans="1:6" ht="15.75" x14ac:dyDescent="0.25">
      <c r="A172" s="341">
        <v>82500.743000000002</v>
      </c>
      <c r="B172" s="340">
        <v>7430</v>
      </c>
      <c r="C172" s="267" t="s">
        <v>1417</v>
      </c>
      <c r="D172" s="269" t="s">
        <v>1396</v>
      </c>
      <c r="E172" t="s">
        <v>1376</v>
      </c>
      <c r="F172">
        <v>1233</v>
      </c>
    </row>
    <row r="173" spans="1:6" ht="15.75" x14ac:dyDescent="0.25">
      <c r="A173" s="341">
        <v>82500.831999999995</v>
      </c>
      <c r="B173" s="340">
        <v>8320</v>
      </c>
      <c r="C173" s="267" t="s">
        <v>1417</v>
      </c>
      <c r="D173" s="269" t="s">
        <v>161</v>
      </c>
      <c r="E173" t="s">
        <v>1376</v>
      </c>
      <c r="F173">
        <v>160</v>
      </c>
    </row>
    <row r="174" spans="1:6" ht="15.75" x14ac:dyDescent="0.25">
      <c r="A174" s="341">
        <v>82500.835999999996</v>
      </c>
      <c r="B174" s="340">
        <v>8360</v>
      </c>
      <c r="C174" s="267" t="s">
        <v>1417</v>
      </c>
      <c r="D174" s="269" t="s">
        <v>579</v>
      </c>
      <c r="E174" t="s">
        <v>1376</v>
      </c>
      <c r="F174">
        <v>209</v>
      </c>
    </row>
    <row r="175" spans="1:6" ht="15.75" x14ac:dyDescent="0.25">
      <c r="A175" s="341">
        <v>82500.850999999995</v>
      </c>
      <c r="B175" s="340">
        <v>8510</v>
      </c>
      <c r="C175" s="267" t="s">
        <v>1417</v>
      </c>
      <c r="D175" s="269" t="s">
        <v>1418</v>
      </c>
      <c r="E175" t="s">
        <v>1376</v>
      </c>
      <c r="F175">
        <v>475</v>
      </c>
    </row>
    <row r="176" spans="1:6" ht="15.75" x14ac:dyDescent="0.25">
      <c r="A176" s="341">
        <v>82500.861000000004</v>
      </c>
      <c r="B176" s="340">
        <v>8610</v>
      </c>
      <c r="C176" s="267" t="s">
        <v>1417</v>
      </c>
      <c r="D176" s="269" t="s">
        <v>219</v>
      </c>
      <c r="E176" t="s">
        <v>1376</v>
      </c>
      <c r="F176">
        <v>2255</v>
      </c>
    </row>
    <row r="177" spans="1:6" ht="15.75" x14ac:dyDescent="0.25">
      <c r="A177" s="341">
        <v>82500.861499999999</v>
      </c>
      <c r="B177" s="340">
        <v>8615</v>
      </c>
      <c r="C177" s="267" t="s">
        <v>1417</v>
      </c>
      <c r="D177" s="269" t="s">
        <v>1400</v>
      </c>
      <c r="E177" t="s">
        <v>1376</v>
      </c>
      <c r="F177">
        <v>447</v>
      </c>
    </row>
    <row r="178" spans="1:6" ht="15.75" x14ac:dyDescent="0.25">
      <c r="A178" s="341">
        <v>82500.861999999994</v>
      </c>
      <c r="B178" s="340">
        <v>8620</v>
      </c>
      <c r="C178" s="267" t="s">
        <v>1417</v>
      </c>
      <c r="D178" s="269" t="s">
        <v>571</v>
      </c>
      <c r="E178" t="s">
        <v>1376</v>
      </c>
      <c r="F178">
        <v>579</v>
      </c>
    </row>
    <row r="179" spans="1:6" ht="15.75" x14ac:dyDescent="0.25">
      <c r="A179" s="341">
        <v>82500.869000000006</v>
      </c>
      <c r="B179" s="340">
        <v>8690</v>
      </c>
      <c r="C179" s="267" t="s">
        <v>1417</v>
      </c>
      <c r="D179" s="269" t="s">
        <v>1406</v>
      </c>
      <c r="E179" t="s">
        <v>1376</v>
      </c>
      <c r="F179">
        <v>518</v>
      </c>
    </row>
    <row r="180" spans="1:6" ht="15.75" x14ac:dyDescent="0.25">
      <c r="A180" s="341">
        <v>82600.607000000004</v>
      </c>
      <c r="B180" s="340">
        <v>6070</v>
      </c>
      <c r="C180" s="267" t="s">
        <v>1419</v>
      </c>
      <c r="D180" s="269" t="s">
        <v>615</v>
      </c>
      <c r="E180" t="s">
        <v>1376</v>
      </c>
      <c r="F180">
        <v>161</v>
      </c>
    </row>
    <row r="181" spans="1:6" ht="15.75" x14ac:dyDescent="0.25">
      <c r="A181" s="341">
        <v>82600.62</v>
      </c>
      <c r="B181" s="340">
        <v>6200</v>
      </c>
      <c r="C181" s="267" t="s">
        <v>1419</v>
      </c>
      <c r="D181" s="269" t="s">
        <v>1385</v>
      </c>
      <c r="E181" t="s">
        <v>1376</v>
      </c>
      <c r="F181">
        <v>135</v>
      </c>
    </row>
    <row r="182" spans="1:6" ht="15.75" x14ac:dyDescent="0.25">
      <c r="A182" s="341">
        <v>82600.620999999999</v>
      </c>
      <c r="B182" s="340">
        <v>6210</v>
      </c>
      <c r="C182" s="267" t="s">
        <v>1419</v>
      </c>
      <c r="D182" s="269" t="s">
        <v>1386</v>
      </c>
      <c r="E182" t="s">
        <v>1376</v>
      </c>
      <c r="F182">
        <v>151</v>
      </c>
    </row>
    <row r="183" spans="1:6" ht="15.75" x14ac:dyDescent="0.25">
      <c r="A183" s="341">
        <v>82600.703999999998</v>
      </c>
      <c r="B183" s="340">
        <v>7040</v>
      </c>
      <c r="C183" s="267" t="s">
        <v>1419</v>
      </c>
      <c r="D183" s="269" t="s">
        <v>132</v>
      </c>
      <c r="E183" t="s">
        <v>1376</v>
      </c>
      <c r="F183">
        <v>302</v>
      </c>
    </row>
    <row r="184" spans="1:6" ht="15.75" x14ac:dyDescent="0.25">
      <c r="A184" s="341">
        <v>82600.706999999995</v>
      </c>
      <c r="B184" s="340">
        <v>7070</v>
      </c>
      <c r="C184" s="267" t="s">
        <v>1419</v>
      </c>
      <c r="D184" s="269" t="s">
        <v>135</v>
      </c>
      <c r="E184" t="s">
        <v>1376</v>
      </c>
      <c r="F184">
        <v>6802</v>
      </c>
    </row>
    <row r="185" spans="1:6" ht="15.75" x14ac:dyDescent="0.25">
      <c r="A185" s="341">
        <v>82600.714300000007</v>
      </c>
      <c r="B185" s="340">
        <v>7143</v>
      </c>
      <c r="C185" s="267" t="s">
        <v>1419</v>
      </c>
      <c r="D185" s="269" t="s">
        <v>1389</v>
      </c>
      <c r="E185" t="s">
        <v>1376</v>
      </c>
      <c r="F185">
        <v>1063</v>
      </c>
    </row>
    <row r="186" spans="1:6" ht="15.75" x14ac:dyDescent="0.25">
      <c r="A186" s="341">
        <v>82600.717000000004</v>
      </c>
      <c r="B186" s="340">
        <v>7170</v>
      </c>
      <c r="C186" s="267" t="s">
        <v>1419</v>
      </c>
      <c r="D186" s="269" t="s">
        <v>141</v>
      </c>
      <c r="E186" t="s">
        <v>1376</v>
      </c>
      <c r="F186">
        <v>2000</v>
      </c>
    </row>
    <row r="187" spans="1:6" ht="15.75" x14ac:dyDescent="0.25">
      <c r="A187" s="341">
        <v>82600.724000000002</v>
      </c>
      <c r="B187" s="340">
        <v>7240</v>
      </c>
      <c r="C187" s="267" t="s">
        <v>1419</v>
      </c>
      <c r="D187" s="269" t="s">
        <v>145</v>
      </c>
      <c r="E187" t="s">
        <v>1376</v>
      </c>
      <c r="F187">
        <v>852</v>
      </c>
    </row>
    <row r="188" spans="1:6" ht="15.75" x14ac:dyDescent="0.25">
      <c r="A188" s="341">
        <v>82600.861000000004</v>
      </c>
      <c r="B188" s="340">
        <v>8610</v>
      </c>
      <c r="C188" s="267" t="s">
        <v>1419</v>
      </c>
      <c r="D188" s="269" t="s">
        <v>219</v>
      </c>
      <c r="E188" t="s">
        <v>1376</v>
      </c>
      <c r="F188">
        <v>6188</v>
      </c>
    </row>
    <row r="189" spans="1:6" ht="15.75" x14ac:dyDescent="0.25">
      <c r="A189" s="341">
        <v>82600.865000000005</v>
      </c>
      <c r="B189" s="340">
        <v>8650</v>
      </c>
      <c r="C189" s="267" t="s">
        <v>1419</v>
      </c>
      <c r="D189" s="269" t="s">
        <v>1377</v>
      </c>
      <c r="E189" t="s">
        <v>1376</v>
      </c>
      <c r="F189">
        <v>6272</v>
      </c>
    </row>
    <row r="190" spans="1:6" ht="15.75" x14ac:dyDescent="0.25">
      <c r="A190" s="341">
        <v>82700.607000000004</v>
      </c>
      <c r="B190" s="340">
        <v>6070</v>
      </c>
      <c r="C190" s="267" t="s">
        <v>1420</v>
      </c>
      <c r="D190" s="269" t="s">
        <v>615</v>
      </c>
      <c r="E190" t="s">
        <v>1376</v>
      </c>
      <c r="F190">
        <v>322</v>
      </c>
    </row>
    <row r="191" spans="1:6" ht="15.75" x14ac:dyDescent="0.25">
      <c r="A191" s="341">
        <v>82700.616999999998</v>
      </c>
      <c r="B191" s="340">
        <v>6170</v>
      </c>
      <c r="C191" s="267" t="s">
        <v>1420</v>
      </c>
      <c r="D191" s="269" t="s">
        <v>124</v>
      </c>
      <c r="E191" t="s">
        <v>1376</v>
      </c>
      <c r="F191">
        <v>57</v>
      </c>
    </row>
    <row r="192" spans="1:6" ht="15.75" x14ac:dyDescent="0.25">
      <c r="A192" s="341">
        <v>82700.620999999999</v>
      </c>
      <c r="B192" s="340">
        <v>6210</v>
      </c>
      <c r="C192" s="267" t="s">
        <v>1420</v>
      </c>
      <c r="D192" s="269" t="s">
        <v>1386</v>
      </c>
      <c r="E192" t="s">
        <v>1376</v>
      </c>
      <c r="F192">
        <v>179</v>
      </c>
    </row>
    <row r="193" spans="1:6" ht="15.75" x14ac:dyDescent="0.25">
      <c r="A193" s="341">
        <v>82700.701000000001</v>
      </c>
      <c r="B193" s="340">
        <v>7010</v>
      </c>
      <c r="C193" s="267" t="s">
        <v>1420</v>
      </c>
      <c r="D193" s="269" t="s">
        <v>1405</v>
      </c>
      <c r="E193" t="s">
        <v>1376</v>
      </c>
      <c r="F193">
        <v>32</v>
      </c>
    </row>
    <row r="194" spans="1:6" ht="15.75" x14ac:dyDescent="0.25">
      <c r="A194" s="341">
        <v>82700.702000000005</v>
      </c>
      <c r="B194" s="340">
        <v>7020</v>
      </c>
      <c r="C194" s="267" t="s">
        <v>1420</v>
      </c>
      <c r="D194" s="269" t="s">
        <v>634</v>
      </c>
      <c r="E194" t="s">
        <v>1376</v>
      </c>
      <c r="F194">
        <v>1245</v>
      </c>
    </row>
    <row r="195" spans="1:6" ht="15.75" x14ac:dyDescent="0.25">
      <c r="A195" s="341">
        <v>82700.703999999998</v>
      </c>
      <c r="B195" s="340">
        <v>7040</v>
      </c>
      <c r="C195" s="267" t="s">
        <v>1420</v>
      </c>
      <c r="D195" s="269" t="s">
        <v>132</v>
      </c>
      <c r="E195" t="s">
        <v>1376</v>
      </c>
      <c r="F195">
        <v>45</v>
      </c>
    </row>
    <row r="196" spans="1:6" ht="15.75" x14ac:dyDescent="0.25">
      <c r="A196" s="341">
        <v>82700.704500000007</v>
      </c>
      <c r="B196" s="340">
        <v>7045</v>
      </c>
      <c r="C196" s="267" t="s">
        <v>1420</v>
      </c>
      <c r="D196" s="269" t="s">
        <v>1387</v>
      </c>
      <c r="E196" t="s">
        <v>1376</v>
      </c>
      <c r="F196">
        <v>425</v>
      </c>
    </row>
    <row r="197" spans="1:6" ht="15.75" x14ac:dyDescent="0.25">
      <c r="A197" s="341">
        <v>82700.705000000002</v>
      </c>
      <c r="B197" s="340">
        <v>7050</v>
      </c>
      <c r="C197" s="267" t="s">
        <v>1420</v>
      </c>
      <c r="D197" s="269" t="s">
        <v>639</v>
      </c>
      <c r="E197" t="s">
        <v>1376</v>
      </c>
      <c r="F197">
        <v>13755</v>
      </c>
    </row>
    <row r="198" spans="1:6" ht="15.75" x14ac:dyDescent="0.25">
      <c r="A198" s="341">
        <v>82700.706999999995</v>
      </c>
      <c r="B198" s="340">
        <v>7070</v>
      </c>
      <c r="C198" s="267" t="s">
        <v>1420</v>
      </c>
      <c r="D198" s="269" t="s">
        <v>135</v>
      </c>
      <c r="E198" t="s">
        <v>1376</v>
      </c>
      <c r="F198">
        <v>31942</v>
      </c>
    </row>
    <row r="199" spans="1:6" ht="15.75" x14ac:dyDescent="0.25">
      <c r="A199" s="341">
        <v>82700.714000000007</v>
      </c>
      <c r="B199" s="340">
        <v>7140</v>
      </c>
      <c r="C199" s="267" t="s">
        <v>1420</v>
      </c>
      <c r="D199" s="269" t="s">
        <v>1388</v>
      </c>
      <c r="E199" t="s">
        <v>1376</v>
      </c>
      <c r="F199">
        <v>45</v>
      </c>
    </row>
    <row r="200" spans="1:6" ht="15.75" x14ac:dyDescent="0.25">
      <c r="A200" s="341">
        <v>82700.714200000002</v>
      </c>
      <c r="B200" s="340">
        <v>7142</v>
      </c>
      <c r="C200" s="267" t="s">
        <v>1420</v>
      </c>
      <c r="D200" s="269" t="s">
        <v>648</v>
      </c>
      <c r="E200" t="s">
        <v>1376</v>
      </c>
      <c r="F200">
        <v>10120</v>
      </c>
    </row>
    <row r="201" spans="1:6" ht="15.75" x14ac:dyDescent="0.25">
      <c r="A201" s="341">
        <v>82700.714300000007</v>
      </c>
      <c r="B201" s="340">
        <v>7143</v>
      </c>
      <c r="C201" s="267" t="s">
        <v>1420</v>
      </c>
      <c r="D201" s="269" t="s">
        <v>1389</v>
      </c>
      <c r="E201" t="s">
        <v>1376</v>
      </c>
      <c r="F201">
        <v>114</v>
      </c>
    </row>
    <row r="202" spans="1:6" ht="15.75" x14ac:dyDescent="0.25">
      <c r="A202" s="341">
        <v>82700.714699999997</v>
      </c>
      <c r="B202" s="340">
        <v>7147</v>
      </c>
      <c r="C202" s="267" t="s">
        <v>1420</v>
      </c>
      <c r="D202" s="269" t="s">
        <v>654</v>
      </c>
      <c r="E202" t="s">
        <v>1376</v>
      </c>
      <c r="F202">
        <v>5572</v>
      </c>
    </row>
    <row r="203" spans="1:6" ht="15.75" x14ac:dyDescent="0.25">
      <c r="A203" s="341">
        <v>82700.717000000004</v>
      </c>
      <c r="B203" s="340">
        <v>7170</v>
      </c>
      <c r="C203" s="267" t="s">
        <v>1420</v>
      </c>
      <c r="D203" s="269" t="s">
        <v>141</v>
      </c>
      <c r="E203" t="s">
        <v>1376</v>
      </c>
      <c r="F203">
        <v>517</v>
      </c>
    </row>
    <row r="204" spans="1:6" ht="15.75" x14ac:dyDescent="0.25">
      <c r="A204" s="341">
        <v>82700.717999999993</v>
      </c>
      <c r="B204" s="340">
        <v>7180</v>
      </c>
      <c r="C204" s="267" t="s">
        <v>1420</v>
      </c>
      <c r="D204" s="269" t="s">
        <v>657</v>
      </c>
      <c r="E204" t="s">
        <v>1376</v>
      </c>
      <c r="F204">
        <v>181</v>
      </c>
    </row>
    <row r="205" spans="1:6" ht="15.75" x14ac:dyDescent="0.25">
      <c r="A205" s="341">
        <v>82700.718099999998</v>
      </c>
      <c r="B205" s="340">
        <v>7181</v>
      </c>
      <c r="C205" s="267" t="s">
        <v>1420</v>
      </c>
      <c r="D205" s="269" t="s">
        <v>1392</v>
      </c>
      <c r="E205" t="s">
        <v>1376</v>
      </c>
      <c r="F205">
        <v>194</v>
      </c>
    </row>
    <row r="206" spans="1:6" ht="15.75" x14ac:dyDescent="0.25">
      <c r="A206" s="341">
        <v>82700.72</v>
      </c>
      <c r="B206" s="340">
        <v>7200</v>
      </c>
      <c r="C206" s="267" t="s">
        <v>1420</v>
      </c>
      <c r="D206" s="269" t="s">
        <v>1393</v>
      </c>
      <c r="E206" t="s">
        <v>1376</v>
      </c>
      <c r="F206">
        <v>69</v>
      </c>
    </row>
    <row r="207" spans="1:6" ht="15.75" x14ac:dyDescent="0.25">
      <c r="A207" s="341">
        <v>82700.722999999998</v>
      </c>
      <c r="B207" s="340">
        <v>7230</v>
      </c>
      <c r="C207" s="267" t="s">
        <v>1420</v>
      </c>
      <c r="D207" s="269" t="s">
        <v>664</v>
      </c>
      <c r="E207" t="s">
        <v>1376</v>
      </c>
      <c r="F207">
        <v>111</v>
      </c>
    </row>
    <row r="208" spans="1:6" ht="15.75" x14ac:dyDescent="0.25">
      <c r="A208" s="341">
        <v>82700.723199999993</v>
      </c>
      <c r="B208" s="340">
        <v>7232</v>
      </c>
      <c r="C208" s="267" t="s">
        <v>1420</v>
      </c>
      <c r="D208" s="269" t="s">
        <v>1394</v>
      </c>
      <c r="E208" t="s">
        <v>1376</v>
      </c>
      <c r="F208">
        <v>80</v>
      </c>
    </row>
    <row r="209" spans="1:6" ht="15.75" x14ac:dyDescent="0.25">
      <c r="A209" s="341">
        <v>82700.724000000002</v>
      </c>
      <c r="B209" s="340">
        <v>7240</v>
      </c>
      <c r="C209" s="267" t="s">
        <v>1420</v>
      </c>
      <c r="D209" s="269" t="s">
        <v>145</v>
      </c>
      <c r="E209" t="s">
        <v>1376</v>
      </c>
      <c r="F209">
        <v>289</v>
      </c>
    </row>
    <row r="210" spans="1:6" ht="15.75" x14ac:dyDescent="0.25">
      <c r="A210" s="341">
        <v>82700.7261</v>
      </c>
      <c r="B210" s="340">
        <v>7261</v>
      </c>
      <c r="C210" s="267" t="s">
        <v>1420</v>
      </c>
      <c r="D210" s="269" t="s">
        <v>1380</v>
      </c>
      <c r="E210" t="s">
        <v>1376</v>
      </c>
      <c r="F210">
        <v>439</v>
      </c>
    </row>
    <row r="211" spans="1:6" ht="15.75" x14ac:dyDescent="0.25">
      <c r="A211" s="341">
        <v>82700.726200000005</v>
      </c>
      <c r="B211" s="340">
        <v>7262</v>
      </c>
      <c r="C211" s="267" t="s">
        <v>1420</v>
      </c>
      <c r="D211" s="269" t="s">
        <v>1381</v>
      </c>
      <c r="E211" t="s">
        <v>1376</v>
      </c>
      <c r="F211">
        <v>106</v>
      </c>
    </row>
    <row r="212" spans="1:6" ht="15.75" x14ac:dyDescent="0.25">
      <c r="A212" s="341">
        <v>82700.726299999995</v>
      </c>
      <c r="B212" s="340">
        <v>7263</v>
      </c>
      <c r="C212" s="267" t="s">
        <v>1420</v>
      </c>
      <c r="D212" s="269" t="s">
        <v>1382</v>
      </c>
      <c r="E212" t="s">
        <v>1376</v>
      </c>
      <c r="F212">
        <v>101</v>
      </c>
    </row>
    <row r="213" spans="1:6" ht="15.75" x14ac:dyDescent="0.25">
      <c r="A213" s="341">
        <v>82700.743100000007</v>
      </c>
      <c r="B213" s="340">
        <v>7431</v>
      </c>
      <c r="C213" s="267" t="s">
        <v>1420</v>
      </c>
      <c r="D213" s="269" t="s">
        <v>1397</v>
      </c>
      <c r="E213" t="s">
        <v>1376</v>
      </c>
      <c r="F213">
        <v>15</v>
      </c>
    </row>
    <row r="214" spans="1:6" ht="15.75" x14ac:dyDescent="0.25">
      <c r="A214" s="341">
        <v>82700.831999999995</v>
      </c>
      <c r="B214" s="340">
        <v>8320</v>
      </c>
      <c r="C214" s="267" t="s">
        <v>1420</v>
      </c>
      <c r="D214" s="269" t="s">
        <v>161</v>
      </c>
      <c r="E214" t="s">
        <v>1376</v>
      </c>
      <c r="F214">
        <v>212</v>
      </c>
    </row>
    <row r="215" spans="1:6" ht="15.75" x14ac:dyDescent="0.25">
      <c r="A215" s="341">
        <v>82700.835000000006</v>
      </c>
      <c r="B215" s="340">
        <v>8350</v>
      </c>
      <c r="C215" s="267" t="s">
        <v>1420</v>
      </c>
      <c r="D215" s="269" t="s">
        <v>575</v>
      </c>
      <c r="E215" t="s">
        <v>1376</v>
      </c>
      <c r="F215">
        <v>318</v>
      </c>
    </row>
    <row r="216" spans="1:6" ht="15.75" x14ac:dyDescent="0.25">
      <c r="A216" s="341">
        <v>82700.835999999996</v>
      </c>
      <c r="B216" s="340">
        <v>8360</v>
      </c>
      <c r="C216" s="267" t="s">
        <v>1420</v>
      </c>
      <c r="D216" s="269" t="s">
        <v>579</v>
      </c>
      <c r="E216" t="s">
        <v>1376</v>
      </c>
      <c r="F216">
        <v>-11</v>
      </c>
    </row>
    <row r="217" spans="1:6" ht="15.75" x14ac:dyDescent="0.25">
      <c r="A217" s="341">
        <v>82700.842000000004</v>
      </c>
      <c r="B217" s="340">
        <v>8420</v>
      </c>
      <c r="C217" s="267" t="s">
        <v>1420</v>
      </c>
      <c r="D217" s="269" t="s">
        <v>165</v>
      </c>
      <c r="E217" t="s">
        <v>1376</v>
      </c>
      <c r="F217">
        <v>27</v>
      </c>
    </row>
    <row r="218" spans="1:6" ht="15.75" x14ac:dyDescent="0.25">
      <c r="A218" s="341">
        <v>82700.842999999993</v>
      </c>
      <c r="B218" s="340">
        <v>8430</v>
      </c>
      <c r="C218" s="267" t="s">
        <v>1420</v>
      </c>
      <c r="D218" s="269" t="s">
        <v>1414</v>
      </c>
      <c r="E218" t="s">
        <v>1376</v>
      </c>
      <c r="F218">
        <v>1085</v>
      </c>
    </row>
    <row r="219" spans="1:6" ht="15.75" x14ac:dyDescent="0.25">
      <c r="A219" s="341">
        <v>82700.847999999998</v>
      </c>
      <c r="B219" s="340">
        <v>8480</v>
      </c>
      <c r="C219" s="267" t="s">
        <v>1420</v>
      </c>
      <c r="D219" s="269" t="s">
        <v>1408</v>
      </c>
      <c r="E219" t="s">
        <v>1376</v>
      </c>
      <c r="F219">
        <v>6808</v>
      </c>
    </row>
    <row r="220" spans="1:6" ht="15.75" x14ac:dyDescent="0.25">
      <c r="A220" s="341">
        <v>82700.853000000003</v>
      </c>
      <c r="B220" s="340">
        <v>8530</v>
      </c>
      <c r="C220" s="267" t="s">
        <v>1420</v>
      </c>
      <c r="D220" s="269" t="s">
        <v>1375</v>
      </c>
      <c r="E220" t="s">
        <v>1376</v>
      </c>
      <c r="F220">
        <v>22</v>
      </c>
    </row>
    <row r="221" spans="1:6" ht="15.75" x14ac:dyDescent="0.25">
      <c r="A221" s="341">
        <v>82700.856</v>
      </c>
      <c r="B221" s="340">
        <v>8560</v>
      </c>
      <c r="C221" s="267" t="s">
        <v>1420</v>
      </c>
      <c r="D221" s="269" t="s">
        <v>1409</v>
      </c>
      <c r="E221" t="s">
        <v>1376</v>
      </c>
      <c r="F221">
        <v>12</v>
      </c>
    </row>
    <row r="222" spans="1:6" ht="15.75" x14ac:dyDescent="0.25">
      <c r="A222" s="341">
        <v>82700.865000000005</v>
      </c>
      <c r="B222" s="340">
        <v>8650</v>
      </c>
      <c r="C222" s="267" t="s">
        <v>1420</v>
      </c>
      <c r="D222" s="269" t="s">
        <v>1377</v>
      </c>
      <c r="E222" t="s">
        <v>1376</v>
      </c>
      <c r="F222">
        <v>62</v>
      </c>
    </row>
    <row r="223" spans="1:6" ht="15.75" x14ac:dyDescent="0.25">
      <c r="A223" s="341">
        <v>82700.869000000006</v>
      </c>
      <c r="B223" s="340">
        <v>8690</v>
      </c>
      <c r="C223" s="267" t="s">
        <v>1420</v>
      </c>
      <c r="D223" s="269" t="s">
        <v>1406</v>
      </c>
      <c r="E223" t="s">
        <v>1376</v>
      </c>
      <c r="F223">
        <v>347</v>
      </c>
    </row>
    <row r="224" spans="1:6" ht="15.75" x14ac:dyDescent="0.25">
      <c r="A224" s="341">
        <v>82700.870999999999</v>
      </c>
      <c r="B224" s="340">
        <v>8710</v>
      </c>
      <c r="C224" s="267" t="s">
        <v>1420</v>
      </c>
      <c r="D224" s="269" t="s">
        <v>1383</v>
      </c>
      <c r="E224" t="s">
        <v>1376</v>
      </c>
      <c r="F224">
        <v>134</v>
      </c>
    </row>
    <row r="225" spans="1:6" ht="15.75" x14ac:dyDescent="0.25">
      <c r="A225" s="341">
        <v>82800.850999999995</v>
      </c>
      <c r="B225" s="340">
        <v>8510</v>
      </c>
      <c r="C225" s="267" t="s">
        <v>1421</v>
      </c>
      <c r="D225" s="269" t="s">
        <v>1418</v>
      </c>
      <c r="E225" t="s">
        <v>1376</v>
      </c>
      <c r="F225">
        <v>29</v>
      </c>
    </row>
    <row r="226" spans="1:6" ht="15.75" x14ac:dyDescent="0.25">
      <c r="A226" s="341">
        <v>82800.856</v>
      </c>
      <c r="B226" s="340">
        <v>8560</v>
      </c>
      <c r="C226" s="267" t="s">
        <v>1421</v>
      </c>
      <c r="D226" s="269" t="s">
        <v>1409</v>
      </c>
      <c r="E226" t="s">
        <v>1376</v>
      </c>
      <c r="F226">
        <v>8919</v>
      </c>
    </row>
    <row r="227" spans="1:6" ht="15.75" x14ac:dyDescent="0.25">
      <c r="A227" s="341">
        <v>82800.869000000006</v>
      </c>
      <c r="B227" s="340">
        <v>8690</v>
      </c>
      <c r="C227" s="267" t="s">
        <v>1421</v>
      </c>
      <c r="D227" s="269" t="s">
        <v>1406</v>
      </c>
      <c r="E227" t="s">
        <v>1376</v>
      </c>
      <c r="F227">
        <v>3000</v>
      </c>
    </row>
    <row r="228" spans="1:6" ht="15.75" x14ac:dyDescent="0.25">
      <c r="A228" s="341">
        <v>82900.620999999999</v>
      </c>
      <c r="B228" s="340">
        <v>6210</v>
      </c>
      <c r="C228" s="267" t="s">
        <v>1422</v>
      </c>
      <c r="D228" s="269" t="s">
        <v>1386</v>
      </c>
      <c r="E228" t="s">
        <v>1376</v>
      </c>
      <c r="F228">
        <v>-6</v>
      </c>
    </row>
    <row r="229" spans="1:6" ht="15.75" x14ac:dyDescent="0.25">
      <c r="A229" s="341">
        <v>82900.702000000005</v>
      </c>
      <c r="B229" s="340">
        <v>7020</v>
      </c>
      <c r="C229" s="267" t="s">
        <v>1422</v>
      </c>
      <c r="D229" s="269" t="s">
        <v>634</v>
      </c>
      <c r="E229" t="s">
        <v>1376</v>
      </c>
      <c r="F229">
        <v>-1000</v>
      </c>
    </row>
    <row r="230" spans="1:6" ht="15.75" x14ac:dyDescent="0.25">
      <c r="A230" s="341">
        <v>82900.705000000002</v>
      </c>
      <c r="B230" s="340">
        <v>7050</v>
      </c>
      <c r="C230" s="267" t="s">
        <v>1422</v>
      </c>
      <c r="D230" s="269" t="s">
        <v>639</v>
      </c>
      <c r="E230" t="s">
        <v>1376</v>
      </c>
      <c r="F230">
        <v>-236</v>
      </c>
    </row>
    <row r="231" spans="1:6" ht="15.75" x14ac:dyDescent="0.25">
      <c r="A231" s="341">
        <v>82900.743100000007</v>
      </c>
      <c r="B231" s="340">
        <v>7431</v>
      </c>
      <c r="C231" s="267" t="s">
        <v>1422</v>
      </c>
      <c r="D231" s="269" t="s">
        <v>1397</v>
      </c>
      <c r="E231" t="s">
        <v>1376</v>
      </c>
      <c r="F231">
        <v>-325</v>
      </c>
    </row>
    <row r="232" spans="1:6" ht="15.75" x14ac:dyDescent="0.25">
      <c r="A232" s="341">
        <v>82900.842000000004</v>
      </c>
      <c r="B232" s="340">
        <v>8420</v>
      </c>
      <c r="C232" s="267" t="s">
        <v>1422</v>
      </c>
      <c r="D232" s="269" t="s">
        <v>165</v>
      </c>
      <c r="E232" t="s">
        <v>1376</v>
      </c>
      <c r="F232">
        <v>-286</v>
      </c>
    </row>
    <row r="233" spans="1:6" ht="15.75" x14ac:dyDescent="0.25">
      <c r="A233" s="341">
        <v>82900.842999999993</v>
      </c>
      <c r="B233" s="340">
        <v>8430</v>
      </c>
      <c r="C233" s="267" t="s">
        <v>1422</v>
      </c>
      <c r="D233" s="269" t="s">
        <v>1414</v>
      </c>
      <c r="E233" t="s">
        <v>1376</v>
      </c>
      <c r="F233">
        <v>-1</v>
      </c>
    </row>
    <row r="234" spans="1:6" ht="15.75" x14ac:dyDescent="0.25">
      <c r="A234" s="341">
        <v>82900.865000000005</v>
      </c>
      <c r="B234" s="340">
        <v>8650</v>
      </c>
      <c r="C234" s="267" t="s">
        <v>1422</v>
      </c>
      <c r="D234" s="269" t="s">
        <v>1377</v>
      </c>
      <c r="E234" t="s">
        <v>1376</v>
      </c>
      <c r="F234">
        <v>-95</v>
      </c>
    </row>
    <row r="235" spans="1:6" ht="15.75" x14ac:dyDescent="0.25">
      <c r="A235" s="341">
        <v>82900.870999999999</v>
      </c>
      <c r="B235" s="340">
        <v>8710</v>
      </c>
      <c r="C235" s="267" t="s">
        <v>1422</v>
      </c>
      <c r="D235" s="269" t="s">
        <v>1383</v>
      </c>
      <c r="E235" t="s">
        <v>1376</v>
      </c>
      <c r="F235">
        <v>-1</v>
      </c>
    </row>
    <row r="236" spans="1:6" ht="15.75" x14ac:dyDescent="0.25">
      <c r="A236" s="341">
        <v>83300.703999999998</v>
      </c>
      <c r="B236" s="340">
        <v>7040</v>
      </c>
      <c r="C236" s="267" t="s">
        <v>1423</v>
      </c>
      <c r="D236" s="269" t="s">
        <v>132</v>
      </c>
      <c r="E236" t="s">
        <v>1376</v>
      </c>
      <c r="F236">
        <v>8157</v>
      </c>
    </row>
    <row r="237" spans="1:6" ht="15.75" x14ac:dyDescent="0.25">
      <c r="A237" s="341">
        <v>83300.706999999995</v>
      </c>
      <c r="B237" s="340">
        <v>7070</v>
      </c>
      <c r="C237" s="267" t="s">
        <v>1423</v>
      </c>
      <c r="D237" s="269" t="s">
        <v>135</v>
      </c>
      <c r="E237" t="s">
        <v>1376</v>
      </c>
      <c r="F237">
        <v>23</v>
      </c>
    </row>
    <row r="238" spans="1:6" ht="15.75" x14ac:dyDescent="0.25">
      <c r="A238" s="341">
        <v>83300.714000000007</v>
      </c>
      <c r="B238" s="340">
        <v>7140</v>
      </c>
      <c r="C238" s="267" t="s">
        <v>1423</v>
      </c>
      <c r="D238" s="269" t="s">
        <v>1388</v>
      </c>
      <c r="E238" t="s">
        <v>1376</v>
      </c>
      <c r="F238">
        <v>845</v>
      </c>
    </row>
    <row r="239" spans="1:6" ht="15.75" x14ac:dyDescent="0.25">
      <c r="A239" s="341">
        <v>83300.722999999998</v>
      </c>
      <c r="B239" s="340">
        <v>7230</v>
      </c>
      <c r="C239" s="267" t="s">
        <v>1423</v>
      </c>
      <c r="D239" s="269" t="s">
        <v>664</v>
      </c>
      <c r="E239" t="s">
        <v>1376</v>
      </c>
      <c r="F239">
        <v>5794</v>
      </c>
    </row>
    <row r="240" spans="1:6" ht="15.75" x14ac:dyDescent="0.25">
      <c r="A240" s="341">
        <v>83300.723100000003</v>
      </c>
      <c r="B240" s="340">
        <v>7231</v>
      </c>
      <c r="C240" s="267" t="s">
        <v>1423</v>
      </c>
      <c r="D240" s="269" t="s">
        <v>1424</v>
      </c>
      <c r="E240" t="s">
        <v>1376</v>
      </c>
      <c r="F240">
        <v>1929</v>
      </c>
    </row>
    <row r="241" spans="1:6" ht="15.75" x14ac:dyDescent="0.25">
      <c r="A241" s="341">
        <v>83300.724000000002</v>
      </c>
      <c r="B241" s="340">
        <v>7240</v>
      </c>
      <c r="C241" s="267" t="s">
        <v>1423</v>
      </c>
      <c r="D241" s="269" t="s">
        <v>145</v>
      </c>
      <c r="E241" t="s">
        <v>1376</v>
      </c>
      <c r="F241">
        <v>7</v>
      </c>
    </row>
    <row r="242" spans="1:6" ht="15.75" x14ac:dyDescent="0.25">
      <c r="A242" s="341">
        <v>83300.7261</v>
      </c>
      <c r="B242" s="340">
        <v>7261</v>
      </c>
      <c r="C242" s="267" t="s">
        <v>1423</v>
      </c>
      <c r="D242" s="269" t="s">
        <v>1380</v>
      </c>
      <c r="E242" t="s">
        <v>1376</v>
      </c>
      <c r="F242">
        <v>5203</v>
      </c>
    </row>
    <row r="243" spans="1:6" ht="15.75" x14ac:dyDescent="0.25">
      <c r="A243" s="341">
        <v>83300.743100000007</v>
      </c>
      <c r="B243" s="340">
        <v>7431</v>
      </c>
      <c r="C243" s="267" t="s">
        <v>1423</v>
      </c>
      <c r="D243" s="269" t="s">
        <v>1397</v>
      </c>
      <c r="E243" t="s">
        <v>1376</v>
      </c>
      <c r="F243">
        <v>533</v>
      </c>
    </row>
    <row r="244" spans="1:6" ht="15.75" x14ac:dyDescent="0.25">
      <c r="A244" s="341">
        <v>83300.831999999995</v>
      </c>
      <c r="B244" s="340">
        <v>8320</v>
      </c>
      <c r="C244" s="267" t="s">
        <v>1423</v>
      </c>
      <c r="D244" s="269" t="s">
        <v>161</v>
      </c>
      <c r="E244" t="s">
        <v>1376</v>
      </c>
      <c r="F244">
        <v>252</v>
      </c>
    </row>
    <row r="245" spans="1:6" ht="15.75" x14ac:dyDescent="0.25">
      <c r="A245" s="341">
        <v>83300.835999999996</v>
      </c>
      <c r="B245" s="340">
        <v>8360</v>
      </c>
      <c r="C245" s="267" t="s">
        <v>1423</v>
      </c>
      <c r="D245" s="269" t="s">
        <v>579</v>
      </c>
      <c r="E245" t="s">
        <v>1376</v>
      </c>
      <c r="F245">
        <v>314</v>
      </c>
    </row>
    <row r="246" spans="1:6" ht="15.75" x14ac:dyDescent="0.25">
      <c r="A246" s="341">
        <v>83300.850999999995</v>
      </c>
      <c r="B246" s="340">
        <v>8510</v>
      </c>
      <c r="C246" s="267" t="s">
        <v>1423</v>
      </c>
      <c r="D246" s="269" t="s">
        <v>1418</v>
      </c>
      <c r="E246" t="s">
        <v>1376</v>
      </c>
      <c r="F246">
        <v>815</v>
      </c>
    </row>
    <row r="247" spans="1:6" ht="15.75" x14ac:dyDescent="0.25">
      <c r="A247" s="341">
        <v>83300.861000000004</v>
      </c>
      <c r="B247" s="340">
        <v>8610</v>
      </c>
      <c r="C247" s="267" t="s">
        <v>1423</v>
      </c>
      <c r="D247" s="269" t="s">
        <v>219</v>
      </c>
      <c r="E247" t="s">
        <v>1376</v>
      </c>
      <c r="F247">
        <v>10951</v>
      </c>
    </row>
    <row r="248" spans="1:6" ht="15.75" x14ac:dyDescent="0.25">
      <c r="A248" s="341">
        <v>83300.861499999999</v>
      </c>
      <c r="B248" s="340">
        <v>8615</v>
      </c>
      <c r="C248" s="267" t="s">
        <v>1423</v>
      </c>
      <c r="D248" s="269" t="s">
        <v>1400</v>
      </c>
      <c r="E248" t="s">
        <v>1376</v>
      </c>
      <c r="F248">
        <v>2597</v>
      </c>
    </row>
    <row r="249" spans="1:6" ht="15.75" x14ac:dyDescent="0.25">
      <c r="A249" s="341">
        <v>83300.865000000005</v>
      </c>
      <c r="B249" s="340">
        <v>8650</v>
      </c>
      <c r="C249" s="267" t="s">
        <v>1423</v>
      </c>
      <c r="D249" s="269" t="s">
        <v>1377</v>
      </c>
      <c r="E249" t="s">
        <v>1376</v>
      </c>
      <c r="F249">
        <v>116</v>
      </c>
    </row>
    <row r="250" spans="1:6" ht="15.75" x14ac:dyDescent="0.25">
      <c r="A250" s="341">
        <v>83300.869000000006</v>
      </c>
      <c r="B250" s="340">
        <v>8690</v>
      </c>
      <c r="C250" s="267" t="s">
        <v>1423</v>
      </c>
      <c r="D250" s="269" t="s">
        <v>1406</v>
      </c>
      <c r="E250" t="s">
        <v>1376</v>
      </c>
      <c r="F250">
        <v>-91</v>
      </c>
    </row>
    <row r="251" spans="1:6" ht="15.75" x14ac:dyDescent="0.25">
      <c r="A251" s="341">
        <v>83300.873999999996</v>
      </c>
      <c r="B251" s="340">
        <v>8740</v>
      </c>
      <c r="C251" s="267" t="s">
        <v>1423</v>
      </c>
      <c r="D251" s="269" t="s">
        <v>608</v>
      </c>
      <c r="E251" t="s">
        <v>1376</v>
      </c>
      <c r="F251">
        <v>-264</v>
      </c>
    </row>
    <row r="252" spans="1:6" ht="15.75" x14ac:dyDescent="0.25">
      <c r="A252" s="341">
        <v>84000.714099999997</v>
      </c>
      <c r="B252" s="340">
        <v>7141</v>
      </c>
      <c r="C252" s="267" t="s">
        <v>1425</v>
      </c>
      <c r="D252" s="269" t="s">
        <v>1426</v>
      </c>
      <c r="E252" t="s">
        <v>1376</v>
      </c>
      <c r="F252">
        <v>-162</v>
      </c>
    </row>
    <row r="253" spans="1:6" ht="15.75" x14ac:dyDescent="0.25">
      <c r="A253" s="341">
        <v>84000.714200000002</v>
      </c>
      <c r="B253" s="340">
        <v>7142</v>
      </c>
      <c r="C253" s="267" t="s">
        <v>1425</v>
      </c>
      <c r="D253" s="269" t="s">
        <v>648</v>
      </c>
      <c r="E253" t="s">
        <v>1376</v>
      </c>
      <c r="F253">
        <v>3149</v>
      </c>
    </row>
    <row r="254" spans="1:6" ht="15.75" x14ac:dyDescent="0.25">
      <c r="A254" s="341">
        <v>84000.717000000004</v>
      </c>
      <c r="B254" s="340">
        <v>7170</v>
      </c>
      <c r="C254" s="267" t="s">
        <v>1425</v>
      </c>
      <c r="D254" s="269" t="s">
        <v>141</v>
      </c>
      <c r="E254" t="s">
        <v>1376</v>
      </c>
      <c r="F254">
        <v>794</v>
      </c>
    </row>
    <row r="255" spans="1:6" ht="15.75" x14ac:dyDescent="0.25">
      <c r="A255" s="341">
        <v>84000.831999999995</v>
      </c>
      <c r="B255" s="340">
        <v>8320</v>
      </c>
      <c r="C255" s="267" t="s">
        <v>1425</v>
      </c>
      <c r="D255" s="269" t="s">
        <v>161</v>
      </c>
      <c r="E255" t="s">
        <v>1376</v>
      </c>
      <c r="F255">
        <v>45</v>
      </c>
    </row>
    <row r="256" spans="1:6" ht="15.75" x14ac:dyDescent="0.25">
      <c r="A256" s="341">
        <v>84000.850999999995</v>
      </c>
      <c r="B256" s="340">
        <v>8510</v>
      </c>
      <c r="C256" s="267" t="s">
        <v>1425</v>
      </c>
      <c r="D256" s="269" t="s">
        <v>1418</v>
      </c>
      <c r="E256" t="s">
        <v>1376</v>
      </c>
      <c r="F256">
        <v>1</v>
      </c>
    </row>
    <row r="257" spans="1:6" ht="15.75" x14ac:dyDescent="0.25">
      <c r="A257" s="341">
        <v>84000.94</v>
      </c>
      <c r="B257" s="340">
        <v>9400</v>
      </c>
      <c r="C257" s="267" t="s">
        <v>1425</v>
      </c>
      <c r="D257" s="269" t="s">
        <v>1427</v>
      </c>
      <c r="E257" t="s">
        <v>1376</v>
      </c>
      <c r="F257">
        <v>172</v>
      </c>
    </row>
    <row r="258" spans="1:6" ht="15.75" x14ac:dyDescent="0.25">
      <c r="A258" s="341">
        <v>84100.706999999995</v>
      </c>
      <c r="B258" s="340">
        <v>7070</v>
      </c>
      <c r="C258" s="267" t="s">
        <v>1428</v>
      </c>
      <c r="D258" s="269" t="s">
        <v>135</v>
      </c>
      <c r="E258" t="s">
        <v>1376</v>
      </c>
      <c r="F258">
        <v>41</v>
      </c>
    </row>
    <row r="259" spans="1:6" ht="15.75" x14ac:dyDescent="0.25">
      <c r="A259" s="341">
        <v>84100.714699999997</v>
      </c>
      <c r="B259" s="340">
        <v>7147</v>
      </c>
      <c r="C259" s="267" t="s">
        <v>1428</v>
      </c>
      <c r="D259" s="269" t="s">
        <v>654</v>
      </c>
      <c r="E259" t="s">
        <v>1376</v>
      </c>
      <c r="F259">
        <v>980</v>
      </c>
    </row>
    <row r="260" spans="1:6" ht="15.75" x14ac:dyDescent="0.25">
      <c r="A260" s="341">
        <v>84100.717000000004</v>
      </c>
      <c r="B260" s="340">
        <v>7170</v>
      </c>
      <c r="C260" s="267" t="s">
        <v>1428</v>
      </c>
      <c r="D260" s="269" t="s">
        <v>141</v>
      </c>
      <c r="E260" t="s">
        <v>1376</v>
      </c>
      <c r="F260">
        <v>656</v>
      </c>
    </row>
    <row r="261" spans="1:6" ht="15.75" x14ac:dyDescent="0.25">
      <c r="A261" s="341">
        <v>84100.743300000002</v>
      </c>
      <c r="B261" s="340">
        <v>7433</v>
      </c>
      <c r="C261" s="267" t="s">
        <v>1428</v>
      </c>
      <c r="D261" s="269" t="s">
        <v>1398</v>
      </c>
      <c r="E261" t="s">
        <v>1376</v>
      </c>
      <c r="F261">
        <v>24</v>
      </c>
    </row>
    <row r="262" spans="1:6" ht="15.75" x14ac:dyDescent="0.25">
      <c r="A262" s="341">
        <v>84100.831999999995</v>
      </c>
      <c r="B262" s="340">
        <v>8320</v>
      </c>
      <c r="C262" s="267" t="s">
        <v>1428</v>
      </c>
      <c r="D262" s="269" t="s">
        <v>161</v>
      </c>
      <c r="E262" t="s">
        <v>1376</v>
      </c>
      <c r="F262">
        <v>68</v>
      </c>
    </row>
    <row r="263" spans="1:6" ht="15.75" x14ac:dyDescent="0.25">
      <c r="A263" s="341">
        <v>84100.842999999993</v>
      </c>
      <c r="B263" s="340">
        <v>8430</v>
      </c>
      <c r="C263" s="267" t="s">
        <v>1428</v>
      </c>
      <c r="D263" s="269" t="s">
        <v>1414</v>
      </c>
      <c r="E263" t="s">
        <v>1376</v>
      </c>
      <c r="F263">
        <v>36</v>
      </c>
    </row>
    <row r="264" spans="1:6" ht="15.75" x14ac:dyDescent="0.25">
      <c r="A264" s="341">
        <v>84100.850999999995</v>
      </c>
      <c r="B264" s="340">
        <v>8510</v>
      </c>
      <c r="C264" s="267" t="s">
        <v>1428</v>
      </c>
      <c r="D264" s="269" t="s">
        <v>1418</v>
      </c>
      <c r="E264" t="s">
        <v>1376</v>
      </c>
      <c r="F264">
        <v>14145</v>
      </c>
    </row>
    <row r="265" spans="1:6" ht="15.75" x14ac:dyDescent="0.25">
      <c r="A265" s="341">
        <v>84100.856</v>
      </c>
      <c r="B265" s="340">
        <v>8560</v>
      </c>
      <c r="C265" s="267" t="s">
        <v>1428</v>
      </c>
      <c r="D265" s="269" t="s">
        <v>1409</v>
      </c>
      <c r="E265" t="s">
        <v>1376</v>
      </c>
      <c r="F265">
        <v>54</v>
      </c>
    </row>
    <row r="266" spans="1:6" ht="15.75" x14ac:dyDescent="0.25">
      <c r="A266" s="341">
        <v>84100.861000000004</v>
      </c>
      <c r="B266" s="340">
        <v>8610</v>
      </c>
      <c r="C266" s="267" t="s">
        <v>1428</v>
      </c>
      <c r="D266" s="269" t="s">
        <v>219</v>
      </c>
      <c r="E266" t="s">
        <v>1376</v>
      </c>
      <c r="F266">
        <v>248</v>
      </c>
    </row>
    <row r="267" spans="1:6" ht="15.75" x14ac:dyDescent="0.25">
      <c r="A267" s="341">
        <v>84100.869000000006</v>
      </c>
      <c r="B267" s="340">
        <v>8690</v>
      </c>
      <c r="C267" s="267" t="s">
        <v>1428</v>
      </c>
      <c r="D267" s="269" t="s">
        <v>1406</v>
      </c>
      <c r="E267" t="s">
        <v>1376</v>
      </c>
      <c r="F267">
        <v>8</v>
      </c>
    </row>
    <row r="268" spans="1:6" ht="15.75" x14ac:dyDescent="0.25">
      <c r="A268" s="341">
        <v>89000.620999999999</v>
      </c>
      <c r="B268" s="340">
        <v>6210</v>
      </c>
      <c r="C268" s="267" t="s">
        <v>1429</v>
      </c>
      <c r="D268" s="269" t="s">
        <v>1386</v>
      </c>
      <c r="E268" t="s">
        <v>1376</v>
      </c>
      <c r="F268">
        <v>-14</v>
      </c>
    </row>
    <row r="269" spans="1:6" ht="15.75" x14ac:dyDescent="0.25">
      <c r="A269" s="341">
        <v>89000.703999999998</v>
      </c>
      <c r="B269" s="340">
        <v>7040</v>
      </c>
      <c r="C269" s="267" t="s">
        <v>1429</v>
      </c>
      <c r="D269" s="269" t="s">
        <v>132</v>
      </c>
      <c r="E269" t="s">
        <v>1376</v>
      </c>
      <c r="F269">
        <v>80</v>
      </c>
    </row>
    <row r="270" spans="1:6" ht="15.75" x14ac:dyDescent="0.25">
      <c r="A270" s="341">
        <v>89000.704500000007</v>
      </c>
      <c r="B270" s="340">
        <v>7045</v>
      </c>
      <c r="C270" s="267" t="s">
        <v>1429</v>
      </c>
      <c r="D270" s="269" t="s">
        <v>1387</v>
      </c>
      <c r="E270" t="s">
        <v>1376</v>
      </c>
      <c r="F270">
        <v>18</v>
      </c>
    </row>
    <row r="271" spans="1:6" ht="15.75" x14ac:dyDescent="0.25">
      <c r="A271" s="341">
        <v>89000.705000000002</v>
      </c>
      <c r="B271" s="340">
        <v>7050</v>
      </c>
      <c r="C271" s="267" t="s">
        <v>1429</v>
      </c>
      <c r="D271" s="269" t="s">
        <v>639</v>
      </c>
      <c r="E271" t="s">
        <v>1376</v>
      </c>
      <c r="F271">
        <v>108</v>
      </c>
    </row>
    <row r="272" spans="1:6" ht="15.75" x14ac:dyDescent="0.25">
      <c r="A272" s="341">
        <v>89000.706999999995</v>
      </c>
      <c r="B272" s="340">
        <v>7070</v>
      </c>
      <c r="C272" s="267" t="s">
        <v>1429</v>
      </c>
      <c r="D272" s="269" t="s">
        <v>135</v>
      </c>
      <c r="E272" t="s">
        <v>1376</v>
      </c>
      <c r="F272">
        <v>1431</v>
      </c>
    </row>
    <row r="273" spans="1:6" ht="15.75" x14ac:dyDescent="0.25">
      <c r="A273" s="341">
        <v>89000.743000000002</v>
      </c>
      <c r="B273" s="340">
        <v>7430</v>
      </c>
      <c r="C273" s="267" t="s">
        <v>1429</v>
      </c>
      <c r="D273" s="269" t="s">
        <v>1396</v>
      </c>
      <c r="E273" t="s">
        <v>1376</v>
      </c>
      <c r="F273">
        <v>59</v>
      </c>
    </row>
    <row r="274" spans="1:6" ht="15.75" x14ac:dyDescent="0.25">
      <c r="A274" s="341">
        <v>89000.842999999993</v>
      </c>
      <c r="B274" s="340">
        <v>8430</v>
      </c>
      <c r="C274" s="267" t="s">
        <v>1429</v>
      </c>
      <c r="D274" s="269" t="s">
        <v>1414</v>
      </c>
      <c r="E274" t="s">
        <v>1376</v>
      </c>
      <c r="F274">
        <v>179</v>
      </c>
    </row>
    <row r="275" spans="1:6" ht="15.75" x14ac:dyDescent="0.25">
      <c r="A275" s="341">
        <v>89000.847999999998</v>
      </c>
      <c r="B275" s="340">
        <v>8480</v>
      </c>
      <c r="C275" s="267" t="s">
        <v>1429</v>
      </c>
      <c r="D275" s="269" t="s">
        <v>1408</v>
      </c>
      <c r="E275" t="s">
        <v>1376</v>
      </c>
      <c r="F275">
        <v>15487</v>
      </c>
    </row>
    <row r="276" spans="1:6" ht="15.75" x14ac:dyDescent="0.25">
      <c r="A276" s="341">
        <v>89000.850999999995</v>
      </c>
      <c r="B276" s="340">
        <v>8510</v>
      </c>
      <c r="C276" s="267" t="s">
        <v>1429</v>
      </c>
      <c r="D276" s="269" t="s">
        <v>1418</v>
      </c>
      <c r="E276" t="s">
        <v>1376</v>
      </c>
      <c r="F276">
        <v>2022</v>
      </c>
    </row>
    <row r="277" spans="1:6" ht="15.75" x14ac:dyDescent="0.25">
      <c r="A277" s="341">
        <v>89000.861000000004</v>
      </c>
      <c r="B277" s="340">
        <v>8610</v>
      </c>
      <c r="C277" s="267" t="s">
        <v>1429</v>
      </c>
      <c r="D277" s="269" t="s">
        <v>219</v>
      </c>
      <c r="E277" t="s">
        <v>1376</v>
      </c>
      <c r="F277">
        <v>-1068</v>
      </c>
    </row>
    <row r="278" spans="1:6" ht="15.75" x14ac:dyDescent="0.25">
      <c r="A278" s="341">
        <v>89000.861499999999</v>
      </c>
      <c r="B278" s="340">
        <v>8615</v>
      </c>
      <c r="C278" s="267" t="s">
        <v>1429</v>
      </c>
      <c r="D278" s="269" t="s">
        <v>1400</v>
      </c>
      <c r="E278" t="s">
        <v>1376</v>
      </c>
      <c r="F278">
        <v>-1797</v>
      </c>
    </row>
    <row r="279" spans="1:6" ht="15.75" x14ac:dyDescent="0.25">
      <c r="A279" s="341">
        <v>99000.861499999999</v>
      </c>
      <c r="B279" s="340">
        <v>8615</v>
      </c>
      <c r="C279" s="267" t="s">
        <v>1430</v>
      </c>
      <c r="D279" s="269" t="s">
        <v>1400</v>
      </c>
      <c r="E279" t="s">
        <v>1376</v>
      </c>
      <c r="F279">
        <v>155</v>
      </c>
    </row>
    <row r="280" spans="1:6" ht="15.75" x14ac:dyDescent="0.25">
      <c r="A280" s="341">
        <v>99000.865000000005</v>
      </c>
      <c r="B280" s="340">
        <v>8650</v>
      </c>
      <c r="C280" s="267" t="s">
        <v>1430</v>
      </c>
      <c r="D280" s="269" t="s">
        <v>1377</v>
      </c>
      <c r="E280" t="s">
        <v>1376</v>
      </c>
      <c r="F280">
        <v>57</v>
      </c>
    </row>
    <row r="281" spans="1:6" ht="15.75" x14ac:dyDescent="0.25">
      <c r="A281" s="267"/>
      <c r="B281" s="267"/>
      <c r="C281" s="267"/>
      <c r="D281" s="267"/>
      <c r="F281">
        <f>SUM(F76:F280)</f>
        <v>1515490</v>
      </c>
    </row>
  </sheetData>
  <sheetProtection algorithmName="SHA-512" hashValue="2pcWEeHIaIECCD+e15uQtkiRF7H3ibnSmZI38klj2tLbY7nRGHCw1XcgTGnUVO16ofxYpwse+/AoroDT68/4Tg==" saltValue="PGiblrw17qYytWG1TJLsM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824</v>
      </c>
    </row>
    <row r="2" spans="1:7" ht="20.100000000000001" customHeight="1" x14ac:dyDescent="0.25">
      <c r="A2" s="62" t="s">
        <v>825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H-54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Forks Community Hospital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Clallam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826</v>
      </c>
      <c r="C7" s="67"/>
      <c r="D7" s="64" t="str">
        <f>"  "&amp;data!C104</f>
        <v xml:space="preserve">  Heidi Anderson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827</v>
      </c>
      <c r="C8" s="67"/>
      <c r="D8" s="64" t="str">
        <f>"  "&amp;data!C105</f>
        <v xml:space="preserve">  Paul Babcock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828</v>
      </c>
      <c r="C9" s="67"/>
      <c r="D9" s="64" t="str">
        <f>"  "&amp;data!C106</f>
        <v xml:space="preserve">  Don Lawley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829</v>
      </c>
      <c r="C10" s="67"/>
      <c r="D10" s="64" t="str">
        <f>"  "&amp;data!C107</f>
        <v xml:space="preserve">  (360)374-6271 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830</v>
      </c>
      <c r="C11" s="67"/>
      <c r="D11" s="64" t="str">
        <f>"  "&amp;data!C108</f>
        <v xml:space="preserve">  (360)374-5220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831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832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407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833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 xml:space="preserve"> X</v>
      </c>
      <c r="B19" s="80" t="s">
        <v>834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835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836</v>
      </c>
      <c r="C23" s="64"/>
      <c r="D23" s="64"/>
      <c r="E23" s="64"/>
      <c r="F23" s="63">
        <f>data!C127</f>
        <v>0</v>
      </c>
      <c r="G23" s="67">
        <f>data!D127</f>
        <v>591</v>
      </c>
    </row>
    <row r="24" spans="1:7" ht="20.100000000000001" customHeight="1" x14ac:dyDescent="0.25">
      <c r="A24" s="63"/>
      <c r="B24" s="64" t="s">
        <v>837</v>
      </c>
      <c r="C24" s="64"/>
      <c r="D24" s="64"/>
      <c r="E24" s="64"/>
      <c r="F24" s="63">
        <f>data!C128</f>
        <v>0</v>
      </c>
      <c r="G24" s="67">
        <f>data!D128</f>
        <v>6983</v>
      </c>
    </row>
    <row r="25" spans="1:7" ht="20.100000000000001" customHeight="1" x14ac:dyDescent="0.25">
      <c r="A25" s="63"/>
      <c r="B25" s="64" t="s">
        <v>838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0</v>
      </c>
      <c r="G26" s="67">
        <f>data!D130</f>
        <v>5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839</v>
      </c>
      <c r="C29" s="67"/>
      <c r="D29" s="79" t="s">
        <v>193</v>
      </c>
      <c r="E29" s="83" t="s">
        <v>839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0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840</v>
      </c>
      <c r="C31" s="67"/>
      <c r="D31" s="67">
        <f>data!C133</f>
        <v>17</v>
      </c>
      <c r="E31" s="64" t="s">
        <v>345</v>
      </c>
      <c r="F31" s="67"/>
      <c r="G31" s="67">
        <f>data!C140</f>
        <v>20</v>
      </c>
    </row>
    <row r="32" spans="1:7" ht="20.100000000000001" customHeight="1" x14ac:dyDescent="0.25">
      <c r="A32" s="63"/>
      <c r="B32" s="83" t="s">
        <v>841</v>
      </c>
      <c r="C32" s="67"/>
      <c r="D32" s="67">
        <f>data!C134</f>
        <v>0</v>
      </c>
      <c r="E32" s="64" t="s">
        <v>842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843</v>
      </c>
      <c r="C33" s="67"/>
      <c r="D33" s="67">
        <f>data!C135</f>
        <v>0</v>
      </c>
      <c r="E33" s="64" t="s">
        <v>844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845</v>
      </c>
      <c r="C34" s="67"/>
      <c r="D34" s="67">
        <f>data!C136</f>
        <v>0</v>
      </c>
      <c r="E34" s="64" t="s">
        <v>347</v>
      </c>
      <c r="F34" s="67"/>
      <c r="G34" s="67">
        <f>data!E143</f>
        <v>37</v>
      </c>
    </row>
    <row r="35" spans="1:7" ht="20.100000000000001" customHeight="1" x14ac:dyDescent="0.25">
      <c r="A35" s="63"/>
      <c r="B35" s="83" t="s">
        <v>846</v>
      </c>
      <c r="C35" s="67"/>
      <c r="D35" s="67">
        <f>data!C137</f>
        <v>0</v>
      </c>
      <c r="E35" s="64" t="s">
        <v>847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0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848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849</v>
      </c>
      <c r="G1" s="61" t="s">
        <v>850</v>
      </c>
    </row>
    <row r="2" spans="1:7" ht="20.100000000000001" customHeight="1" x14ac:dyDescent="0.25">
      <c r="A2" s="1" t="str">
        <f>"Hospital: "&amp;data!C98</f>
        <v>Hospital: Forks Community Hospital</v>
      </c>
      <c r="G2" s="4" t="s">
        <v>851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852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853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854</v>
      </c>
      <c r="B6" s="79" t="s">
        <v>332</v>
      </c>
      <c r="C6" s="79" t="s">
        <v>855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0</v>
      </c>
      <c r="C7" s="127">
        <f>data!B155</f>
        <v>0</v>
      </c>
      <c r="D7" s="127">
        <f>data!B156</f>
        <v>0</v>
      </c>
      <c r="E7" s="127">
        <f>data!B157</f>
        <v>0</v>
      </c>
      <c r="F7" s="127">
        <f>data!B158</f>
        <v>0</v>
      </c>
      <c r="G7" s="127">
        <f>data!B157+data!B158</f>
        <v>0</v>
      </c>
    </row>
    <row r="8" spans="1:7" ht="20.100000000000001" customHeight="1" x14ac:dyDescent="0.25">
      <c r="A8" s="63" t="s">
        <v>354</v>
      </c>
      <c r="B8" s="127">
        <f>data!C154</f>
        <v>0</v>
      </c>
      <c r="C8" s="127">
        <f>data!C155</f>
        <v>0</v>
      </c>
      <c r="D8" s="127">
        <f>data!C156</f>
        <v>0</v>
      </c>
      <c r="E8" s="127">
        <f>data!C157</f>
        <v>0</v>
      </c>
      <c r="F8" s="127">
        <f>data!C158</f>
        <v>0</v>
      </c>
      <c r="G8" s="127">
        <f>data!C157+data!C158</f>
        <v>0</v>
      </c>
    </row>
    <row r="9" spans="1:7" ht="20.100000000000001" customHeight="1" x14ac:dyDescent="0.25">
      <c r="A9" s="63" t="s">
        <v>856</v>
      </c>
      <c r="B9" s="127">
        <f>data!D154</f>
        <v>0</v>
      </c>
      <c r="C9" s="127">
        <f>data!D155</f>
        <v>0</v>
      </c>
      <c r="D9" s="127">
        <f>data!D156</f>
        <v>0</v>
      </c>
      <c r="E9" s="127">
        <f>data!D157</f>
        <v>0</v>
      </c>
      <c r="F9" s="127">
        <f>data!D158</f>
        <v>0</v>
      </c>
      <c r="G9" s="127">
        <f>data!D157+data!D158</f>
        <v>0</v>
      </c>
    </row>
    <row r="10" spans="1:7" ht="20.100000000000001" customHeight="1" x14ac:dyDescent="0.25">
      <c r="A10" s="78" t="s">
        <v>229</v>
      </c>
      <c r="B10" s="127">
        <f>data!E154</f>
        <v>0</v>
      </c>
      <c r="C10" s="127">
        <f>data!E155</f>
        <v>0</v>
      </c>
      <c r="D10" s="127">
        <f>data!E156</f>
        <v>0</v>
      </c>
      <c r="E10" s="127">
        <f>data!E157</f>
        <v>0</v>
      </c>
      <c r="F10" s="127">
        <f>data!E158</f>
        <v>0</v>
      </c>
      <c r="G10" s="127">
        <f>E10+F10</f>
        <v>0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857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853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854</v>
      </c>
      <c r="B15" s="79" t="s">
        <v>332</v>
      </c>
      <c r="C15" s="79" t="s">
        <v>855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856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858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853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854</v>
      </c>
      <c r="B24" s="79" t="s">
        <v>332</v>
      </c>
      <c r="C24" s="79" t="s">
        <v>855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856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859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860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861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862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Forks Community Hospital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863</v>
      </c>
      <c r="C6" s="63">
        <f>data!C181</f>
        <v>251354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2550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192190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2904919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612727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824214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864</v>
      </c>
      <c r="C14" s="63">
        <f>data!D189</f>
        <v>4787954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865</v>
      </c>
      <c r="C18" s="63">
        <f>data!C191</f>
        <v>11570</v>
      </c>
    </row>
    <row r="19" spans="1:3" ht="20.100000000000001" customHeight="1" x14ac:dyDescent="0.25">
      <c r="A19" s="63">
        <v>13</v>
      </c>
      <c r="B19" s="64" t="s">
        <v>866</v>
      </c>
      <c r="C19" s="63">
        <f>data!C192</f>
        <v>187224</v>
      </c>
    </row>
    <row r="20" spans="1:3" ht="20.100000000000001" customHeight="1" x14ac:dyDescent="0.25">
      <c r="A20" s="63">
        <v>14</v>
      </c>
      <c r="B20" s="64" t="s">
        <v>867</v>
      </c>
      <c r="C20" s="63">
        <f>data!D193</f>
        <v>198794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868</v>
      </c>
      <c r="C24" s="148"/>
    </row>
    <row r="25" spans="1:3" ht="20.100000000000001" customHeight="1" x14ac:dyDescent="0.25">
      <c r="A25" s="63">
        <v>17</v>
      </c>
      <c r="B25" s="64" t="s">
        <v>869</v>
      </c>
      <c r="C25" s="63">
        <f>data!C195</f>
        <v>295235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314194</v>
      </c>
    </row>
    <row r="27" spans="1:3" ht="20.100000000000001" customHeight="1" x14ac:dyDescent="0.25">
      <c r="A27" s="63">
        <v>19</v>
      </c>
      <c r="B27" s="64" t="s">
        <v>870</v>
      </c>
      <c r="C27" s="63">
        <f>data!D197</f>
        <v>609429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871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0</v>
      </c>
    </row>
    <row r="32" spans="1:3" ht="20.100000000000001" customHeight="1" x14ac:dyDescent="0.25">
      <c r="A32" s="63">
        <v>22</v>
      </c>
      <c r="B32" s="64" t="s">
        <v>872</v>
      </c>
      <c r="C32" s="63">
        <f>data!C200</f>
        <v>185571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873</v>
      </c>
      <c r="C34" s="63">
        <f>data!D202</f>
        <v>185571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874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0</v>
      </c>
    </row>
    <row r="40" spans="1:3" ht="20.100000000000001" customHeight="1" x14ac:dyDescent="0.25">
      <c r="A40" s="63">
        <v>28</v>
      </c>
      <c r="B40" s="64" t="s">
        <v>875</v>
      </c>
      <c r="C40" s="63">
        <f>data!D206</f>
        <v>0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876</v>
      </c>
    </row>
    <row r="3" spans="1:6" ht="20.100000000000001" customHeight="1" x14ac:dyDescent="0.25">
      <c r="A3" s="120" t="str">
        <f>"Hospital: "&amp;data!C98</f>
        <v>Hospital: Forks Community Hospital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877</v>
      </c>
      <c r="D5" s="151"/>
      <c r="E5" s="151"/>
      <c r="F5" s="151" t="s">
        <v>878</v>
      </c>
    </row>
    <row r="6" spans="1:6" ht="20.100000000000001" customHeight="1" x14ac:dyDescent="0.25">
      <c r="A6" s="152"/>
      <c r="B6" s="70"/>
      <c r="C6" s="153" t="s">
        <v>879</v>
      </c>
      <c r="D6" s="153" t="s">
        <v>386</v>
      </c>
      <c r="E6" s="153" t="s">
        <v>880</v>
      </c>
      <c r="F6" s="153" t="s">
        <v>879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510757.18</v>
      </c>
      <c r="D7" s="67">
        <f>data!C211</f>
        <v>0</v>
      </c>
      <c r="E7" s="67">
        <f>data!D211</f>
        <v>0</v>
      </c>
      <c r="F7" s="67">
        <f>data!E211</f>
        <v>510757.18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1026720</v>
      </c>
      <c r="D8" s="67">
        <f>data!C212</f>
        <v>0</v>
      </c>
      <c r="E8" s="67">
        <f>data!D212</f>
        <v>0</v>
      </c>
      <c r="F8" s="67">
        <f>data!E212</f>
        <v>1026720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27740566.699999999</v>
      </c>
      <c r="D9" s="67">
        <f>data!C213</f>
        <v>80309.300000000745</v>
      </c>
      <c r="E9" s="67">
        <f>data!D213</f>
        <v>0</v>
      </c>
      <c r="F9" s="67">
        <f>data!E213</f>
        <v>27820876</v>
      </c>
    </row>
    <row r="10" spans="1:6" ht="20.100000000000001" customHeight="1" x14ac:dyDescent="0.25">
      <c r="A10" s="63">
        <v>4</v>
      </c>
      <c r="B10" s="67" t="s">
        <v>881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882</v>
      </c>
      <c r="C11" s="67">
        <f>data!B215</f>
        <v>0</v>
      </c>
      <c r="D11" s="67">
        <f>data!C215</f>
        <v>0</v>
      </c>
      <c r="E11" s="67">
        <f>data!D215</f>
        <v>0</v>
      </c>
      <c r="F11" s="67">
        <f>data!E215</f>
        <v>0</v>
      </c>
    </row>
    <row r="12" spans="1:6" ht="20.100000000000001" customHeight="1" x14ac:dyDescent="0.25">
      <c r="A12" s="63">
        <v>6</v>
      </c>
      <c r="B12" s="67" t="s">
        <v>883</v>
      </c>
      <c r="C12" s="67">
        <f>data!B216</f>
        <v>19053078.280000001</v>
      </c>
      <c r="D12" s="67">
        <f>data!C216</f>
        <v>1520669.7199999988</v>
      </c>
      <c r="E12" s="67">
        <f>data!D216</f>
        <v>0</v>
      </c>
      <c r="F12" s="67">
        <f>data!E216</f>
        <v>20573748</v>
      </c>
    </row>
    <row r="13" spans="1:6" ht="20.100000000000001" customHeight="1" x14ac:dyDescent="0.25">
      <c r="A13" s="63">
        <v>7</v>
      </c>
      <c r="B13" s="67" t="s">
        <v>884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396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885</v>
      </c>
      <c r="C15" s="67">
        <f>data!B219</f>
        <v>288262</v>
      </c>
      <c r="D15" s="67">
        <f>data!C219</f>
        <v>-107072</v>
      </c>
      <c r="E15" s="67">
        <f>data!D219</f>
        <v>0</v>
      </c>
      <c r="F15" s="67">
        <f>data!E219</f>
        <v>181190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48619384.159999996</v>
      </c>
      <c r="D16" s="67">
        <f>data!C220</f>
        <v>1493907.0199999996</v>
      </c>
      <c r="E16" s="67">
        <f>data!D220</f>
        <v>0</v>
      </c>
      <c r="F16" s="67">
        <f>data!E220</f>
        <v>50113291.18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398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877</v>
      </c>
      <c r="D21" s="4" t="s">
        <v>229</v>
      </c>
      <c r="E21" s="153"/>
      <c r="F21" s="153" t="s">
        <v>878</v>
      </c>
    </row>
    <row r="22" spans="1:6" ht="20.100000000000001" customHeight="1" x14ac:dyDescent="0.25">
      <c r="A22" s="154"/>
      <c r="B22" s="146"/>
      <c r="C22" s="153" t="s">
        <v>879</v>
      </c>
      <c r="D22" s="153" t="s">
        <v>886</v>
      </c>
      <c r="E22" s="153" t="s">
        <v>880</v>
      </c>
      <c r="F22" s="153" t="s">
        <v>879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966719.8</v>
      </c>
      <c r="D24" s="67">
        <f>data!C225</f>
        <v>58690.199999999953</v>
      </c>
      <c r="E24" s="67">
        <f>data!D225</f>
        <v>0</v>
      </c>
      <c r="F24" s="67">
        <f>data!E225</f>
        <v>1025410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13533531.5</v>
      </c>
      <c r="D25" s="67">
        <f>data!C226</f>
        <v>2150565.5</v>
      </c>
      <c r="E25" s="67">
        <f>data!D226</f>
        <v>0</v>
      </c>
      <c r="F25" s="67">
        <f>data!E226</f>
        <v>15684097</v>
      </c>
    </row>
    <row r="26" spans="1:6" ht="20.100000000000001" customHeight="1" x14ac:dyDescent="0.25">
      <c r="A26" s="63">
        <v>14</v>
      </c>
      <c r="B26" s="67" t="s">
        <v>881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882</v>
      </c>
      <c r="C27" s="67">
        <f>data!B228</f>
        <v>0</v>
      </c>
      <c r="D27" s="67">
        <f>data!C228</f>
        <v>0</v>
      </c>
      <c r="E27" s="67">
        <f>data!D228</f>
        <v>0</v>
      </c>
      <c r="F27" s="67">
        <f>data!E228</f>
        <v>0</v>
      </c>
    </row>
    <row r="28" spans="1:6" ht="20.100000000000001" customHeight="1" x14ac:dyDescent="0.25">
      <c r="A28" s="63">
        <v>16</v>
      </c>
      <c r="B28" s="67" t="s">
        <v>883</v>
      </c>
      <c r="C28" s="67">
        <f>data!B229</f>
        <v>17274798.199999999</v>
      </c>
      <c r="D28" s="67">
        <f>data!C229</f>
        <v>-125272.19999999925</v>
      </c>
      <c r="E28" s="67">
        <f>data!D229</f>
        <v>0</v>
      </c>
      <c r="F28" s="67">
        <f>data!E229</f>
        <v>17149526</v>
      </c>
    </row>
    <row r="29" spans="1:6" ht="20.100000000000001" customHeight="1" x14ac:dyDescent="0.25">
      <c r="A29" s="63">
        <v>17</v>
      </c>
      <c r="B29" s="67" t="s">
        <v>884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396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885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31775049.5</v>
      </c>
      <c r="D32" s="67">
        <f>data!C233</f>
        <v>2083983.5000000009</v>
      </c>
      <c r="E32" s="67">
        <f>data!D233</f>
        <v>0</v>
      </c>
      <c r="F32" s="67">
        <f>data!E233</f>
        <v>33859033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887</v>
      </c>
      <c r="B1" s="62"/>
      <c r="C1" s="62"/>
      <c r="D1" s="61" t="s">
        <v>888</v>
      </c>
    </row>
    <row r="2" spans="1:4" ht="20.100000000000001" customHeight="1" x14ac:dyDescent="0.25">
      <c r="A2" s="120" t="str">
        <f>"Hospital: "&amp;data!C98</f>
        <v>Hospital: Forks Community Hospital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889</v>
      </c>
      <c r="C4" s="156" t="s">
        <v>890</v>
      </c>
      <c r="D4" s="157"/>
    </row>
    <row r="5" spans="1:4" ht="20.100000000000001" customHeight="1" x14ac:dyDescent="0.25">
      <c r="A5" s="124">
        <v>1</v>
      </c>
      <c r="B5" s="158"/>
      <c r="C5" s="80" t="s">
        <v>400</v>
      </c>
      <c r="D5" s="67">
        <f>data!D237</f>
        <v>1482246.9286213645</v>
      </c>
    </row>
    <row r="6" spans="1:4" ht="20.100000000000001" customHeight="1" x14ac:dyDescent="0.25">
      <c r="A6" s="63">
        <v>2</v>
      </c>
      <c r="B6" s="69"/>
      <c r="C6" s="142" t="s">
        <v>496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18567576.963882681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14279172.115868906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522537.10724215797</v>
      </c>
    </row>
    <row r="10" spans="1:4" ht="20.100000000000001" customHeight="1" x14ac:dyDescent="0.25">
      <c r="A10" s="63">
        <v>6</v>
      </c>
      <c r="B10" s="158">
        <v>5840</v>
      </c>
      <c r="C10" s="67" t="s">
        <v>405</v>
      </c>
      <c r="D10" s="67">
        <f>data!C242</f>
        <v>20225.264149605475</v>
      </c>
    </row>
    <row r="11" spans="1:4" ht="20.100000000000001" customHeight="1" x14ac:dyDescent="0.25">
      <c r="A11" s="63">
        <v>7</v>
      </c>
      <c r="B11" s="158">
        <v>5850</v>
      </c>
      <c r="C11" s="67" t="s">
        <v>891</v>
      </c>
      <c r="D11" s="67">
        <f>data!C243</f>
        <v>10379177.722415149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-64390.102179864902</v>
      </c>
    </row>
    <row r="13" spans="1:4" ht="20.100000000000001" customHeight="1" x14ac:dyDescent="0.25">
      <c r="A13" s="63">
        <v>9</v>
      </c>
      <c r="B13" s="67"/>
      <c r="C13" s="67" t="s">
        <v>892</v>
      </c>
      <c r="D13" s="67">
        <f>data!D245</f>
        <v>43704299.071378641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409</v>
      </c>
      <c r="D15" s="153"/>
    </row>
    <row r="16" spans="1:4" ht="20.100000000000001" customHeight="1" x14ac:dyDescent="0.25">
      <c r="A16" s="152">
        <v>12</v>
      </c>
      <c r="B16" s="79"/>
      <c r="C16" s="64" t="s">
        <v>893</v>
      </c>
      <c r="D16" s="63">
        <f>data!C247</f>
        <v>0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411</v>
      </c>
      <c r="D18" s="67">
        <f>data!C249</f>
        <v>0</v>
      </c>
    </row>
    <row r="19" spans="1:4" ht="20.100000000000001" customHeight="1" x14ac:dyDescent="0.25">
      <c r="A19" s="161">
        <v>15</v>
      </c>
      <c r="B19" s="158">
        <v>5910</v>
      </c>
      <c r="C19" s="80" t="s">
        <v>894</v>
      </c>
      <c r="D19" s="67">
        <f>data!C250</f>
        <v>825634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895</v>
      </c>
      <c r="D22" s="67">
        <f>data!D252</f>
        <v>825634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415</v>
      </c>
      <c r="D24" s="67">
        <f>data!C254</f>
        <v>3669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896</v>
      </c>
      <c r="D26" s="67">
        <f>data!C255</f>
        <v>855055</v>
      </c>
    </row>
    <row r="27" spans="1:4" ht="20.100000000000001" customHeight="1" x14ac:dyDescent="0.25">
      <c r="A27" s="144">
        <v>23</v>
      </c>
      <c r="B27" s="163" t="s">
        <v>897</v>
      </c>
      <c r="C27" s="79"/>
      <c r="D27" s="67">
        <f>data!D256</f>
        <v>858724</v>
      </c>
    </row>
    <row r="28" spans="1:4" ht="20.100000000000001" customHeight="1" x14ac:dyDescent="0.25">
      <c r="A28" s="72">
        <v>24</v>
      </c>
      <c r="B28" s="138" t="s">
        <v>898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Taylor, Mckenzie (DOH)</cp:lastModifiedBy>
  <cp:lastPrinted>2024-04-17T17:23:16Z</cp:lastPrinted>
  <dcterms:created xsi:type="dcterms:W3CDTF">1999-06-02T22:01:56Z</dcterms:created>
  <dcterms:modified xsi:type="dcterms:W3CDTF">2025-06-30T17:47:42Z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