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Corrected for Hofidar\"/>
    </mc:Choice>
  </mc:AlternateContent>
  <xr:revisionPtr revIDLastSave="0" documentId="13_ncr:1_{155ACB42-3EF7-4D71-BAC8-ADCE8AA2DD6D}" xr6:coauthVersionLast="47" xr6:coauthVersionMax="47" xr10:uidLastSave="{00000000-0000-0000-0000-000000000000}"/>
  <bookViews>
    <workbookView xWindow="-120" yWindow="-120" windowWidth="29040" windowHeight="15720" tabRatio="777" xr2:uid="{00000000-000D-0000-FFFF-FFFF00000000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0" l="1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K78" i="31"/>
  <c r="I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B76" i="31"/>
  <c r="AA76" i="31"/>
  <c r="Z76" i="31"/>
  <c r="X76" i="31"/>
  <c r="V76" i="31"/>
  <c r="U76" i="31"/>
  <c r="T76" i="31"/>
  <c r="S76" i="31"/>
  <c r="R76" i="31"/>
  <c r="P76" i="31"/>
  <c r="N76" i="31"/>
  <c r="K76" i="31"/>
  <c r="I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K74" i="31"/>
  <c r="I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V73" i="31"/>
  <c r="U73" i="31"/>
  <c r="T73" i="31"/>
  <c r="S73" i="31"/>
  <c r="R73" i="31"/>
  <c r="Q73" i="31"/>
  <c r="P73" i="31"/>
  <c r="N73" i="31"/>
  <c r="K73" i="31"/>
  <c r="I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K70" i="31"/>
  <c r="I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B69" i="31"/>
  <c r="AA69" i="31"/>
  <c r="Z69" i="31"/>
  <c r="Y69" i="31"/>
  <c r="X69" i="31"/>
  <c r="W69" i="31"/>
  <c r="V69" i="31"/>
  <c r="T69" i="31"/>
  <c r="S69" i="31"/>
  <c r="R69" i="31"/>
  <c r="Q69" i="31"/>
  <c r="P69" i="31"/>
  <c r="N69" i="31"/>
  <c r="K69" i="31"/>
  <c r="I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K67" i="31"/>
  <c r="I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B65" i="31"/>
  <c r="X65" i="31"/>
  <c r="V65" i="31"/>
  <c r="T65" i="31"/>
  <c r="R65" i="31"/>
  <c r="Q65" i="31"/>
  <c r="P65" i="31"/>
  <c r="K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K63" i="31"/>
  <c r="I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K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B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K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A59" i="31"/>
  <c r="Z59" i="31"/>
  <c r="Y59" i="31"/>
  <c r="X59" i="31"/>
  <c r="W59" i="31"/>
  <c r="V59" i="31"/>
  <c r="U59" i="31"/>
  <c r="T59" i="31"/>
  <c r="S59" i="31"/>
  <c r="P59" i="31"/>
  <c r="L59" i="31"/>
  <c r="K59" i="31"/>
  <c r="I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L58" i="31"/>
  <c r="K58" i="31"/>
  <c r="I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B57" i="31"/>
  <c r="Y57" i="31"/>
  <c r="X57" i="31"/>
  <c r="V57" i="31"/>
  <c r="U57" i="31"/>
  <c r="T57" i="31"/>
  <c r="S57" i="31"/>
  <c r="R57" i="31"/>
  <c r="Q57" i="31"/>
  <c r="P57" i="31"/>
  <c r="K57" i="31"/>
  <c r="I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Z56" i="31"/>
  <c r="Y56" i="31"/>
  <c r="X56" i="31"/>
  <c r="V56" i="31"/>
  <c r="U56" i="31"/>
  <c r="T56" i="31"/>
  <c r="S56" i="31"/>
  <c r="R56" i="31"/>
  <c r="Q56" i="31"/>
  <c r="P56" i="31"/>
  <c r="K56" i="31"/>
  <c r="I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B55" i="31"/>
  <c r="Z55" i="31"/>
  <c r="Y55" i="31"/>
  <c r="X55" i="31"/>
  <c r="V55" i="31"/>
  <c r="U55" i="31"/>
  <c r="T55" i="31"/>
  <c r="S55" i="31"/>
  <c r="R55" i="31"/>
  <c r="Q55" i="31"/>
  <c r="P55" i="31"/>
  <c r="K55" i="31"/>
  <c r="I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B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K53" i="31"/>
  <c r="I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S52" i="31"/>
  <c r="R52" i="31"/>
  <c r="Q52" i="31"/>
  <c r="P52" i="31"/>
  <c r="N52" i="31"/>
  <c r="L52" i="31"/>
  <c r="K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B50" i="31"/>
  <c r="Z50" i="31"/>
  <c r="Y50" i="31"/>
  <c r="X50" i="31"/>
  <c r="V50" i="31"/>
  <c r="U50" i="31"/>
  <c r="T50" i="31"/>
  <c r="S50" i="31"/>
  <c r="R50" i="31"/>
  <c r="P50" i="31"/>
  <c r="N50" i="31"/>
  <c r="K50" i="31"/>
  <c r="I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A47" i="31"/>
  <c r="Z47" i="31"/>
  <c r="Y47" i="31"/>
  <c r="X47" i="31"/>
  <c r="V47" i="31"/>
  <c r="U47" i="31"/>
  <c r="T47" i="31"/>
  <c r="S47" i="31"/>
  <c r="R47" i="31"/>
  <c r="P47" i="31"/>
  <c r="K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B41" i="31"/>
  <c r="Z41" i="31"/>
  <c r="X41" i="31"/>
  <c r="V41" i="31"/>
  <c r="T41" i="31"/>
  <c r="S41" i="31"/>
  <c r="R41" i="31"/>
  <c r="P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K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P36" i="31"/>
  <c r="N36" i="31"/>
  <c r="K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V34" i="31"/>
  <c r="U34" i="31"/>
  <c r="T34" i="31"/>
  <c r="S34" i="31"/>
  <c r="R34" i="31"/>
  <c r="P34" i="31"/>
  <c r="N34" i="31"/>
  <c r="K34" i="31"/>
  <c r="I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B32" i="31"/>
  <c r="Y32" i="31"/>
  <c r="X32" i="31"/>
  <c r="V32" i="31"/>
  <c r="U32" i="31"/>
  <c r="T32" i="31"/>
  <c r="S32" i="31"/>
  <c r="R32" i="31"/>
  <c r="P32" i="31"/>
  <c r="N32" i="31"/>
  <c r="K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V30" i="31"/>
  <c r="U30" i="31"/>
  <c r="T30" i="31"/>
  <c r="S30" i="31"/>
  <c r="R30" i="31"/>
  <c r="Q30" i="31"/>
  <c r="P30" i="31"/>
  <c r="K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B28" i="31"/>
  <c r="AA28" i="31"/>
  <c r="Z28" i="31"/>
  <c r="Y28" i="31"/>
  <c r="X28" i="31"/>
  <c r="V28" i="31"/>
  <c r="U28" i="31"/>
  <c r="T28" i="31"/>
  <c r="S28" i="31"/>
  <c r="R28" i="31"/>
  <c r="P28" i="31"/>
  <c r="K28" i="31"/>
  <c r="I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B27" i="31"/>
  <c r="Z27" i="31"/>
  <c r="Y27" i="31"/>
  <c r="X27" i="31"/>
  <c r="V27" i="31"/>
  <c r="U27" i="31"/>
  <c r="T27" i="31"/>
  <c r="S27" i="31"/>
  <c r="R27" i="31"/>
  <c r="Q27" i="31"/>
  <c r="P27" i="31"/>
  <c r="K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Z26" i="31"/>
  <c r="Y26" i="31"/>
  <c r="X26" i="31"/>
  <c r="V26" i="31"/>
  <c r="U26" i="31"/>
  <c r="T26" i="31"/>
  <c r="S26" i="31"/>
  <c r="R26" i="31"/>
  <c r="Q26" i="31"/>
  <c r="P26" i="31"/>
  <c r="K26" i="31"/>
  <c r="I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B24" i="31"/>
  <c r="AA24" i="31"/>
  <c r="Z24" i="31"/>
  <c r="Y24" i="31"/>
  <c r="X24" i="31"/>
  <c r="V24" i="31"/>
  <c r="U24" i="31"/>
  <c r="T24" i="31"/>
  <c r="S24" i="31"/>
  <c r="R24" i="31"/>
  <c r="P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V23" i="31"/>
  <c r="U23" i="31"/>
  <c r="T23" i="31"/>
  <c r="S23" i="31"/>
  <c r="R23" i="31"/>
  <c r="P23" i="31"/>
  <c r="N23" i="31"/>
  <c r="K23" i="31"/>
  <c r="I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V22" i="31"/>
  <c r="U22" i="31"/>
  <c r="T22" i="31"/>
  <c r="S22" i="31"/>
  <c r="R22" i="31"/>
  <c r="Q22" i="31"/>
  <c r="P22" i="31"/>
  <c r="N22" i="31"/>
  <c r="K22" i="31"/>
  <c r="I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B21" i="31"/>
  <c r="AA21" i="31"/>
  <c r="Z21" i="31"/>
  <c r="Y21" i="31"/>
  <c r="X21" i="31"/>
  <c r="W21" i="31"/>
  <c r="V21" i="31"/>
  <c r="U21" i="31"/>
  <c r="T21" i="31"/>
  <c r="S21" i="31"/>
  <c r="R21" i="31"/>
  <c r="P21" i="31"/>
  <c r="N21" i="31"/>
  <c r="K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B20" i="31"/>
  <c r="AA20" i="31"/>
  <c r="Z20" i="31"/>
  <c r="X20" i="31"/>
  <c r="U20" i="31"/>
  <c r="T20" i="31"/>
  <c r="S20" i="31"/>
  <c r="R20" i="31"/>
  <c r="K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V18" i="31"/>
  <c r="U18" i="31"/>
  <c r="T18" i="31"/>
  <c r="S18" i="31"/>
  <c r="R18" i="31"/>
  <c r="Q18" i="31"/>
  <c r="P18" i="31"/>
  <c r="K18" i="31"/>
  <c r="I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V17" i="31"/>
  <c r="U17" i="31"/>
  <c r="T17" i="31"/>
  <c r="S17" i="31"/>
  <c r="R17" i="31"/>
  <c r="Q17" i="31"/>
  <c r="P17" i="31"/>
  <c r="K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P16" i="31"/>
  <c r="N16" i="31"/>
  <c r="L16" i="31"/>
  <c r="K16" i="31"/>
  <c r="I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B15" i="31"/>
  <c r="AA15" i="31"/>
  <c r="Z15" i="31"/>
  <c r="Y15" i="31"/>
  <c r="X15" i="31"/>
  <c r="V15" i="31"/>
  <c r="U15" i="31"/>
  <c r="T15" i="31"/>
  <c r="S15" i="31"/>
  <c r="R15" i="31"/>
  <c r="P15" i="31"/>
  <c r="K15" i="31"/>
  <c r="I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B14" i="31"/>
  <c r="AA14" i="31"/>
  <c r="Y14" i="31"/>
  <c r="X14" i="31"/>
  <c r="V14" i="31"/>
  <c r="U14" i="31"/>
  <c r="T14" i="31"/>
  <c r="S14" i="31"/>
  <c r="R14" i="31"/>
  <c r="P14" i="31"/>
  <c r="N14" i="31"/>
  <c r="K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K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B8" i="31"/>
  <c r="Z8" i="31"/>
  <c r="Y8" i="31"/>
  <c r="X8" i="31"/>
  <c r="V8" i="31"/>
  <c r="U8" i="31"/>
  <c r="T8" i="31"/>
  <c r="S8" i="31"/>
  <c r="R8" i="31"/>
  <c r="P8" i="31"/>
  <c r="K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A6" i="31"/>
  <c r="Z6" i="31"/>
  <c r="Y6" i="31"/>
  <c r="X6" i="31"/>
  <c r="V6" i="31"/>
  <c r="U6" i="31"/>
  <c r="T6" i="31"/>
  <c r="S6" i="31"/>
  <c r="R6" i="31"/>
  <c r="Q6" i="31"/>
  <c r="P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B4" i="31"/>
  <c r="AA4" i="31"/>
  <c r="Z4" i="31"/>
  <c r="X4" i="31"/>
  <c r="V4" i="31"/>
  <c r="U4" i="31"/>
  <c r="T4" i="31"/>
  <c r="S4" i="31"/>
  <c r="R4" i="31"/>
  <c r="P4" i="31"/>
  <c r="K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B2" i="31"/>
  <c r="AA2" i="31"/>
  <c r="Z2" i="31"/>
  <c r="Y2" i="31"/>
  <c r="X2" i="31"/>
  <c r="V2" i="31"/>
  <c r="U2" i="31"/>
  <c r="T2" i="31"/>
  <c r="S2" i="31"/>
  <c r="R2" i="31"/>
  <c r="P2" i="31"/>
  <c r="K2" i="31"/>
  <c r="I2" i="31"/>
  <c r="F2" i="31"/>
  <c r="E2" i="31"/>
  <c r="C2" i="31"/>
  <c r="B2" i="31"/>
  <c r="A2" i="31"/>
  <c r="DH2" i="30"/>
  <c r="DG2" i="30"/>
  <c r="DE2" i="30"/>
  <c r="DC2" i="30"/>
  <c r="DB2" i="30"/>
  <c r="CY2" i="30"/>
  <c r="CO2" i="30"/>
  <c r="CL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C614" i="34"/>
  <c r="L612" i="34"/>
  <c r="K612" i="34"/>
  <c r="J612" i="34"/>
  <c r="I612" i="34"/>
  <c r="H612" i="34"/>
  <c r="G612" i="34"/>
  <c r="F612" i="34"/>
  <c r="D612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H338" i="32"/>
  <c r="G338" i="32"/>
  <c r="F338" i="32"/>
  <c r="D338" i="32"/>
  <c r="C338" i="32"/>
  <c r="H336" i="32"/>
  <c r="F336" i="32"/>
  <c r="C336" i="32"/>
  <c r="I335" i="32"/>
  <c r="H335" i="32"/>
  <c r="G335" i="32"/>
  <c r="F335" i="32"/>
  <c r="E335" i="32"/>
  <c r="D335" i="32"/>
  <c r="C335" i="32"/>
  <c r="H334" i="32"/>
  <c r="F334" i="32"/>
  <c r="C334" i="32"/>
  <c r="I333" i="32"/>
  <c r="H333" i="32"/>
  <c r="G333" i="32"/>
  <c r="F333" i="32"/>
  <c r="E333" i="32"/>
  <c r="D333" i="32"/>
  <c r="C333" i="32"/>
  <c r="H331" i="32"/>
  <c r="F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I304" i="32"/>
  <c r="F304" i="32"/>
  <c r="D304" i="32"/>
  <c r="I303" i="32"/>
  <c r="H303" i="32"/>
  <c r="G303" i="32"/>
  <c r="F303" i="32"/>
  <c r="E303" i="32"/>
  <c r="D303" i="32"/>
  <c r="C303" i="32"/>
  <c r="I302" i="32"/>
  <c r="F302" i="32"/>
  <c r="D302" i="32"/>
  <c r="I301" i="32"/>
  <c r="H301" i="32"/>
  <c r="G301" i="32"/>
  <c r="F301" i="32"/>
  <c r="E301" i="32"/>
  <c r="D301" i="32"/>
  <c r="I299" i="32"/>
  <c r="F299" i="32"/>
  <c r="D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I272" i="32"/>
  <c r="E272" i="32"/>
  <c r="D272" i="32"/>
  <c r="C272" i="32"/>
  <c r="I271" i="32"/>
  <c r="H271" i="32"/>
  <c r="G271" i="32"/>
  <c r="F271" i="32"/>
  <c r="E271" i="32"/>
  <c r="D271" i="32"/>
  <c r="C271" i="32"/>
  <c r="I270" i="32"/>
  <c r="E270" i="32"/>
  <c r="I269" i="32"/>
  <c r="H269" i="32"/>
  <c r="E269" i="32"/>
  <c r="D269" i="32"/>
  <c r="C269" i="32"/>
  <c r="I267" i="32"/>
  <c r="E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F242" i="32"/>
  <c r="E242" i="32"/>
  <c r="D242" i="32"/>
  <c r="C242" i="32"/>
  <c r="F240" i="32"/>
  <c r="D240" i="32"/>
  <c r="C240" i="32"/>
  <c r="I239" i="32"/>
  <c r="H239" i="32"/>
  <c r="G239" i="32"/>
  <c r="F239" i="32"/>
  <c r="E239" i="32"/>
  <c r="D239" i="32"/>
  <c r="C239" i="32"/>
  <c r="F238" i="32"/>
  <c r="C238" i="32"/>
  <c r="I237" i="32"/>
  <c r="H237" i="32"/>
  <c r="G237" i="32"/>
  <c r="F237" i="32"/>
  <c r="E237" i="32"/>
  <c r="D237" i="32"/>
  <c r="C237" i="32"/>
  <c r="F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E210" i="32"/>
  <c r="D210" i="32"/>
  <c r="C210" i="32"/>
  <c r="H208" i="32"/>
  <c r="G208" i="32"/>
  <c r="E208" i="32"/>
  <c r="D208" i="32"/>
  <c r="C208" i="32"/>
  <c r="I207" i="32"/>
  <c r="H207" i="32"/>
  <c r="G207" i="32"/>
  <c r="F207" i="32"/>
  <c r="E207" i="32"/>
  <c r="D207" i="32"/>
  <c r="C207" i="32"/>
  <c r="H206" i="32"/>
  <c r="G206" i="32"/>
  <c r="E206" i="32"/>
  <c r="D206" i="32"/>
  <c r="C206" i="32"/>
  <c r="I205" i="32"/>
  <c r="H205" i="32"/>
  <c r="G205" i="32"/>
  <c r="E205" i="32"/>
  <c r="D205" i="32"/>
  <c r="C205" i="32"/>
  <c r="H203" i="32"/>
  <c r="G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F178" i="32"/>
  <c r="E178" i="32"/>
  <c r="D178" i="32"/>
  <c r="C178" i="32"/>
  <c r="I176" i="32"/>
  <c r="H176" i="32"/>
  <c r="F176" i="32"/>
  <c r="E176" i="32"/>
  <c r="D176" i="32"/>
  <c r="I175" i="32"/>
  <c r="H175" i="32"/>
  <c r="F175" i="32"/>
  <c r="E175" i="32"/>
  <c r="D175" i="32"/>
  <c r="C175" i="32"/>
  <c r="I174" i="32"/>
  <c r="H174" i="32"/>
  <c r="F174" i="32"/>
  <c r="E174" i="32"/>
  <c r="D174" i="32"/>
  <c r="I173" i="32"/>
  <c r="H173" i="32"/>
  <c r="F173" i="32"/>
  <c r="E173" i="32"/>
  <c r="D173" i="32"/>
  <c r="C173" i="32"/>
  <c r="I171" i="32"/>
  <c r="H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H144" i="32"/>
  <c r="F144" i="32"/>
  <c r="D144" i="32"/>
  <c r="I143" i="32"/>
  <c r="H143" i="32"/>
  <c r="G143" i="32"/>
  <c r="F143" i="32"/>
  <c r="E143" i="32"/>
  <c r="D143" i="32"/>
  <c r="C143" i="32"/>
  <c r="H142" i="32"/>
  <c r="F142" i="32"/>
  <c r="D142" i="32"/>
  <c r="I141" i="32"/>
  <c r="H141" i="32"/>
  <c r="G141" i="32"/>
  <c r="F141" i="32"/>
  <c r="D141" i="32"/>
  <c r="C141" i="32"/>
  <c r="I139" i="32"/>
  <c r="H139" i="32"/>
  <c r="F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E114" i="32"/>
  <c r="C114" i="32"/>
  <c r="I112" i="32"/>
  <c r="E112" i="32"/>
  <c r="I111" i="32"/>
  <c r="H111" i="32"/>
  <c r="G111" i="32"/>
  <c r="F111" i="32"/>
  <c r="E111" i="32"/>
  <c r="C111" i="32"/>
  <c r="I110" i="32"/>
  <c r="E110" i="32"/>
  <c r="I109" i="32"/>
  <c r="H109" i="32"/>
  <c r="F109" i="32"/>
  <c r="E109" i="32"/>
  <c r="C109" i="32"/>
  <c r="I107" i="32"/>
  <c r="E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F82" i="32"/>
  <c r="C82" i="32"/>
  <c r="F80" i="32"/>
  <c r="C80" i="32"/>
  <c r="I79" i="32"/>
  <c r="H79" i="32"/>
  <c r="G79" i="32"/>
  <c r="F79" i="32"/>
  <c r="E79" i="32"/>
  <c r="D79" i="32"/>
  <c r="C79" i="32"/>
  <c r="F78" i="32"/>
  <c r="I77" i="32"/>
  <c r="F77" i="32"/>
  <c r="E77" i="32"/>
  <c r="C77" i="32"/>
  <c r="F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H50" i="32"/>
  <c r="G50" i="32"/>
  <c r="F50" i="32"/>
  <c r="E50" i="32"/>
  <c r="D50" i="32"/>
  <c r="C50" i="32"/>
  <c r="G48" i="32"/>
  <c r="F48" i="32"/>
  <c r="E48" i="32"/>
  <c r="D48" i="32"/>
  <c r="I47" i="32"/>
  <c r="H47" i="32"/>
  <c r="G47" i="32"/>
  <c r="F47" i="32"/>
  <c r="E47" i="32"/>
  <c r="D47" i="32"/>
  <c r="C47" i="32"/>
  <c r="G46" i="32"/>
  <c r="F46" i="32"/>
  <c r="E46" i="32"/>
  <c r="D46" i="32"/>
  <c r="I45" i="32"/>
  <c r="G45" i="32"/>
  <c r="F45" i="32"/>
  <c r="E45" i="32"/>
  <c r="D45" i="32"/>
  <c r="C45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H18" i="32"/>
  <c r="F18" i="32"/>
  <c r="D18" i="32"/>
  <c r="H16" i="32"/>
  <c r="F16" i="32"/>
  <c r="D16" i="32"/>
  <c r="I15" i="32"/>
  <c r="H15" i="32"/>
  <c r="F15" i="32"/>
  <c r="E15" i="32"/>
  <c r="D15" i="32"/>
  <c r="C15" i="32"/>
  <c r="H14" i="32"/>
  <c r="F14" i="32"/>
  <c r="D14" i="32"/>
  <c r="H13" i="32"/>
  <c r="F13" i="32"/>
  <c r="D13" i="32"/>
  <c r="C13" i="32"/>
  <c r="H11" i="32"/>
  <c r="G11" i="32"/>
  <c r="F11" i="32"/>
  <c r="D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5" i="8"/>
  <c r="C164" i="8"/>
  <c r="C161" i="8"/>
  <c r="C149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E64" i="15"/>
  <c r="D64" i="15"/>
  <c r="B64" i="15"/>
  <c r="F64" i="15" s="1"/>
  <c r="E63" i="15"/>
  <c r="D63" i="15"/>
  <c r="B63" i="15"/>
  <c r="I62" i="15"/>
  <c r="B62" i="15"/>
  <c r="I61" i="15"/>
  <c r="B61" i="15"/>
  <c r="I60" i="15"/>
  <c r="B60" i="15"/>
  <c r="E59" i="15"/>
  <c r="D59" i="15"/>
  <c r="B59" i="15"/>
  <c r="H59" i="15" s="1"/>
  <c r="I59" i="15" s="1"/>
  <c r="E58" i="15"/>
  <c r="D58" i="15"/>
  <c r="B58" i="15"/>
  <c r="E57" i="15"/>
  <c r="D57" i="15"/>
  <c r="B57" i="15"/>
  <c r="F57" i="15" s="1"/>
  <c r="E56" i="15"/>
  <c r="D56" i="15"/>
  <c r="B56" i="15"/>
  <c r="H56" i="15" s="1"/>
  <c r="I56" i="15" s="1"/>
  <c r="E55" i="15"/>
  <c r="D55" i="15"/>
  <c r="B55" i="15"/>
  <c r="H55" i="15" s="1"/>
  <c r="I55" i="15" s="1"/>
  <c r="E54" i="15"/>
  <c r="D54" i="15"/>
  <c r="F54" i="15" s="1"/>
  <c r="B54" i="15"/>
  <c r="E53" i="15"/>
  <c r="D53" i="15"/>
  <c r="B53" i="15"/>
  <c r="E52" i="15"/>
  <c r="D52" i="15"/>
  <c r="B52" i="15"/>
  <c r="H52" i="15" s="1"/>
  <c r="I52" i="15" s="1"/>
  <c r="H51" i="15"/>
  <c r="I51" i="15" s="1"/>
  <c r="F51" i="15"/>
  <c r="E51" i="15"/>
  <c r="D51" i="15"/>
  <c r="B51" i="15"/>
  <c r="E50" i="15"/>
  <c r="D50" i="15"/>
  <c r="B50" i="15"/>
  <c r="F50" i="15" s="1"/>
  <c r="F49" i="15"/>
  <c r="E49" i="15"/>
  <c r="D49" i="15"/>
  <c r="B49" i="15"/>
  <c r="E48" i="15"/>
  <c r="D48" i="15"/>
  <c r="B48" i="15"/>
  <c r="F48" i="15" s="1"/>
  <c r="E47" i="15"/>
  <c r="D47" i="15"/>
  <c r="B47" i="15"/>
  <c r="E46" i="15"/>
  <c r="D46" i="15"/>
  <c r="B46" i="15"/>
  <c r="E45" i="15"/>
  <c r="D45" i="15"/>
  <c r="B45" i="15"/>
  <c r="E44" i="15"/>
  <c r="D44" i="15"/>
  <c r="B44" i="15"/>
  <c r="E43" i="15"/>
  <c r="D43" i="15"/>
  <c r="B43" i="15"/>
  <c r="F43" i="15" s="1"/>
  <c r="E42" i="15"/>
  <c r="D42" i="15"/>
  <c r="B42" i="15"/>
  <c r="F42" i="15" s="1"/>
  <c r="E41" i="15"/>
  <c r="D41" i="15"/>
  <c r="F41" i="15" s="1"/>
  <c r="B41" i="15"/>
  <c r="I40" i="15"/>
  <c r="B40" i="15"/>
  <c r="E39" i="15"/>
  <c r="D39" i="15"/>
  <c r="B39" i="15"/>
  <c r="H38" i="15"/>
  <c r="I38" i="15" s="1"/>
  <c r="F38" i="15"/>
  <c r="E38" i="15"/>
  <c r="D38" i="15"/>
  <c r="B38" i="15"/>
  <c r="E37" i="15"/>
  <c r="D37" i="15"/>
  <c r="B37" i="15"/>
  <c r="F36" i="15"/>
  <c r="E36" i="15"/>
  <c r="D36" i="15"/>
  <c r="B36" i="15"/>
  <c r="E35" i="15"/>
  <c r="D35" i="15"/>
  <c r="B35" i="15"/>
  <c r="E34" i="15"/>
  <c r="D34" i="15"/>
  <c r="B34" i="15"/>
  <c r="E33" i="15"/>
  <c r="D33" i="15"/>
  <c r="B33" i="15"/>
  <c r="I32" i="15"/>
  <c r="B32" i="15"/>
  <c r="I31" i="15"/>
  <c r="B31" i="15"/>
  <c r="F30" i="15"/>
  <c r="E30" i="15"/>
  <c r="D30" i="15"/>
  <c r="B30" i="15"/>
  <c r="E29" i="15"/>
  <c r="D29" i="15"/>
  <c r="B29" i="15"/>
  <c r="F29" i="15" s="1"/>
  <c r="F28" i="15"/>
  <c r="E28" i="15"/>
  <c r="D28" i="15"/>
  <c r="B28" i="15"/>
  <c r="E27" i="15"/>
  <c r="D27" i="15"/>
  <c r="B27" i="15"/>
  <c r="E26" i="15"/>
  <c r="D26" i="15"/>
  <c r="B26" i="15"/>
  <c r="E25" i="15"/>
  <c r="D25" i="15"/>
  <c r="B25" i="15"/>
  <c r="H25" i="15" s="1"/>
  <c r="I25" i="15" s="1"/>
  <c r="F24" i="15"/>
  <c r="E24" i="15"/>
  <c r="D24" i="15"/>
  <c r="B24" i="15"/>
  <c r="H24" i="15" s="1"/>
  <c r="I24" i="15" s="1"/>
  <c r="E23" i="15"/>
  <c r="D23" i="15"/>
  <c r="B23" i="15"/>
  <c r="F23" i="15" s="1"/>
  <c r="E22" i="15"/>
  <c r="D22" i="15"/>
  <c r="B22" i="15"/>
  <c r="E21" i="15"/>
  <c r="D21" i="15"/>
  <c r="B21" i="15"/>
  <c r="E20" i="15"/>
  <c r="D20" i="15"/>
  <c r="B20" i="15"/>
  <c r="H20" i="15" s="1"/>
  <c r="I20" i="15" s="1"/>
  <c r="E19" i="15"/>
  <c r="D19" i="15"/>
  <c r="F19" i="15" s="1"/>
  <c r="B19" i="15"/>
  <c r="E18" i="15"/>
  <c r="D18" i="15"/>
  <c r="B18" i="15"/>
  <c r="E17" i="15"/>
  <c r="D17" i="15"/>
  <c r="B17" i="15"/>
  <c r="E16" i="15"/>
  <c r="D16" i="15"/>
  <c r="B16" i="15"/>
  <c r="H16" i="15" s="1"/>
  <c r="I16" i="15" s="1"/>
  <c r="E15" i="15"/>
  <c r="D15" i="15"/>
  <c r="B15" i="15"/>
  <c r="F15" i="15" s="1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381" i="24"/>
  <c r="BQ2" i="30" s="1"/>
  <c r="D360" i="24"/>
  <c r="D340" i="24"/>
  <c r="C86" i="8" s="1"/>
  <c r="D339" i="24"/>
  <c r="C85" i="8" s="1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G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CE90" i="24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E32" i="31" s="1"/>
  <c r="AF89" i="24"/>
  <c r="AE89" i="24"/>
  <c r="AE30" i="31" s="1"/>
  <c r="AD89" i="24"/>
  <c r="AC89" i="24"/>
  <c r="AB89" i="24"/>
  <c r="AA89" i="24"/>
  <c r="Z89" i="24"/>
  <c r="Y89" i="24"/>
  <c r="X89" i="24"/>
  <c r="W89" i="24"/>
  <c r="AE22" i="31" s="1"/>
  <c r="V89" i="24"/>
  <c r="U89" i="24"/>
  <c r="T89" i="24"/>
  <c r="S89" i="24"/>
  <c r="R89" i="24"/>
  <c r="AE17" i="31" s="1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78" i="24"/>
  <c r="CD69" i="24"/>
  <c r="E371" i="32" s="1"/>
  <c r="CC69" i="24"/>
  <c r="CB69" i="24"/>
  <c r="BZ69" i="24"/>
  <c r="BX69" i="24"/>
  <c r="BU69" i="24"/>
  <c r="BT69" i="24"/>
  <c r="BQ69" i="24"/>
  <c r="BO69" i="24"/>
  <c r="BM69" i="24"/>
  <c r="BL69" i="24"/>
  <c r="BI69" i="24"/>
  <c r="BC69" i="24"/>
  <c r="AZ69" i="24"/>
  <c r="AX69" i="24"/>
  <c r="AW69" i="24"/>
  <c r="AU69" i="24"/>
  <c r="AT69" i="24"/>
  <c r="AS69" i="24"/>
  <c r="AR69" i="24"/>
  <c r="AQ69" i="24"/>
  <c r="AO69" i="24"/>
  <c r="AN69" i="24"/>
  <c r="AM69" i="24"/>
  <c r="O38" i="31" s="1"/>
  <c r="AL69" i="24"/>
  <c r="AJ69" i="24"/>
  <c r="AH69" i="24"/>
  <c r="AF69" i="24"/>
  <c r="O31" i="31" s="1"/>
  <c r="AD69" i="24"/>
  <c r="Z69" i="24"/>
  <c r="O25" i="31" s="1"/>
  <c r="T69" i="24"/>
  <c r="N69" i="24"/>
  <c r="M69" i="24"/>
  <c r="L69" i="24"/>
  <c r="K69" i="24"/>
  <c r="H69" i="24"/>
  <c r="F69" i="24"/>
  <c r="D69" i="24"/>
  <c r="CE60" i="24"/>
  <c r="H612" i="24" s="1"/>
  <c r="B53" i="24"/>
  <c r="B49" i="24"/>
  <c r="CD48" i="24"/>
  <c r="CC48" i="24"/>
  <c r="CC62" i="24" s="1"/>
  <c r="CB48" i="24"/>
  <c r="CB62" i="24" s="1"/>
  <c r="CA48" i="24"/>
  <c r="BZ48" i="24"/>
  <c r="BZ62" i="24" s="1"/>
  <c r="BY48" i="24"/>
  <c r="BX48" i="24"/>
  <c r="BX62" i="24" s="1"/>
  <c r="BW48" i="24"/>
  <c r="BV48" i="24"/>
  <c r="BU48" i="24"/>
  <c r="BU62" i="24" s="1"/>
  <c r="BT48" i="24"/>
  <c r="BT62" i="24" s="1"/>
  <c r="BS48" i="24"/>
  <c r="BR48" i="24"/>
  <c r="BQ48" i="24"/>
  <c r="BQ62" i="24" s="1"/>
  <c r="BP48" i="24"/>
  <c r="BO48" i="24"/>
  <c r="BO62" i="24" s="1"/>
  <c r="BN48" i="24"/>
  <c r="BM48" i="24"/>
  <c r="BM62" i="24" s="1"/>
  <c r="BL48" i="24"/>
  <c r="BK48" i="24"/>
  <c r="BJ48" i="24"/>
  <c r="BI48" i="24"/>
  <c r="BI62" i="24" s="1"/>
  <c r="BH48" i="24"/>
  <c r="BG48" i="24"/>
  <c r="BF48" i="24"/>
  <c r="BE48" i="24"/>
  <c r="BD48" i="24"/>
  <c r="BC48" i="24"/>
  <c r="BC62" i="24" s="1"/>
  <c r="BB48" i="24"/>
  <c r="BA48" i="24"/>
  <c r="BA62" i="24" s="1"/>
  <c r="AZ48" i="24"/>
  <c r="AZ62" i="24" s="1"/>
  <c r="AY48" i="24"/>
  <c r="AX48" i="24"/>
  <c r="AX62" i="24" s="1"/>
  <c r="AW48" i="24"/>
  <c r="AW62" i="24" s="1"/>
  <c r="AV48" i="24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O48" i="24"/>
  <c r="AO62" i="24" s="1"/>
  <c r="F172" i="32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H48" i="24"/>
  <c r="AH62" i="24" s="1"/>
  <c r="AG48" i="24"/>
  <c r="AF48" i="24"/>
  <c r="AF62" i="24" s="1"/>
  <c r="AE48" i="24"/>
  <c r="AE62" i="24" s="1"/>
  <c r="AD48" i="24"/>
  <c r="AD62" i="24" s="1"/>
  <c r="AC48" i="24"/>
  <c r="AB48" i="24"/>
  <c r="AA48" i="24"/>
  <c r="Z48" i="24"/>
  <c r="Z62" i="24" s="1"/>
  <c r="Y48" i="24"/>
  <c r="X48" i="24"/>
  <c r="W48" i="24"/>
  <c r="V48" i="24"/>
  <c r="U48" i="24"/>
  <c r="T48" i="24"/>
  <c r="T62" i="24" s="1"/>
  <c r="S48" i="24"/>
  <c r="R48" i="24"/>
  <c r="Q48" i="24"/>
  <c r="P48" i="24"/>
  <c r="O48" i="24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H48" i="24"/>
  <c r="H62" i="24" s="1"/>
  <c r="G48" i="24"/>
  <c r="G62" i="24" s="1"/>
  <c r="F48" i="24"/>
  <c r="F62" i="24" s="1"/>
  <c r="E48" i="24"/>
  <c r="D48" i="24"/>
  <c r="D62" i="24" s="1"/>
  <c r="C48" i="24"/>
  <c r="H42" i="15" l="1"/>
  <c r="I42" i="15" s="1"/>
  <c r="H57" i="15"/>
  <c r="I57" i="15" s="1"/>
  <c r="F69" i="15"/>
  <c r="F20" i="15"/>
  <c r="H48" i="15"/>
  <c r="I48" i="15" s="1"/>
  <c r="H64" i="15"/>
  <c r="I64" i="15" s="1"/>
  <c r="F52" i="15"/>
  <c r="F21" i="15"/>
  <c r="H23" i="15"/>
  <c r="I23" i="15" s="1"/>
  <c r="F25" i="15"/>
  <c r="F47" i="15"/>
  <c r="F59" i="15"/>
  <c r="F63" i="15"/>
  <c r="C615" i="24"/>
  <c r="D179" i="32"/>
  <c r="D147" i="32"/>
  <c r="G10" i="4"/>
  <c r="N17" i="31"/>
  <c r="D82" i="32"/>
  <c r="Z32" i="31"/>
  <c r="S65" i="31"/>
  <c r="CE73" i="24"/>
  <c r="CS2" i="30"/>
  <c r="C155" i="8"/>
  <c r="C150" i="8"/>
  <c r="CM2" i="30"/>
  <c r="CF2" i="30"/>
  <c r="C143" i="8"/>
  <c r="CT2" i="30"/>
  <c r="C156" i="8"/>
  <c r="C141" i="8"/>
  <c r="CD2" i="30"/>
  <c r="CG2" i="30"/>
  <c r="C144" i="8"/>
  <c r="CU2" i="30"/>
  <c r="C157" i="8"/>
  <c r="C154" i="8"/>
  <c r="CR2" i="30"/>
  <c r="CH2" i="30"/>
  <c r="C145" i="8"/>
  <c r="C158" i="8"/>
  <c r="CV2" i="30"/>
  <c r="CE2" i="30"/>
  <c r="C142" i="8"/>
  <c r="C146" i="8"/>
  <c r="CI2" i="30"/>
  <c r="CW2" i="30"/>
  <c r="C159" i="8"/>
  <c r="AB47" i="31"/>
  <c r="C160" i="8"/>
  <c r="CX2" i="30"/>
  <c r="C147" i="8"/>
  <c r="CJ2" i="30"/>
  <c r="C162" i="8"/>
  <c r="CZ2" i="30"/>
  <c r="D415" i="24"/>
  <c r="CP2" i="30" s="1"/>
  <c r="C153" i="8"/>
  <c r="CQ2" i="30"/>
  <c r="C148" i="8"/>
  <c r="CK2" i="30"/>
  <c r="C163" i="8"/>
  <c r="DA2" i="30"/>
  <c r="C151" i="8"/>
  <c r="CN2" i="30"/>
  <c r="C166" i="8"/>
  <c r="D25" i="33"/>
  <c r="DD2" i="30"/>
  <c r="F420" i="24"/>
  <c r="D308" i="24"/>
  <c r="F309" i="24" s="1"/>
  <c r="E233" i="24"/>
  <c r="F32" i="6" s="1"/>
  <c r="C154" i="32"/>
  <c r="I90" i="32"/>
  <c r="CE89" i="24"/>
  <c r="K612" i="24" s="1"/>
  <c r="CE51" i="24"/>
  <c r="G61" i="31"/>
  <c r="F267" i="32"/>
  <c r="G63" i="31"/>
  <c r="H267" i="32"/>
  <c r="G69" i="31"/>
  <c r="G299" i="32"/>
  <c r="G27" i="31"/>
  <c r="G107" i="32"/>
  <c r="G267" i="32"/>
  <c r="G62" i="31"/>
  <c r="D75" i="32"/>
  <c r="G17" i="31"/>
  <c r="G75" i="32"/>
  <c r="G20" i="31"/>
  <c r="G28" i="31"/>
  <c r="H107" i="32"/>
  <c r="G18" i="31"/>
  <c r="E75" i="32"/>
  <c r="G8" i="31"/>
  <c r="I11" i="32"/>
  <c r="G15" i="31"/>
  <c r="I43" i="32"/>
  <c r="G171" i="32"/>
  <c r="G41" i="31"/>
  <c r="F203" i="32"/>
  <c r="G47" i="31"/>
  <c r="G21" i="31"/>
  <c r="H75" i="32"/>
  <c r="G55" i="31"/>
  <c r="G235" i="32"/>
  <c r="E331" i="32"/>
  <c r="G74" i="31"/>
  <c r="G59" i="31"/>
  <c r="D267" i="32"/>
  <c r="E139" i="32"/>
  <c r="G32" i="31"/>
  <c r="G139" i="32"/>
  <c r="G34" i="31"/>
  <c r="G67" i="31"/>
  <c r="E299" i="32"/>
  <c r="G70" i="31"/>
  <c r="H299" i="32"/>
  <c r="I75" i="32"/>
  <c r="G22" i="31"/>
  <c r="G56" i="31"/>
  <c r="H235" i="32"/>
  <c r="D107" i="32"/>
  <c r="G24" i="31"/>
  <c r="G57" i="31"/>
  <c r="I235" i="32"/>
  <c r="G76" i="31"/>
  <c r="G331" i="32"/>
  <c r="H43" i="32"/>
  <c r="G14" i="31"/>
  <c r="G16" i="31"/>
  <c r="C75" i="32"/>
  <c r="C299" i="32"/>
  <c r="G65" i="31"/>
  <c r="I203" i="32"/>
  <c r="G50" i="31"/>
  <c r="E235" i="32"/>
  <c r="G53" i="31"/>
  <c r="G73" i="31"/>
  <c r="D331" i="32"/>
  <c r="C107" i="32"/>
  <c r="G23" i="31"/>
  <c r="C11" i="32"/>
  <c r="CE61" i="24"/>
  <c r="I363" i="32" s="1"/>
  <c r="G2" i="31"/>
  <c r="E11" i="32"/>
  <c r="G4" i="31"/>
  <c r="G26" i="31"/>
  <c r="F107" i="32"/>
  <c r="G58" i="31"/>
  <c r="C267" i="32"/>
  <c r="I331" i="32"/>
  <c r="G78" i="31"/>
  <c r="H48" i="32"/>
  <c r="L14" i="31"/>
  <c r="AC69" i="31"/>
  <c r="AC8" i="31"/>
  <c r="N28" i="31"/>
  <c r="H114" i="32"/>
  <c r="F206" i="32"/>
  <c r="J47" i="31"/>
  <c r="CE65" i="24"/>
  <c r="I367" i="32" s="1"/>
  <c r="G15" i="32"/>
  <c r="K6" i="31"/>
  <c r="CE81" i="24"/>
  <c r="AA8" i="31"/>
  <c r="E82" i="32"/>
  <c r="N18" i="31"/>
  <c r="AC20" i="31"/>
  <c r="J26" i="31"/>
  <c r="F110" i="32"/>
  <c r="J28" i="31"/>
  <c r="H110" i="32"/>
  <c r="Q32" i="31"/>
  <c r="AG69" i="24"/>
  <c r="O32" i="31" s="1"/>
  <c r="K41" i="31"/>
  <c r="G175" i="32"/>
  <c r="F208" i="32"/>
  <c r="L47" i="31"/>
  <c r="AC56" i="31"/>
  <c r="J57" i="31"/>
  <c r="I238" i="32"/>
  <c r="I61" i="31"/>
  <c r="F269" i="32"/>
  <c r="W65" i="31"/>
  <c r="BR69" i="24"/>
  <c r="O69" i="31" s="1"/>
  <c r="U69" i="31"/>
  <c r="AC76" i="31"/>
  <c r="L28" i="31"/>
  <c r="H112" i="32"/>
  <c r="BJ69" i="24"/>
  <c r="F275" i="32" s="1"/>
  <c r="AA61" i="31"/>
  <c r="E80" i="32"/>
  <c r="L18" i="31"/>
  <c r="W32" i="31"/>
  <c r="AA41" i="31"/>
  <c r="J52" i="31"/>
  <c r="D238" i="32"/>
  <c r="E334" i="32"/>
  <c r="J74" i="31"/>
  <c r="CE71" i="24"/>
  <c r="Q2" i="31"/>
  <c r="C69" i="24"/>
  <c r="C19" i="32" s="1"/>
  <c r="W15" i="31"/>
  <c r="X69" i="24"/>
  <c r="C115" i="32" s="1"/>
  <c r="Q23" i="31"/>
  <c r="T52" i="31"/>
  <c r="BA69" i="24"/>
  <c r="CE74" i="24"/>
  <c r="CE77" i="24"/>
  <c r="W2" i="31"/>
  <c r="CE82" i="24"/>
  <c r="AB6" i="31"/>
  <c r="C48" i="32"/>
  <c r="L9" i="31"/>
  <c r="J15" i="31"/>
  <c r="I46" i="32"/>
  <c r="J18" i="31"/>
  <c r="E78" i="32"/>
  <c r="I21" i="31"/>
  <c r="H77" i="32"/>
  <c r="AC24" i="31"/>
  <c r="W26" i="31"/>
  <c r="AA69" i="24"/>
  <c r="O26" i="31" s="1"/>
  <c r="W28" i="31"/>
  <c r="AA32" i="31"/>
  <c r="G176" i="32"/>
  <c r="L41" i="31"/>
  <c r="N47" i="31"/>
  <c r="F210" i="32"/>
  <c r="AA53" i="31"/>
  <c r="BB69" i="24"/>
  <c r="O53" i="31" s="1"/>
  <c r="AB56" i="31"/>
  <c r="BG69" i="24"/>
  <c r="O58" i="31" s="1"/>
  <c r="AC58" i="31"/>
  <c r="L61" i="31"/>
  <c r="F272" i="32"/>
  <c r="C302" i="32"/>
  <c r="J65" i="31"/>
  <c r="L69" i="31"/>
  <c r="G304" i="32"/>
  <c r="G336" i="32"/>
  <c r="L76" i="31"/>
  <c r="J76" i="31"/>
  <c r="G334" i="32"/>
  <c r="Q8" i="31"/>
  <c r="I69" i="24"/>
  <c r="I19" i="32" s="1"/>
  <c r="AK69" i="24"/>
  <c r="O36" i="31" s="1"/>
  <c r="Q36" i="31"/>
  <c r="BD69" i="24"/>
  <c r="O55" i="31" s="1"/>
  <c r="W55" i="31"/>
  <c r="C16" i="32"/>
  <c r="CE66" i="24"/>
  <c r="I368" i="32" s="1"/>
  <c r="L2" i="31"/>
  <c r="N26" i="31"/>
  <c r="F114" i="32"/>
  <c r="AA56" i="31"/>
  <c r="CE64" i="24"/>
  <c r="I366" i="32" s="1"/>
  <c r="C14" i="32"/>
  <c r="J2" i="31"/>
  <c r="G112" i="32"/>
  <c r="L27" i="31"/>
  <c r="BS69" i="24"/>
  <c r="H307" i="32" s="1"/>
  <c r="AC70" i="31"/>
  <c r="CE68" i="24"/>
  <c r="I370" i="32" s="1"/>
  <c r="N2" i="31"/>
  <c r="C18" i="32"/>
  <c r="G18" i="32"/>
  <c r="N6" i="31"/>
  <c r="J69" i="24"/>
  <c r="C51" i="32" s="1"/>
  <c r="AC9" i="31"/>
  <c r="Q15" i="31"/>
  <c r="P69" i="24"/>
  <c r="I51" i="32" s="1"/>
  <c r="G77" i="32"/>
  <c r="I20" i="31"/>
  <c r="L21" i="31"/>
  <c r="H80" i="32"/>
  <c r="J24" i="31"/>
  <c r="D110" i="32"/>
  <c r="N27" i="31"/>
  <c r="G114" i="32"/>
  <c r="C144" i="32"/>
  <c r="L30" i="31"/>
  <c r="G142" i="32"/>
  <c r="J34" i="31"/>
  <c r="G174" i="32"/>
  <c r="J41" i="31"/>
  <c r="W47" i="31"/>
  <c r="L53" i="31"/>
  <c r="E240" i="32"/>
  <c r="N56" i="31"/>
  <c r="H242" i="32"/>
  <c r="J58" i="31"/>
  <c r="C270" i="32"/>
  <c r="I62" i="31"/>
  <c r="G269" i="32"/>
  <c r="L65" i="31"/>
  <c r="C304" i="32"/>
  <c r="L70" i="31"/>
  <c r="H304" i="32"/>
  <c r="W76" i="31"/>
  <c r="R69" i="24"/>
  <c r="O17" i="31" s="1"/>
  <c r="W17" i="31"/>
  <c r="I47" i="31"/>
  <c r="F205" i="32"/>
  <c r="AC15" i="31"/>
  <c r="J69" i="31"/>
  <c r="G302" i="32"/>
  <c r="I50" i="32"/>
  <c r="N15" i="31"/>
  <c r="AC69" i="24"/>
  <c r="O28" i="31" s="1"/>
  <c r="Q28" i="31"/>
  <c r="AV69" i="24"/>
  <c r="F211" i="32" s="1"/>
  <c r="Q47" i="31"/>
  <c r="N58" i="31"/>
  <c r="C274" i="32"/>
  <c r="E14" i="32"/>
  <c r="J4" i="31"/>
  <c r="J6" i="31"/>
  <c r="G14" i="32"/>
  <c r="I14" i="31"/>
  <c r="H45" i="32"/>
  <c r="I48" i="32"/>
  <c r="L15" i="31"/>
  <c r="G78" i="32"/>
  <c r="J20" i="31"/>
  <c r="V69" i="24"/>
  <c r="H83" i="32" s="1"/>
  <c r="Q21" i="31"/>
  <c r="D114" i="32"/>
  <c r="N24" i="31"/>
  <c r="I27" i="31"/>
  <c r="G109" i="32"/>
  <c r="C146" i="32"/>
  <c r="N30" i="31"/>
  <c r="W34" i="31"/>
  <c r="Q41" i="31"/>
  <c r="AP69" i="24"/>
  <c r="G179" i="32" s="1"/>
  <c r="AC47" i="31"/>
  <c r="J53" i="31"/>
  <c r="E238" i="32"/>
  <c r="J56" i="31"/>
  <c r="H238" i="32"/>
  <c r="D270" i="32"/>
  <c r="J59" i="31"/>
  <c r="AC62" i="31"/>
  <c r="BK69" i="24"/>
  <c r="O62" i="31" s="1"/>
  <c r="I65" i="31"/>
  <c r="C301" i="32"/>
  <c r="J70" i="31"/>
  <c r="H302" i="32"/>
  <c r="Q76" i="31"/>
  <c r="BY69" i="24"/>
  <c r="G339" i="32" s="1"/>
  <c r="W20" i="31"/>
  <c r="E142" i="32"/>
  <c r="J32" i="31"/>
  <c r="BF69" i="24"/>
  <c r="O57" i="31" s="1"/>
  <c r="W57" i="31"/>
  <c r="Y20" i="31"/>
  <c r="Z57" i="31"/>
  <c r="W18" i="31"/>
  <c r="S69" i="24"/>
  <c r="O18" i="31" s="1"/>
  <c r="N65" i="31"/>
  <c r="C306" i="32"/>
  <c r="CE83" i="24"/>
  <c r="AC2" i="31"/>
  <c r="W6" i="31"/>
  <c r="G69" i="24"/>
  <c r="O6" i="31" s="1"/>
  <c r="H46" i="32"/>
  <c r="J14" i="31"/>
  <c r="Q69" i="24"/>
  <c r="O16" i="31" s="1"/>
  <c r="Q16" i="31"/>
  <c r="L20" i="31"/>
  <c r="G80" i="32"/>
  <c r="AC21" i="31"/>
  <c r="Y69" i="24"/>
  <c r="D115" i="32" s="1"/>
  <c r="Q24" i="31"/>
  <c r="AC27" i="31"/>
  <c r="J30" i="31"/>
  <c r="C142" i="32"/>
  <c r="AI69" i="24"/>
  <c r="G147" i="32" s="1"/>
  <c r="Q34" i="31"/>
  <c r="W41" i="31"/>
  <c r="AA50" i="31"/>
  <c r="AA55" i="31"/>
  <c r="W56" i="31"/>
  <c r="BE69" i="24"/>
  <c r="O56" i="31" s="1"/>
  <c r="BH69" i="24"/>
  <c r="D275" i="32" s="1"/>
  <c r="Q59" i="31"/>
  <c r="G272" i="32"/>
  <c r="L62" i="31"/>
  <c r="AC65" i="31"/>
  <c r="J73" i="31"/>
  <c r="D334" i="32"/>
  <c r="Y76" i="31"/>
  <c r="J23" i="31"/>
  <c r="C110" i="32"/>
  <c r="Y65" i="31"/>
  <c r="W23" i="31"/>
  <c r="AC61" i="31"/>
  <c r="G16" i="32"/>
  <c r="L6" i="31"/>
  <c r="I24" i="31"/>
  <c r="D109" i="32"/>
  <c r="N41" i="31"/>
  <c r="G178" i="32"/>
  <c r="J61" i="31"/>
  <c r="F270" i="32"/>
  <c r="L4" i="31"/>
  <c r="E16" i="32"/>
  <c r="J8" i="31"/>
  <c r="I14" i="32"/>
  <c r="W14" i="31"/>
  <c r="J16" i="31"/>
  <c r="C78" i="32"/>
  <c r="G82" i="32"/>
  <c r="N20" i="31"/>
  <c r="L22" i="31"/>
  <c r="I80" i="32"/>
  <c r="W24" i="31"/>
  <c r="AA27" i="31"/>
  <c r="W30" i="31"/>
  <c r="AE69" i="24"/>
  <c r="O30" i="31" s="1"/>
  <c r="I144" i="32"/>
  <c r="L36" i="31"/>
  <c r="Y41" i="31"/>
  <c r="AC50" i="31"/>
  <c r="AC55" i="31"/>
  <c r="AA57" i="31"/>
  <c r="N59" i="31"/>
  <c r="D274" i="32"/>
  <c r="G270" i="32"/>
  <c r="J62" i="31"/>
  <c r="AA65" i="31"/>
  <c r="L73" i="31"/>
  <c r="D336" i="32"/>
  <c r="AC78" i="31"/>
  <c r="CA69" i="24"/>
  <c r="O78" i="31" s="1"/>
  <c r="I13" i="32"/>
  <c r="I8" i="31"/>
  <c r="L26" i="31"/>
  <c r="F112" i="32"/>
  <c r="Q50" i="31"/>
  <c r="AY69" i="24"/>
  <c r="O50" i="31" s="1"/>
  <c r="AC4" i="31"/>
  <c r="Z65" i="31"/>
  <c r="J9" i="31"/>
  <c r="C46" i="32"/>
  <c r="J21" i="31"/>
  <c r="H78" i="32"/>
  <c r="L34" i="31"/>
  <c r="G144" i="32"/>
  <c r="AC53" i="31"/>
  <c r="H240" i="32"/>
  <c r="L56" i="31"/>
  <c r="N4" i="31"/>
  <c r="E18" i="32"/>
  <c r="L8" i="31"/>
  <c r="I16" i="32"/>
  <c r="Q14" i="31"/>
  <c r="O69" i="24"/>
  <c r="O14" i="31" s="1"/>
  <c r="I17" i="31"/>
  <c r="D77" i="32"/>
  <c r="CE70" i="24"/>
  <c r="P20" i="31"/>
  <c r="U69" i="24"/>
  <c r="O20" i="31" s="1"/>
  <c r="J22" i="31"/>
  <c r="I78" i="32"/>
  <c r="D111" i="32"/>
  <c r="K24" i="31"/>
  <c r="J27" i="31"/>
  <c r="G110" i="32"/>
  <c r="AC32" i="31"/>
  <c r="L37" i="31"/>
  <c r="C176" i="32"/>
  <c r="CE75" i="24"/>
  <c r="U41" i="31"/>
  <c r="L50" i="31"/>
  <c r="I208" i="32"/>
  <c r="G240" i="32"/>
  <c r="L55" i="31"/>
  <c r="AC57" i="31"/>
  <c r="AB59" i="31"/>
  <c r="H272" i="32"/>
  <c r="L63" i="31"/>
  <c r="AC67" i="31"/>
  <c r="BP69" i="24"/>
  <c r="E307" i="32" s="1"/>
  <c r="BV69" i="24"/>
  <c r="D339" i="32" s="1"/>
  <c r="W73" i="31"/>
  <c r="L78" i="31"/>
  <c r="I336" i="32"/>
  <c r="N78" i="31"/>
  <c r="I338" i="32"/>
  <c r="Y4" i="31"/>
  <c r="CE79" i="24"/>
  <c r="N74" i="31"/>
  <c r="E338" i="32"/>
  <c r="CE63" i="24"/>
  <c r="I365" i="32" s="1"/>
  <c r="I4" i="31"/>
  <c r="E13" i="32"/>
  <c r="E69" i="24"/>
  <c r="O4" i="31" s="1"/>
  <c r="Q4" i="31"/>
  <c r="I18" i="32"/>
  <c r="N8" i="31"/>
  <c r="CE80" i="24"/>
  <c r="Z14" i="31"/>
  <c r="D78" i="32"/>
  <c r="J17" i="31"/>
  <c r="Q20" i="31"/>
  <c r="W69" i="24"/>
  <c r="O22" i="31" s="1"/>
  <c r="W22" i="31"/>
  <c r="D112" i="32"/>
  <c r="L24" i="31"/>
  <c r="W27" i="31"/>
  <c r="AB69" i="24"/>
  <c r="G115" i="32" s="1"/>
  <c r="E144" i="32"/>
  <c r="L32" i="31"/>
  <c r="J36" i="31"/>
  <c r="I142" i="32"/>
  <c r="G173" i="32"/>
  <c r="I41" i="31"/>
  <c r="J50" i="31"/>
  <c r="I206" i="32"/>
  <c r="N55" i="31"/>
  <c r="G242" i="32"/>
  <c r="L57" i="31"/>
  <c r="I240" i="32"/>
  <c r="AC59" i="31"/>
  <c r="H270" i="32"/>
  <c r="J63" i="31"/>
  <c r="L67" i="31"/>
  <c r="E304" i="32"/>
  <c r="AC74" i="31"/>
  <c r="BW69" i="24"/>
  <c r="E339" i="32" s="1"/>
  <c r="I6" i="31"/>
  <c r="G13" i="32"/>
  <c r="W4" i="31"/>
  <c r="W8" i="31"/>
  <c r="AC14" i="31"/>
  <c r="D80" i="32"/>
  <c r="L17" i="31"/>
  <c r="CE76" i="24"/>
  <c r="V20" i="31"/>
  <c r="L23" i="31"/>
  <c r="C112" i="32"/>
  <c r="AA26" i="31"/>
  <c r="AC28" i="31"/>
  <c r="I32" i="31"/>
  <c r="E141" i="32"/>
  <c r="J37" i="31"/>
  <c r="C174" i="32"/>
  <c r="AC41" i="31"/>
  <c r="W50" i="31"/>
  <c r="G238" i="32"/>
  <c r="J55" i="31"/>
  <c r="N57" i="31"/>
  <c r="I242" i="32"/>
  <c r="CE72" i="24"/>
  <c r="R59" i="31"/>
  <c r="U65" i="31"/>
  <c r="BN69" i="24"/>
  <c r="C307" i="32" s="1"/>
  <c r="J67" i="31"/>
  <c r="E302" i="32"/>
  <c r="E336" i="32"/>
  <c r="L74" i="31"/>
  <c r="I334" i="32"/>
  <c r="J78" i="31"/>
  <c r="CA62" i="24"/>
  <c r="H78" i="31" s="1"/>
  <c r="BY62" i="24"/>
  <c r="G332" i="32" s="1"/>
  <c r="BW62" i="24"/>
  <c r="E332" i="32" s="1"/>
  <c r="BV62" i="24"/>
  <c r="H73" i="31" s="1"/>
  <c r="BS62" i="24"/>
  <c r="H300" i="32" s="1"/>
  <c r="BR62" i="24"/>
  <c r="G300" i="32" s="1"/>
  <c r="BP62" i="24"/>
  <c r="E300" i="32" s="1"/>
  <c r="BN62" i="24"/>
  <c r="H65" i="31" s="1"/>
  <c r="BL62" i="24"/>
  <c r="H268" i="32" s="1"/>
  <c r="BK62" i="24"/>
  <c r="G268" i="32" s="1"/>
  <c r="BJ62" i="24"/>
  <c r="BG62" i="24"/>
  <c r="H58" i="31" s="1"/>
  <c r="BH62" i="24"/>
  <c r="H59" i="31" s="1"/>
  <c r="BF62" i="24"/>
  <c r="H57" i="31" s="1"/>
  <c r="BE62" i="24"/>
  <c r="H236" i="32" s="1"/>
  <c r="BD62" i="24"/>
  <c r="H55" i="31" s="1"/>
  <c r="BB62" i="24"/>
  <c r="E236" i="32" s="1"/>
  <c r="AY62" i="24"/>
  <c r="H50" i="31" s="1"/>
  <c r="AV62" i="24"/>
  <c r="H47" i="31" s="1"/>
  <c r="AP62" i="24"/>
  <c r="G172" i="32" s="1"/>
  <c r="AI62" i="24"/>
  <c r="G140" i="32" s="1"/>
  <c r="AG62" i="24"/>
  <c r="H32" i="31" s="1"/>
  <c r="AC62" i="24"/>
  <c r="H28" i="31" s="1"/>
  <c r="AB62" i="24"/>
  <c r="G108" i="32" s="1"/>
  <c r="AA62" i="24"/>
  <c r="H26" i="31" s="1"/>
  <c r="Y62" i="24"/>
  <c r="D108" i="32" s="1"/>
  <c r="X62" i="24"/>
  <c r="H23" i="31" s="1"/>
  <c r="W62" i="24"/>
  <c r="H22" i="31" s="1"/>
  <c r="V62" i="24"/>
  <c r="H21" i="31" s="1"/>
  <c r="U62" i="24"/>
  <c r="G76" i="32" s="1"/>
  <c r="S62" i="24"/>
  <c r="E76" i="32" s="1"/>
  <c r="R62" i="24"/>
  <c r="H17" i="31" s="1"/>
  <c r="Q62" i="24"/>
  <c r="H16" i="31" s="1"/>
  <c r="P62" i="24"/>
  <c r="I44" i="32" s="1"/>
  <c r="O62" i="24"/>
  <c r="H14" i="31" s="1"/>
  <c r="I62" i="24"/>
  <c r="H8" i="31" s="1"/>
  <c r="E62" i="24"/>
  <c r="H4" i="31" s="1"/>
  <c r="CE47" i="24"/>
  <c r="C62" i="24"/>
  <c r="H2" i="31" s="1"/>
  <c r="H11" i="31"/>
  <c r="E44" i="32"/>
  <c r="H33" i="31"/>
  <c r="F140" i="32"/>
  <c r="H10" i="31"/>
  <c r="D44" i="32"/>
  <c r="H35" i="31"/>
  <c r="H140" i="32"/>
  <c r="H36" i="31"/>
  <c r="I140" i="32"/>
  <c r="H60" i="31"/>
  <c r="E268" i="32"/>
  <c r="H9" i="31"/>
  <c r="C44" i="32"/>
  <c r="H13" i="31"/>
  <c r="G44" i="32"/>
  <c r="H29" i="31"/>
  <c r="I108" i="32"/>
  <c r="H77" i="31"/>
  <c r="H332" i="32"/>
  <c r="H38" i="31"/>
  <c r="D172" i="32"/>
  <c r="H39" i="31"/>
  <c r="E172" i="32"/>
  <c r="H6" i="31"/>
  <c r="G12" i="32"/>
  <c r="H46" i="31"/>
  <c r="E204" i="32"/>
  <c r="O63" i="31"/>
  <c r="H275" i="32"/>
  <c r="H71" i="31"/>
  <c r="I300" i="32"/>
  <c r="AE6" i="31"/>
  <c r="G26" i="32"/>
  <c r="AE18" i="31"/>
  <c r="E90" i="32"/>
  <c r="AE42" i="31"/>
  <c r="H186" i="32"/>
  <c r="J612" i="24"/>
  <c r="F27" i="15"/>
  <c r="H58" i="15"/>
  <c r="I58" i="15" s="1"/>
  <c r="F58" i="15"/>
  <c r="E19" i="4"/>
  <c r="I147" i="32"/>
  <c r="AE15" i="31"/>
  <c r="I58" i="32"/>
  <c r="AE40" i="31"/>
  <c r="F186" i="32"/>
  <c r="O39" i="31"/>
  <c r="E179" i="32"/>
  <c r="H42" i="31"/>
  <c r="H172" i="32"/>
  <c r="H66" i="31"/>
  <c r="D300" i="32"/>
  <c r="H72" i="31"/>
  <c r="C332" i="32"/>
  <c r="F37" i="15"/>
  <c r="O60" i="31"/>
  <c r="E275" i="32"/>
  <c r="O13" i="31"/>
  <c r="G51" i="32"/>
  <c r="O73" i="31"/>
  <c r="E186" i="32"/>
  <c r="AE39" i="31"/>
  <c r="O51" i="31"/>
  <c r="C243" i="32"/>
  <c r="H30" i="31"/>
  <c r="C140" i="32"/>
  <c r="H54" i="31"/>
  <c r="F236" i="32"/>
  <c r="H48" i="31"/>
  <c r="G204" i="32"/>
  <c r="D27" i="7"/>
  <c r="F22" i="15"/>
  <c r="H43" i="31"/>
  <c r="I172" i="32"/>
  <c r="H3" i="31"/>
  <c r="D12" i="32"/>
  <c r="AE28" i="31"/>
  <c r="H122" i="32"/>
  <c r="H40" i="31"/>
  <c r="O3" i="31"/>
  <c r="D19" i="32"/>
  <c r="O75" i="31"/>
  <c r="F339" i="32"/>
  <c r="H44" i="31"/>
  <c r="C204" i="32"/>
  <c r="H68" i="31"/>
  <c r="F300" i="32"/>
  <c r="H80" i="31"/>
  <c r="D364" i="32"/>
  <c r="H12" i="31"/>
  <c r="F44" i="32"/>
  <c r="H31" i="31"/>
  <c r="D140" i="32"/>
  <c r="H79" i="31"/>
  <c r="C364" i="32"/>
  <c r="G28" i="4"/>
  <c r="E28" i="4"/>
  <c r="BN2" i="30"/>
  <c r="C117" i="8"/>
  <c r="H37" i="31"/>
  <c r="C172" i="32"/>
  <c r="O49" i="31"/>
  <c r="H211" i="32"/>
  <c r="AE3" i="31"/>
  <c r="D26" i="32"/>
  <c r="H51" i="31"/>
  <c r="C236" i="32"/>
  <c r="AE16" i="31"/>
  <c r="C90" i="32"/>
  <c r="H64" i="31"/>
  <c r="I268" i="32"/>
  <c r="O8" i="31"/>
  <c r="O44" i="31"/>
  <c r="C211" i="32"/>
  <c r="O68" i="31"/>
  <c r="F307" i="32"/>
  <c r="O80" i="31"/>
  <c r="D371" i="32"/>
  <c r="H25" i="31"/>
  <c r="E108" i="32"/>
  <c r="H19" i="31"/>
  <c r="F76" i="32"/>
  <c r="H5" i="31"/>
  <c r="F12" i="32"/>
  <c r="O37" i="31"/>
  <c r="C179" i="32"/>
  <c r="O12" i="31"/>
  <c r="F51" i="32"/>
  <c r="O72" i="31"/>
  <c r="C339" i="32"/>
  <c r="H26" i="15"/>
  <c r="I26" i="15" s="1"/>
  <c r="F26" i="15"/>
  <c r="G122" i="32"/>
  <c r="AE27" i="31"/>
  <c r="H45" i="31"/>
  <c r="D204" i="32"/>
  <c r="H7" i="31"/>
  <c r="H12" i="32"/>
  <c r="CE48" i="24"/>
  <c r="AE23" i="31"/>
  <c r="C122" i="32"/>
  <c r="H154" i="32"/>
  <c r="AE35" i="31"/>
  <c r="BK2" i="30"/>
  <c r="I362" i="32"/>
  <c r="O10" i="31"/>
  <c r="D51" i="32"/>
  <c r="O46" i="31"/>
  <c r="E211" i="32"/>
  <c r="I380" i="32"/>
  <c r="CF90" i="24"/>
  <c r="R52" i="24" s="1"/>
  <c r="R67" i="24" s="1"/>
  <c r="D612" i="24"/>
  <c r="H49" i="31"/>
  <c r="H204" i="32"/>
  <c r="O48" i="31"/>
  <c r="G211" i="32"/>
  <c r="I381" i="32"/>
  <c r="CF91" i="24"/>
  <c r="G612" i="24"/>
  <c r="C170" i="8"/>
  <c r="DF2" i="30"/>
  <c r="H75" i="31"/>
  <c r="F332" i="32"/>
  <c r="AE4" i="31"/>
  <c r="E26" i="32"/>
  <c r="E220" i="24"/>
  <c r="H52" i="31"/>
  <c r="D236" i="32"/>
  <c r="AE11" i="31"/>
  <c r="E58" i="32"/>
  <c r="AE47" i="31"/>
  <c r="F218" i="32"/>
  <c r="E115" i="32"/>
  <c r="AE13" i="31"/>
  <c r="G58" i="32"/>
  <c r="AE25" i="31"/>
  <c r="E122" i="32"/>
  <c r="AE37" i="31"/>
  <c r="C186" i="32"/>
  <c r="AH51" i="31"/>
  <c r="C253" i="32"/>
  <c r="O2" i="31"/>
  <c r="G275" i="32"/>
  <c r="H44" i="15"/>
  <c r="I44" i="15" s="1"/>
  <c r="F44" i="15"/>
  <c r="O40" i="31"/>
  <c r="F179" i="32"/>
  <c r="O52" i="31"/>
  <c r="D243" i="32"/>
  <c r="O64" i="31"/>
  <c r="I275" i="32"/>
  <c r="AE7" i="31"/>
  <c r="H26" i="32"/>
  <c r="F90" i="32"/>
  <c r="AE19" i="31"/>
  <c r="AE31" i="31"/>
  <c r="D154" i="32"/>
  <c r="AE43" i="31"/>
  <c r="I186" i="32"/>
  <c r="F33" i="15"/>
  <c r="O5" i="31"/>
  <c r="F19" i="32"/>
  <c r="O29" i="31"/>
  <c r="I115" i="32"/>
  <c r="O77" i="31"/>
  <c r="H339" i="32"/>
  <c r="AE8" i="31"/>
  <c r="I26" i="32"/>
  <c r="AE20" i="31"/>
  <c r="G90" i="32"/>
  <c r="AE44" i="31"/>
  <c r="C218" i="32"/>
  <c r="CF2" i="28"/>
  <c r="D5" i="7"/>
  <c r="F55" i="15"/>
  <c r="O42" i="31"/>
  <c r="H179" i="32"/>
  <c r="O54" i="31"/>
  <c r="F243" i="32"/>
  <c r="O66" i="31"/>
  <c r="D307" i="32"/>
  <c r="AE9" i="31"/>
  <c r="C58" i="32"/>
  <c r="AE21" i="31"/>
  <c r="H90" i="32"/>
  <c r="AE33" i="31"/>
  <c r="F154" i="32"/>
  <c r="AE45" i="31"/>
  <c r="D218" i="32"/>
  <c r="O7" i="31"/>
  <c r="H19" i="32"/>
  <c r="O19" i="31"/>
  <c r="F83" i="32"/>
  <c r="O43" i="31"/>
  <c r="I179" i="32"/>
  <c r="G243" i="32"/>
  <c r="O79" i="31"/>
  <c r="C371" i="32"/>
  <c r="CD85" i="24"/>
  <c r="AE10" i="31"/>
  <c r="D58" i="32"/>
  <c r="AE34" i="31"/>
  <c r="G154" i="32"/>
  <c r="AE46" i="31"/>
  <c r="E218" i="32"/>
  <c r="D383" i="24"/>
  <c r="D12" i="33" s="1"/>
  <c r="F18" i="15"/>
  <c r="F34" i="15"/>
  <c r="H53" i="15"/>
  <c r="I53" i="15" s="1"/>
  <c r="F53" i="15"/>
  <c r="O33" i="31"/>
  <c r="F147" i="32"/>
  <c r="O45" i="31"/>
  <c r="D211" i="32"/>
  <c r="AE12" i="31"/>
  <c r="F58" i="32"/>
  <c r="AE24" i="31"/>
  <c r="D122" i="32"/>
  <c r="AE36" i="31"/>
  <c r="I154" i="32"/>
  <c r="D258" i="24"/>
  <c r="D341" i="24"/>
  <c r="I612" i="24"/>
  <c r="F46" i="15"/>
  <c r="H46" i="15"/>
  <c r="I46" i="15" s="1"/>
  <c r="E154" i="32"/>
  <c r="O11" i="31"/>
  <c r="E51" i="32"/>
  <c r="O35" i="31"/>
  <c r="H147" i="32"/>
  <c r="O71" i="31"/>
  <c r="I307" i="32"/>
  <c r="AE2" i="31"/>
  <c r="C26" i="32"/>
  <c r="AE14" i="31"/>
  <c r="H58" i="32"/>
  <c r="AE26" i="31"/>
  <c r="F122" i="32"/>
  <c r="AE38" i="31"/>
  <c r="D186" i="32"/>
  <c r="L612" i="24"/>
  <c r="F35" i="15"/>
  <c r="F39" i="15"/>
  <c r="F45" i="15"/>
  <c r="F56" i="15"/>
  <c r="F65" i="15"/>
  <c r="F26" i="32"/>
  <c r="AE5" i="31"/>
  <c r="AE29" i="31"/>
  <c r="I122" i="32"/>
  <c r="AE41" i="31"/>
  <c r="G186" i="32"/>
  <c r="C113" i="8"/>
  <c r="F17" i="15"/>
  <c r="D90" i="32"/>
  <c r="F16" i="15"/>
  <c r="C648" i="34"/>
  <c r="M716" i="34" s="1"/>
  <c r="C715" i="34"/>
  <c r="D615" i="34"/>
  <c r="D416" i="24" l="1"/>
  <c r="C83" i="32"/>
  <c r="C275" i="32"/>
  <c r="F115" i="32"/>
  <c r="O23" i="31"/>
  <c r="O21" i="31"/>
  <c r="O27" i="31"/>
  <c r="G307" i="32"/>
  <c r="I339" i="32"/>
  <c r="H70" i="31"/>
  <c r="O9" i="31"/>
  <c r="H56" i="31"/>
  <c r="E243" i="32"/>
  <c r="O74" i="31"/>
  <c r="O76" i="31"/>
  <c r="I76" i="32"/>
  <c r="G236" i="32"/>
  <c r="E12" i="32"/>
  <c r="O24" i="31"/>
  <c r="O67" i="31"/>
  <c r="E19" i="32"/>
  <c r="O34" i="31"/>
  <c r="H24" i="31"/>
  <c r="H74" i="31"/>
  <c r="G83" i="32"/>
  <c r="H20" i="31"/>
  <c r="O15" i="31"/>
  <c r="I204" i="32"/>
  <c r="C12" i="32"/>
  <c r="H51" i="32"/>
  <c r="D352" i="24"/>
  <c r="C103" i="8" s="1"/>
  <c r="C50" i="8"/>
  <c r="O70" i="31"/>
  <c r="O61" i="31"/>
  <c r="O59" i="31"/>
  <c r="H115" i="32"/>
  <c r="I211" i="32"/>
  <c r="I83" i="32"/>
  <c r="CE69" i="24"/>
  <c r="I371" i="32" s="1"/>
  <c r="E147" i="32"/>
  <c r="I378" i="32"/>
  <c r="D83" i="32"/>
  <c r="E83" i="32"/>
  <c r="O47" i="31"/>
  <c r="O65" i="31"/>
  <c r="I243" i="32"/>
  <c r="O41" i="31"/>
  <c r="C147" i="32"/>
  <c r="G19" i="32"/>
  <c r="F612" i="24"/>
  <c r="H243" i="32"/>
  <c r="H67" i="31"/>
  <c r="D76" i="32"/>
  <c r="H76" i="31"/>
  <c r="H41" i="31"/>
  <c r="F204" i="32"/>
  <c r="H34" i="31"/>
  <c r="D268" i="32"/>
  <c r="F108" i="32"/>
  <c r="I332" i="32"/>
  <c r="H63" i="31"/>
  <c r="C300" i="32"/>
  <c r="H76" i="32"/>
  <c r="C108" i="32"/>
  <c r="H62" i="31"/>
  <c r="H15" i="31"/>
  <c r="H53" i="31"/>
  <c r="E140" i="32"/>
  <c r="H18" i="31"/>
  <c r="C268" i="32"/>
  <c r="H44" i="32"/>
  <c r="H27" i="31"/>
  <c r="H108" i="32"/>
  <c r="I12" i="32"/>
  <c r="C76" i="32"/>
  <c r="BJ52" i="24"/>
  <c r="BJ67" i="24" s="1"/>
  <c r="BJ85" i="24" s="1"/>
  <c r="C617" i="24" s="1"/>
  <c r="BN52" i="24"/>
  <c r="BN67" i="24" s="1"/>
  <c r="BN85" i="24" s="1"/>
  <c r="C619" i="24" s="1"/>
  <c r="M17" i="31"/>
  <c r="D81" i="32"/>
  <c r="R85" i="24"/>
  <c r="D85" i="32" s="1"/>
  <c r="BZ52" i="24"/>
  <c r="BZ67" i="24" s="1"/>
  <c r="AX52" i="24"/>
  <c r="AX67" i="24" s="1"/>
  <c r="BB52" i="24"/>
  <c r="BB67" i="24" s="1"/>
  <c r="AL52" i="24"/>
  <c r="AL67" i="24" s="1"/>
  <c r="AP52" i="24"/>
  <c r="AP67" i="24" s="1"/>
  <c r="Z52" i="24"/>
  <c r="Z67" i="24" s="1"/>
  <c r="AD52" i="24"/>
  <c r="AD67" i="24" s="1"/>
  <c r="BU52" i="24"/>
  <c r="BU67" i="24" s="1"/>
  <c r="BW52" i="24"/>
  <c r="BW67" i="24" s="1"/>
  <c r="BW85" i="24" s="1"/>
  <c r="BK52" i="24"/>
  <c r="BK67" i="24" s="1"/>
  <c r="AY52" i="24"/>
  <c r="AY67" i="24" s="1"/>
  <c r="AM52" i="24"/>
  <c r="AM67" i="24" s="1"/>
  <c r="AA52" i="24"/>
  <c r="AA67" i="24" s="1"/>
  <c r="O52" i="24"/>
  <c r="O67" i="24" s="1"/>
  <c r="C52" i="24"/>
  <c r="AZ52" i="24"/>
  <c r="AZ67" i="24" s="1"/>
  <c r="N52" i="24"/>
  <c r="N67" i="24" s="1"/>
  <c r="BH52" i="24"/>
  <c r="BH67" i="24" s="1"/>
  <c r="X52" i="24"/>
  <c r="X67" i="24" s="1"/>
  <c r="K52" i="24"/>
  <c r="K67" i="24" s="1"/>
  <c r="Y52" i="24"/>
  <c r="Y67" i="24" s="1"/>
  <c r="M52" i="24"/>
  <c r="M67" i="24" s="1"/>
  <c r="AV52" i="24"/>
  <c r="AV67" i="24" s="1"/>
  <c r="L52" i="24"/>
  <c r="L67" i="24" s="1"/>
  <c r="W52" i="24"/>
  <c r="W67" i="24" s="1"/>
  <c r="BT52" i="24"/>
  <c r="BT67" i="24" s="1"/>
  <c r="AJ52" i="24"/>
  <c r="AJ67" i="24" s="1"/>
  <c r="BL52" i="24"/>
  <c r="BL67" i="24" s="1"/>
  <c r="BS52" i="24"/>
  <c r="BS67" i="24" s="1"/>
  <c r="BG52" i="24"/>
  <c r="BG67" i="24" s="1"/>
  <c r="AU52" i="24"/>
  <c r="AU67" i="24" s="1"/>
  <c r="AI52" i="24"/>
  <c r="AI67" i="24" s="1"/>
  <c r="BX52" i="24"/>
  <c r="BX67" i="24" s="1"/>
  <c r="CD52" i="24"/>
  <c r="BR52" i="24"/>
  <c r="BR67" i="24" s="1"/>
  <c r="BF52" i="24"/>
  <c r="BF67" i="24" s="1"/>
  <c r="AT52" i="24"/>
  <c r="AT67" i="24" s="1"/>
  <c r="AH52" i="24"/>
  <c r="AH67" i="24" s="1"/>
  <c r="V52" i="24"/>
  <c r="V67" i="24" s="1"/>
  <c r="J52" i="24"/>
  <c r="J67" i="24" s="1"/>
  <c r="I52" i="24"/>
  <c r="I67" i="24" s="1"/>
  <c r="I85" i="24" s="1"/>
  <c r="AN52" i="24"/>
  <c r="AN67" i="24" s="1"/>
  <c r="CC52" i="24"/>
  <c r="CC67" i="24" s="1"/>
  <c r="BQ52" i="24"/>
  <c r="BQ67" i="24" s="1"/>
  <c r="BE52" i="24"/>
  <c r="BE67" i="24" s="1"/>
  <c r="AS52" i="24"/>
  <c r="AS67" i="24" s="1"/>
  <c r="AG52" i="24"/>
  <c r="AG67" i="24" s="1"/>
  <c r="AG85" i="24" s="1"/>
  <c r="U52" i="24"/>
  <c r="U67" i="24" s="1"/>
  <c r="P52" i="24"/>
  <c r="P67" i="24" s="1"/>
  <c r="CB52" i="24"/>
  <c r="CB67" i="24" s="1"/>
  <c r="BP52" i="24"/>
  <c r="BP67" i="24" s="1"/>
  <c r="BD52" i="24"/>
  <c r="BD67" i="24" s="1"/>
  <c r="AR52" i="24"/>
  <c r="AR67" i="24" s="1"/>
  <c r="AF52" i="24"/>
  <c r="AF67" i="24" s="1"/>
  <c r="T52" i="24"/>
  <c r="T67" i="24" s="1"/>
  <c r="H52" i="24"/>
  <c r="H67" i="24" s="1"/>
  <c r="AE52" i="24"/>
  <c r="AE67" i="24" s="1"/>
  <c r="G52" i="24"/>
  <c r="G67" i="24" s="1"/>
  <c r="AB52" i="24"/>
  <c r="AB67" i="24" s="1"/>
  <c r="CA52" i="24"/>
  <c r="CA67" i="24" s="1"/>
  <c r="BO52" i="24"/>
  <c r="BO67" i="24" s="1"/>
  <c r="BC52" i="24"/>
  <c r="BC67" i="24" s="1"/>
  <c r="AQ52" i="24"/>
  <c r="AQ67" i="24" s="1"/>
  <c r="S52" i="24"/>
  <c r="S67" i="24" s="1"/>
  <c r="F52" i="24"/>
  <c r="F67" i="24" s="1"/>
  <c r="D52" i="24"/>
  <c r="D67" i="24" s="1"/>
  <c r="Q52" i="24"/>
  <c r="Q67" i="24" s="1"/>
  <c r="E52" i="24"/>
  <c r="E67" i="24" s="1"/>
  <c r="C305" i="32"/>
  <c r="BI52" i="24"/>
  <c r="BI67" i="24" s="1"/>
  <c r="BY52" i="24"/>
  <c r="BY67" i="24" s="1"/>
  <c r="AW52" i="24"/>
  <c r="AW67" i="24" s="1"/>
  <c r="BM52" i="24"/>
  <c r="BM67" i="24" s="1"/>
  <c r="AK52" i="24"/>
  <c r="AK67" i="24" s="1"/>
  <c r="BA52" i="24"/>
  <c r="BA67" i="24" s="1"/>
  <c r="AO52" i="24"/>
  <c r="AO67" i="24" s="1"/>
  <c r="AC52" i="24"/>
  <c r="AC67" i="24" s="1"/>
  <c r="BV52" i="24"/>
  <c r="BV67" i="24" s="1"/>
  <c r="H69" i="31"/>
  <c r="D332" i="32"/>
  <c r="F268" i="32"/>
  <c r="H61" i="31"/>
  <c r="I236" i="32"/>
  <c r="CE62" i="24"/>
  <c r="I364" i="32" s="1"/>
  <c r="D26" i="33"/>
  <c r="E414" i="24"/>
  <c r="C167" i="8"/>
  <c r="D712" i="34"/>
  <c r="D716" i="34"/>
  <c r="D698" i="34"/>
  <c r="D686" i="34"/>
  <c r="D674" i="34"/>
  <c r="D646" i="34"/>
  <c r="D621" i="34"/>
  <c r="D709" i="34"/>
  <c r="D699" i="34"/>
  <c r="D687" i="34"/>
  <c r="D675" i="34"/>
  <c r="D643" i="34"/>
  <c r="D640" i="34"/>
  <c r="D637" i="34"/>
  <c r="D634" i="34"/>
  <c r="D631" i="34"/>
  <c r="D625" i="34"/>
  <c r="D700" i="34"/>
  <c r="D688" i="34"/>
  <c r="D676" i="34"/>
  <c r="D620" i="34"/>
  <c r="D713" i="34"/>
  <c r="D710" i="34"/>
  <c r="D702" i="34"/>
  <c r="D690" i="34"/>
  <c r="D678" i="34"/>
  <c r="D647" i="34"/>
  <c r="D629" i="34"/>
  <c r="D619" i="34"/>
  <c r="D704" i="34"/>
  <c r="D692" i="34"/>
  <c r="D680" i="34"/>
  <c r="D668" i="34"/>
  <c r="D618" i="34"/>
  <c r="D711" i="34"/>
  <c r="D705" i="34"/>
  <c r="D693" i="34"/>
  <c r="D681" i="34"/>
  <c r="D669" i="34"/>
  <c r="D706" i="34"/>
  <c r="D694" i="34"/>
  <c r="D682" i="34"/>
  <c r="D670" i="34"/>
  <c r="D645" i="34"/>
  <c r="D626" i="34"/>
  <c r="D623" i="34"/>
  <c r="D617" i="34"/>
  <c r="D697" i="34"/>
  <c r="D685" i="34"/>
  <c r="D673" i="34"/>
  <c r="D707" i="34"/>
  <c r="D696" i="34"/>
  <c r="D671" i="34"/>
  <c r="D641" i="34"/>
  <c r="D701" i="34"/>
  <c r="D679" i="34"/>
  <c r="D630" i="34"/>
  <c r="D616" i="34"/>
  <c r="D644" i="34"/>
  <c r="D633" i="34"/>
  <c r="D624" i="34"/>
  <c r="D695" i="34"/>
  <c r="D684" i="34"/>
  <c r="D703" i="34"/>
  <c r="D689" i="34"/>
  <c r="D636" i="34"/>
  <c r="D632" i="34"/>
  <c r="D628" i="34"/>
  <c r="D622" i="34"/>
  <c r="D639" i="34"/>
  <c r="D638" i="34"/>
  <c r="D672" i="34"/>
  <c r="D691" i="34"/>
  <c r="D677" i="34"/>
  <c r="D635" i="34"/>
  <c r="D627" i="34"/>
  <c r="D708" i="34"/>
  <c r="D683" i="34"/>
  <c r="D642" i="34"/>
  <c r="C87" i="8"/>
  <c r="D350" i="24"/>
  <c r="E373" i="32"/>
  <c r="C94" i="15"/>
  <c r="G94" i="15" s="1"/>
  <c r="F16" i="6"/>
  <c r="F234" i="24"/>
  <c r="C137" i="8"/>
  <c r="E380" i="24"/>
  <c r="BP2" i="30"/>
  <c r="C119" i="8"/>
  <c r="D366" i="24"/>
  <c r="M65" i="31" l="1"/>
  <c r="C74" i="15"/>
  <c r="G74" i="15" s="1"/>
  <c r="C78" i="15"/>
  <c r="G78" i="15" s="1"/>
  <c r="C309" i="32"/>
  <c r="F277" i="32"/>
  <c r="C683" i="24"/>
  <c r="C30" i="15"/>
  <c r="G30" i="15" s="1"/>
  <c r="M61" i="31"/>
  <c r="F273" i="32"/>
  <c r="C698" i="24"/>
  <c r="E149" i="32"/>
  <c r="C45" i="15"/>
  <c r="I21" i="32"/>
  <c r="C674" i="24"/>
  <c r="C21" i="15"/>
  <c r="M64" i="31"/>
  <c r="BM85" i="24"/>
  <c r="I273" i="32"/>
  <c r="F241" i="32"/>
  <c r="BC85" i="24"/>
  <c r="M54" i="31"/>
  <c r="C369" i="32"/>
  <c r="CB85" i="24"/>
  <c r="M79" i="31"/>
  <c r="AH85" i="24"/>
  <c r="M33" i="31"/>
  <c r="F145" i="32"/>
  <c r="M71" i="31"/>
  <c r="BT85" i="24"/>
  <c r="I305" i="32"/>
  <c r="O85" i="24"/>
  <c r="M14" i="31"/>
  <c r="H49" i="32"/>
  <c r="AL85" i="24"/>
  <c r="M37" i="31"/>
  <c r="C177" i="32"/>
  <c r="V85" i="24"/>
  <c r="M21" i="31"/>
  <c r="H81" i="32"/>
  <c r="M48" i="31"/>
  <c r="G209" i="32"/>
  <c r="AW85" i="24"/>
  <c r="M66" i="31"/>
  <c r="D305" i="32"/>
  <c r="BO85" i="24"/>
  <c r="M15" i="31"/>
  <c r="I49" i="32"/>
  <c r="M45" i="31"/>
  <c r="D209" i="32"/>
  <c r="AT85" i="24"/>
  <c r="W85" i="24"/>
  <c r="M22" i="31"/>
  <c r="I81" i="32"/>
  <c r="AA85" i="24"/>
  <c r="M26" i="31"/>
  <c r="F113" i="32"/>
  <c r="M36" i="31"/>
  <c r="I145" i="32"/>
  <c r="AK85" i="24"/>
  <c r="CA85" i="24"/>
  <c r="I337" i="32"/>
  <c r="M78" i="31"/>
  <c r="M20" i="31"/>
  <c r="G81" i="32"/>
  <c r="U85" i="24"/>
  <c r="BF85" i="24"/>
  <c r="I241" i="32"/>
  <c r="M57" i="31"/>
  <c r="E49" i="32"/>
  <c r="L85" i="24"/>
  <c r="M11" i="31"/>
  <c r="M38" i="31"/>
  <c r="AM85" i="24"/>
  <c r="D177" i="32"/>
  <c r="P85" i="24"/>
  <c r="BY85" i="24"/>
  <c r="G337" i="32"/>
  <c r="M76" i="31"/>
  <c r="G113" i="32"/>
  <c r="M27" i="31"/>
  <c r="M32" i="31"/>
  <c r="E145" i="32"/>
  <c r="M69" i="31"/>
  <c r="G305" i="32"/>
  <c r="AV85" i="24"/>
  <c r="M47" i="31"/>
  <c r="F209" i="32"/>
  <c r="M50" i="31"/>
  <c r="I209" i="32"/>
  <c r="AY85" i="24"/>
  <c r="AB85" i="24"/>
  <c r="BP85" i="24"/>
  <c r="M67" i="31"/>
  <c r="E305" i="32"/>
  <c r="BI85" i="24"/>
  <c r="M60" i="31"/>
  <c r="E273" i="32"/>
  <c r="G85" i="24"/>
  <c r="M6" i="31"/>
  <c r="G17" i="32"/>
  <c r="AS85" i="24"/>
  <c r="M44" i="31"/>
  <c r="C209" i="32"/>
  <c r="M12" i="31"/>
  <c r="F49" i="32"/>
  <c r="M85" i="24"/>
  <c r="M62" i="31"/>
  <c r="BK85" i="24"/>
  <c r="G273" i="32"/>
  <c r="BB85" i="24"/>
  <c r="M53" i="31"/>
  <c r="E241" i="32"/>
  <c r="AE85" i="24"/>
  <c r="M30" i="31"/>
  <c r="C145" i="32"/>
  <c r="BE85" i="24"/>
  <c r="M56" i="31"/>
  <c r="H241" i="32"/>
  <c r="M75" i="31"/>
  <c r="BX85" i="24"/>
  <c r="F337" i="32"/>
  <c r="Y85" i="24"/>
  <c r="M24" i="31"/>
  <c r="D113" i="32"/>
  <c r="M74" i="31"/>
  <c r="E337" i="32"/>
  <c r="AX85" i="24"/>
  <c r="M49" i="31"/>
  <c r="H209" i="32"/>
  <c r="D337" i="32"/>
  <c r="M73" i="31"/>
  <c r="M4" i="31"/>
  <c r="E17" i="32"/>
  <c r="E85" i="24"/>
  <c r="H85" i="24"/>
  <c r="M7" i="31"/>
  <c r="H17" i="32"/>
  <c r="F305" i="32"/>
  <c r="BQ85" i="24"/>
  <c r="M68" i="31"/>
  <c r="M34" i="31"/>
  <c r="AI85" i="24"/>
  <c r="G145" i="32"/>
  <c r="M10" i="31"/>
  <c r="K85" i="24"/>
  <c r="D49" i="32"/>
  <c r="M72" i="31"/>
  <c r="C337" i="32"/>
  <c r="BU85" i="24"/>
  <c r="AQ85" i="24"/>
  <c r="M42" i="31"/>
  <c r="H177" i="32"/>
  <c r="AC85" i="24"/>
  <c r="M28" i="31"/>
  <c r="H113" i="32"/>
  <c r="M16" i="31"/>
  <c r="C81" i="32"/>
  <c r="Q85" i="24"/>
  <c r="M19" i="31"/>
  <c r="F81" i="32"/>
  <c r="T85" i="24"/>
  <c r="M80" i="31"/>
  <c r="D369" i="32"/>
  <c r="CC85" i="24"/>
  <c r="E209" i="32"/>
  <c r="AU85" i="24"/>
  <c r="M46" i="31"/>
  <c r="M23" i="31"/>
  <c r="C113" i="32"/>
  <c r="X85" i="24"/>
  <c r="M77" i="31"/>
  <c r="H337" i="32"/>
  <c r="BZ85" i="24"/>
  <c r="M35" i="31"/>
  <c r="H145" i="32"/>
  <c r="AJ85" i="24"/>
  <c r="BV85" i="24"/>
  <c r="D341" i="32" s="1"/>
  <c r="E341" i="32"/>
  <c r="C643" i="24"/>
  <c r="C87" i="15"/>
  <c r="G87" i="15" s="1"/>
  <c r="D17" i="32"/>
  <c r="D85" i="24"/>
  <c r="M3" i="31"/>
  <c r="M31" i="31"/>
  <c r="D145" i="32"/>
  <c r="AF85" i="24"/>
  <c r="AN85" i="24"/>
  <c r="M39" i="31"/>
  <c r="E177" i="32"/>
  <c r="M58" i="31"/>
  <c r="C273" i="32"/>
  <c r="BG85" i="24"/>
  <c r="M59" i="31"/>
  <c r="D273" i="32"/>
  <c r="BH85" i="24"/>
  <c r="AD85" i="24"/>
  <c r="I113" i="32"/>
  <c r="M29" i="31"/>
  <c r="M41" i="31"/>
  <c r="G177" i="32"/>
  <c r="AP85" i="24"/>
  <c r="BR85" i="24"/>
  <c r="M40" i="31"/>
  <c r="F177" i="32"/>
  <c r="AO85" i="24"/>
  <c r="F17" i="32"/>
  <c r="F85" i="24"/>
  <c r="M5" i="31"/>
  <c r="M43" i="31"/>
  <c r="I177" i="32"/>
  <c r="AR85" i="24"/>
  <c r="M8" i="31"/>
  <c r="I17" i="32"/>
  <c r="H305" i="32"/>
  <c r="BS85" i="24"/>
  <c r="M70" i="31"/>
  <c r="M13" i="31"/>
  <c r="G49" i="32"/>
  <c r="N85" i="24"/>
  <c r="Z85" i="24"/>
  <c r="E113" i="32"/>
  <c r="M25" i="31"/>
  <c r="C67" i="24"/>
  <c r="CE52" i="24"/>
  <c r="M52" i="31"/>
  <c r="D241" i="32"/>
  <c r="BA85" i="24"/>
  <c r="S85" i="24"/>
  <c r="E81" i="32"/>
  <c r="M18" i="31"/>
  <c r="G241" i="32"/>
  <c r="BD85" i="24"/>
  <c r="M55" i="31"/>
  <c r="M9" i="31"/>
  <c r="C49" i="32"/>
  <c r="J85" i="24"/>
  <c r="M63" i="31"/>
  <c r="H273" i="32"/>
  <c r="AZ85" i="24"/>
  <c r="C241" i="32"/>
  <c r="M51" i="31"/>
  <c r="BL85" i="24"/>
  <c r="C120" i="8"/>
  <c r="D367" i="24"/>
  <c r="D715" i="34"/>
  <c r="E623" i="34"/>
  <c r="E612" i="34"/>
  <c r="H30" i="15" l="1"/>
  <c r="C642" i="24"/>
  <c r="C86" i="15"/>
  <c r="G86" i="15" s="1"/>
  <c r="C54" i="15"/>
  <c r="G181" i="32"/>
  <c r="C707" i="24"/>
  <c r="C41" i="15"/>
  <c r="H117" i="32"/>
  <c r="C694" i="24"/>
  <c r="C79" i="15"/>
  <c r="G79" i="15" s="1"/>
  <c r="D309" i="32"/>
  <c r="C627" i="24"/>
  <c r="C48" i="15"/>
  <c r="G48" i="15" s="1"/>
  <c r="C701" i="24"/>
  <c r="H149" i="32"/>
  <c r="M2" i="31"/>
  <c r="CE67" i="24"/>
  <c r="I369" i="32" s="1"/>
  <c r="C17" i="32"/>
  <c r="C85" i="24"/>
  <c r="C709" i="24"/>
  <c r="C56" i="15"/>
  <c r="G56" i="15" s="1"/>
  <c r="I181" i="32"/>
  <c r="E181" i="32"/>
  <c r="C52" i="15"/>
  <c r="G52" i="15" s="1"/>
  <c r="C705" i="24"/>
  <c r="F309" i="32"/>
  <c r="C81" i="15"/>
  <c r="G81" i="15" s="1"/>
  <c r="C623" i="24"/>
  <c r="C62" i="15"/>
  <c r="H213" i="32"/>
  <c r="C616" i="24"/>
  <c r="C40" i="15"/>
  <c r="G40" i="15" s="1"/>
  <c r="G117" i="32"/>
  <c r="C693" i="24"/>
  <c r="H53" i="32"/>
  <c r="C680" i="24"/>
  <c r="C27" i="15"/>
  <c r="C53" i="32"/>
  <c r="C22" i="15"/>
  <c r="C675" i="24"/>
  <c r="C697" i="24"/>
  <c r="D149" i="32"/>
  <c r="C44" i="15"/>
  <c r="G44" i="15" s="1"/>
  <c r="H181" i="32"/>
  <c r="C55" i="15"/>
  <c r="G55" i="15" s="1"/>
  <c r="C708" i="24"/>
  <c r="C625" i="24"/>
  <c r="C63" i="15"/>
  <c r="I213" i="32"/>
  <c r="I245" i="32"/>
  <c r="C629" i="24"/>
  <c r="C70" i="15"/>
  <c r="G70" i="15" s="1"/>
  <c r="C692" i="24"/>
  <c r="C39" i="15"/>
  <c r="F117" i="32"/>
  <c r="C61" i="15"/>
  <c r="G213" i="32"/>
  <c r="C631" i="24"/>
  <c r="C80" i="15"/>
  <c r="G80" i="15" s="1"/>
  <c r="E309" i="32"/>
  <c r="C621" i="24"/>
  <c r="C90" i="15"/>
  <c r="G90" i="15" s="1"/>
  <c r="H341" i="32"/>
  <c r="C646" i="24"/>
  <c r="C32" i="15"/>
  <c r="G32" i="15" s="1"/>
  <c r="F85" i="32"/>
  <c r="C685" i="24"/>
  <c r="C341" i="32"/>
  <c r="C85" i="15"/>
  <c r="G85" i="15" s="1"/>
  <c r="C641" i="24"/>
  <c r="C149" i="32"/>
  <c r="C43" i="15"/>
  <c r="C696" i="24"/>
  <c r="C213" i="32"/>
  <c r="C57" i="15"/>
  <c r="G57" i="15" s="1"/>
  <c r="C710" i="24"/>
  <c r="G85" i="32"/>
  <c r="C33" i="15"/>
  <c r="C686" i="24"/>
  <c r="I309" i="32"/>
  <c r="C84" i="15"/>
  <c r="G84" i="15" s="1"/>
  <c r="C640" i="24"/>
  <c r="C77" i="15"/>
  <c r="G77" i="15" s="1"/>
  <c r="I277" i="32"/>
  <c r="C638" i="24"/>
  <c r="H245" i="32"/>
  <c r="C69" i="15"/>
  <c r="C614" i="24"/>
  <c r="G245" i="32"/>
  <c r="C68" i="15"/>
  <c r="G68" i="15" s="1"/>
  <c r="C624" i="24"/>
  <c r="C691" i="24"/>
  <c r="C38" i="15"/>
  <c r="G38" i="15" s="1"/>
  <c r="E117" i="32"/>
  <c r="I117" i="32"/>
  <c r="C695" i="24"/>
  <c r="C42" i="15"/>
  <c r="G42" i="15" s="1"/>
  <c r="G341" i="32"/>
  <c r="C89" i="15"/>
  <c r="G89" i="15" s="1"/>
  <c r="C645" i="24"/>
  <c r="G53" i="32"/>
  <c r="C26" i="15"/>
  <c r="G26" i="15" s="1"/>
  <c r="C679" i="24"/>
  <c r="C18" i="15"/>
  <c r="C671" i="24"/>
  <c r="F21" i="32"/>
  <c r="C72" i="15"/>
  <c r="G72" i="15" s="1"/>
  <c r="D277" i="32"/>
  <c r="C636" i="24"/>
  <c r="H21" i="32"/>
  <c r="C20" i="15"/>
  <c r="G20" i="15" s="1"/>
  <c r="C673" i="24"/>
  <c r="C28" i="15"/>
  <c r="I53" i="32"/>
  <c r="C681" i="24"/>
  <c r="I85" i="32"/>
  <c r="C35" i="15"/>
  <c r="C688" i="24"/>
  <c r="G21" i="15"/>
  <c r="H21" i="15" s="1"/>
  <c r="I21" i="15" s="1"/>
  <c r="D373" i="32"/>
  <c r="C93" i="15"/>
  <c r="G93" i="15" s="1"/>
  <c r="C620" i="24"/>
  <c r="H277" i="32"/>
  <c r="C76" i="15"/>
  <c r="G76" i="15" s="1"/>
  <c r="C637" i="24"/>
  <c r="C16" i="15"/>
  <c r="G16" i="15" s="1"/>
  <c r="C669" i="24"/>
  <c r="D21" i="32"/>
  <c r="C117" i="32"/>
  <c r="C36" i="15"/>
  <c r="C689" i="24"/>
  <c r="C29" i="15"/>
  <c r="C85" i="32"/>
  <c r="C682" i="24"/>
  <c r="C670" i="24"/>
  <c r="C17" i="15"/>
  <c r="E21" i="32"/>
  <c r="C690" i="24"/>
  <c r="D117" i="32"/>
  <c r="C37" i="15"/>
  <c r="E245" i="32"/>
  <c r="C66" i="15"/>
  <c r="G66" i="15" s="1"/>
  <c r="C632" i="24"/>
  <c r="G21" i="32"/>
  <c r="C19" i="15"/>
  <c r="C672" i="24"/>
  <c r="C58" i="15"/>
  <c r="G58" i="15" s="1"/>
  <c r="C711" i="24"/>
  <c r="D213" i="32"/>
  <c r="C53" i="15"/>
  <c r="G53" i="15" s="1"/>
  <c r="F181" i="32"/>
  <c r="C706" i="24"/>
  <c r="C676" i="24"/>
  <c r="D53" i="32"/>
  <c r="C23" i="15"/>
  <c r="G23" i="15" s="1"/>
  <c r="F213" i="32"/>
  <c r="C713" i="24"/>
  <c r="C60" i="15"/>
  <c r="D181" i="32"/>
  <c r="C704" i="24"/>
  <c r="C51" i="15"/>
  <c r="G51" i="15" s="1"/>
  <c r="H85" i="32"/>
  <c r="C687" i="24"/>
  <c r="C34" i="15"/>
  <c r="F149" i="32"/>
  <c r="C699" i="24"/>
  <c r="C46" i="15"/>
  <c r="G46" i="15" s="1"/>
  <c r="F341" i="32"/>
  <c r="C88" i="15"/>
  <c r="G88" i="15" s="1"/>
  <c r="C644" i="24"/>
  <c r="G277" i="32"/>
  <c r="C75" i="15"/>
  <c r="G75" i="15" s="1"/>
  <c r="C635" i="24"/>
  <c r="C647" i="24"/>
  <c r="C91" i="15"/>
  <c r="G91" i="15" s="1"/>
  <c r="I341" i="32"/>
  <c r="G45" i="15"/>
  <c r="H45" i="15" s="1"/>
  <c r="I45" i="15" s="1"/>
  <c r="F245" i="32"/>
  <c r="C633" i="24"/>
  <c r="C67" i="15"/>
  <c r="G67" i="15" s="1"/>
  <c r="E85" i="32"/>
  <c r="C684" i="24"/>
  <c r="C31" i="15"/>
  <c r="G31" i="15" s="1"/>
  <c r="C628" i="24"/>
  <c r="C64" i="15"/>
  <c r="G64" i="15" s="1"/>
  <c r="C245" i="32"/>
  <c r="C65" i="15"/>
  <c r="D245" i="32"/>
  <c r="C630" i="24"/>
  <c r="H309" i="32"/>
  <c r="C83" i="15"/>
  <c r="G83" i="15" s="1"/>
  <c r="C639" i="24"/>
  <c r="E277" i="32"/>
  <c r="C73" i="15"/>
  <c r="G73" i="15" s="1"/>
  <c r="C634" i="24"/>
  <c r="C49" i="15"/>
  <c r="I149" i="32"/>
  <c r="C702" i="24"/>
  <c r="C373" i="32"/>
  <c r="C92" i="15"/>
  <c r="G92" i="15" s="1"/>
  <c r="C622" i="24"/>
  <c r="C71" i="15"/>
  <c r="G71" i="15" s="1"/>
  <c r="C277" i="32"/>
  <c r="C618" i="24"/>
  <c r="G309" i="32"/>
  <c r="C82" i="15"/>
  <c r="G82" i="15" s="1"/>
  <c r="C626" i="24"/>
  <c r="C59" i="15"/>
  <c r="G59" i="15" s="1"/>
  <c r="E213" i="32"/>
  <c r="C712" i="24"/>
  <c r="C47" i="15"/>
  <c r="G149" i="32"/>
  <c r="C700" i="24"/>
  <c r="C678" i="24"/>
  <c r="C25" i="15"/>
  <c r="G25" i="15" s="1"/>
  <c r="F53" i="32"/>
  <c r="E53" i="32"/>
  <c r="C24" i="15"/>
  <c r="G24" i="15" s="1"/>
  <c r="C677" i="24"/>
  <c r="C50" i="15"/>
  <c r="C181" i="32"/>
  <c r="C703" i="24"/>
  <c r="E713" i="34"/>
  <c r="E716" i="34"/>
  <c r="E709" i="34"/>
  <c r="E699" i="34"/>
  <c r="E687" i="34"/>
  <c r="E675" i="34"/>
  <c r="E643" i="34"/>
  <c r="E640" i="34"/>
  <c r="E637" i="34"/>
  <c r="E634" i="34"/>
  <c r="E631" i="34"/>
  <c r="E625" i="34"/>
  <c r="E700" i="34"/>
  <c r="E688" i="34"/>
  <c r="E676" i="34"/>
  <c r="E701" i="34"/>
  <c r="E689" i="34"/>
  <c r="E677" i="34"/>
  <c r="E627" i="34"/>
  <c r="E703" i="34"/>
  <c r="E691" i="34"/>
  <c r="E679" i="34"/>
  <c r="E644" i="34"/>
  <c r="E641" i="34"/>
  <c r="E638" i="34"/>
  <c r="E635" i="34"/>
  <c r="E632" i="34"/>
  <c r="E624" i="34"/>
  <c r="E711" i="34"/>
  <c r="E705" i="34"/>
  <c r="E693" i="34"/>
  <c r="E681" i="34"/>
  <c r="E669" i="34"/>
  <c r="E706" i="34"/>
  <c r="E694" i="34"/>
  <c r="E682" i="34"/>
  <c r="E670" i="34"/>
  <c r="E645" i="34"/>
  <c r="E626" i="34"/>
  <c r="E707" i="34"/>
  <c r="E695" i="34"/>
  <c r="E683" i="34"/>
  <c r="E671" i="34"/>
  <c r="E642" i="34"/>
  <c r="E639" i="34"/>
  <c r="E636" i="34"/>
  <c r="E633" i="34"/>
  <c r="E630" i="34"/>
  <c r="E712" i="34"/>
  <c r="E698" i="34"/>
  <c r="E686" i="34"/>
  <c r="E674" i="34"/>
  <c r="E646" i="34"/>
  <c r="E710" i="34"/>
  <c r="E704" i="34"/>
  <c r="E668" i="34"/>
  <c r="E690" i="34"/>
  <c r="E684" i="34"/>
  <c r="E673" i="34"/>
  <c r="E629" i="34"/>
  <c r="E692" i="34"/>
  <c r="E647" i="34"/>
  <c r="E678" i="34"/>
  <c r="E628" i="34"/>
  <c r="E708" i="34"/>
  <c r="E697" i="34"/>
  <c r="E672" i="34"/>
  <c r="E696" i="34"/>
  <c r="E685" i="34"/>
  <c r="E680" i="34"/>
  <c r="E702" i="34"/>
  <c r="C121" i="8"/>
  <c r="D384" i="24"/>
  <c r="G19" i="15" l="1"/>
  <c r="H19" i="15"/>
  <c r="I19" i="15" s="1"/>
  <c r="G29" i="15"/>
  <c r="H29" i="15" s="1"/>
  <c r="G27" i="15"/>
  <c r="H27" i="15" s="1"/>
  <c r="I27" i="15" s="1"/>
  <c r="G43" i="15"/>
  <c r="H43" i="15" s="1"/>
  <c r="I43" i="15" s="1"/>
  <c r="G63" i="15"/>
  <c r="H63" i="15" s="1"/>
  <c r="I63" i="15" s="1"/>
  <c r="G69" i="15"/>
  <c r="H69" i="15" s="1"/>
  <c r="I69" i="15" s="1"/>
  <c r="G36" i="15"/>
  <c r="H36" i="15" s="1"/>
  <c r="I36" i="15" s="1"/>
  <c r="G22" i="15"/>
  <c r="H22" i="15" s="1"/>
  <c r="G47" i="15"/>
  <c r="H47" i="15"/>
  <c r="I47" i="15" s="1"/>
  <c r="G65" i="15"/>
  <c r="H65" i="15"/>
  <c r="I65" i="15" s="1"/>
  <c r="G34" i="15"/>
  <c r="H34" i="15" s="1"/>
  <c r="I34" i="15" s="1"/>
  <c r="G37" i="15"/>
  <c r="H37" i="15" s="1"/>
  <c r="I37" i="15" s="1"/>
  <c r="G35" i="15"/>
  <c r="H35" i="15" s="1"/>
  <c r="H18" i="15"/>
  <c r="I18" i="15" s="1"/>
  <c r="G18" i="15"/>
  <c r="C15" i="15"/>
  <c r="C21" i="32"/>
  <c r="C668" i="24"/>
  <c r="C715" i="24" s="1"/>
  <c r="CE85" i="24"/>
  <c r="G41" i="15"/>
  <c r="H41" i="15" s="1"/>
  <c r="G50" i="15"/>
  <c r="H50" i="15" s="1"/>
  <c r="G49" i="15"/>
  <c r="H49" i="15" s="1"/>
  <c r="G33" i="15"/>
  <c r="H33" i="15" s="1"/>
  <c r="I33" i="15" s="1"/>
  <c r="G39" i="15"/>
  <c r="H39" i="15" s="1"/>
  <c r="I39" i="15" s="1"/>
  <c r="G17" i="15"/>
  <c r="H17" i="15" s="1"/>
  <c r="I17" i="15" s="1"/>
  <c r="G28" i="15"/>
  <c r="H28" i="15" s="1"/>
  <c r="I28" i="15" s="1"/>
  <c r="C648" i="24"/>
  <c r="M716" i="24" s="1"/>
  <c r="D615" i="24"/>
  <c r="G54" i="15"/>
  <c r="H54" i="15" s="1"/>
  <c r="I54" i="15" s="1"/>
  <c r="E715" i="34"/>
  <c r="F624" i="34"/>
  <c r="C138" i="8"/>
  <c r="D417" i="24"/>
  <c r="I373" i="32" l="1"/>
  <c r="C716" i="24"/>
  <c r="G15" i="15"/>
  <c r="H15" i="15" s="1"/>
  <c r="I15" i="15" s="1"/>
  <c r="D684" i="24"/>
  <c r="D707" i="24"/>
  <c r="D686" i="24"/>
  <c r="D632" i="24"/>
  <c r="D679" i="24"/>
  <c r="D710" i="24"/>
  <c r="D638" i="24"/>
  <c r="D626" i="24"/>
  <c r="D630" i="24"/>
  <c r="D687" i="24"/>
  <c r="D644" i="24"/>
  <c r="D643" i="24"/>
  <c r="D623" i="24"/>
  <c r="D676" i="24"/>
  <c r="D672" i="24"/>
  <c r="D691" i="24"/>
  <c r="D673" i="24"/>
  <c r="D704" i="24"/>
  <c r="D622" i="24"/>
  <c r="D700" i="24"/>
  <c r="D631" i="24"/>
  <c r="D709" i="24"/>
  <c r="D699" i="24"/>
  <c r="D670" i="24"/>
  <c r="D616" i="24"/>
  <c r="D627" i="24"/>
  <c r="D621" i="24"/>
  <c r="D702" i="24"/>
  <c r="D692" i="24"/>
  <c r="D634" i="24"/>
  <c r="D713" i="24"/>
  <c r="D668" i="24"/>
  <c r="D685" i="24"/>
  <c r="D689" i="24"/>
  <c r="D646" i="24"/>
  <c r="D625" i="24"/>
  <c r="D711" i="24"/>
  <c r="D671" i="24"/>
  <c r="D669" i="24"/>
  <c r="D694" i="24"/>
  <c r="D636" i="24"/>
  <c r="D639" i="24"/>
  <c r="D690" i="24"/>
  <c r="D633" i="24"/>
  <c r="D617" i="24"/>
  <c r="D628" i="24"/>
  <c r="D640" i="24"/>
  <c r="D619" i="24"/>
  <c r="D678" i="24"/>
  <c r="D682" i="24"/>
  <c r="D701" i="24"/>
  <c r="D696" i="24"/>
  <c r="D716" i="24"/>
  <c r="D706" i="24"/>
  <c r="D620" i="24"/>
  <c r="D698" i="24"/>
  <c r="D645" i="24"/>
  <c r="D703" i="24"/>
  <c r="D637" i="24"/>
  <c r="D705" i="24"/>
  <c r="D677" i="24"/>
  <c r="D683" i="24"/>
  <c r="D647" i="24"/>
  <c r="D635" i="24"/>
  <c r="D618" i="24"/>
  <c r="D681" i="24"/>
  <c r="D624" i="24"/>
  <c r="D693" i="24"/>
  <c r="D674" i="24"/>
  <c r="D675" i="24"/>
  <c r="D642" i="24"/>
  <c r="D688" i="24"/>
  <c r="D697" i="24"/>
  <c r="D680" i="24"/>
  <c r="D641" i="24"/>
  <c r="D629" i="24"/>
  <c r="D708" i="24"/>
  <c r="D712" i="24"/>
  <c r="D695" i="24"/>
  <c r="F700" i="34"/>
  <c r="F688" i="34"/>
  <c r="F676" i="34"/>
  <c r="F701" i="34"/>
  <c r="F689" i="34"/>
  <c r="F677" i="34"/>
  <c r="F627" i="34"/>
  <c r="F716" i="34"/>
  <c r="F710" i="34"/>
  <c r="F702" i="34"/>
  <c r="F690" i="34"/>
  <c r="F678" i="34"/>
  <c r="F647" i="34"/>
  <c r="F629" i="34"/>
  <c r="F704" i="34"/>
  <c r="F692" i="34"/>
  <c r="F680" i="34"/>
  <c r="F668" i="34"/>
  <c r="F706" i="34"/>
  <c r="F694" i="34"/>
  <c r="F682" i="34"/>
  <c r="F670" i="34"/>
  <c r="F645" i="34"/>
  <c r="F626" i="34"/>
  <c r="F707" i="34"/>
  <c r="F695" i="34"/>
  <c r="F683" i="34"/>
  <c r="F671" i="34"/>
  <c r="F642" i="34"/>
  <c r="F639" i="34"/>
  <c r="F636" i="34"/>
  <c r="F633" i="34"/>
  <c r="F630" i="34"/>
  <c r="F708" i="34"/>
  <c r="F696" i="34"/>
  <c r="F684" i="34"/>
  <c r="F672" i="34"/>
  <c r="F628" i="34"/>
  <c r="F709" i="34"/>
  <c r="F699" i="34"/>
  <c r="F687" i="34"/>
  <c r="F675" i="34"/>
  <c r="F643" i="34"/>
  <c r="F640" i="34"/>
  <c r="F637" i="34"/>
  <c r="F634" i="34"/>
  <c r="F631" i="34"/>
  <c r="F625" i="34"/>
  <c r="F679" i="34"/>
  <c r="F644" i="34"/>
  <c r="F713" i="34"/>
  <c r="F698" i="34"/>
  <c r="F673" i="34"/>
  <c r="F681" i="34"/>
  <c r="F703" i="34"/>
  <c r="F712" i="34"/>
  <c r="F632" i="34"/>
  <c r="F697" i="34"/>
  <c r="F686" i="34"/>
  <c r="F705" i="34"/>
  <c r="F669" i="34"/>
  <c r="F646" i="34"/>
  <c r="F635" i="34"/>
  <c r="F693" i="34"/>
  <c r="F641" i="34"/>
  <c r="F674" i="34"/>
  <c r="F691" i="34"/>
  <c r="F685" i="34"/>
  <c r="F711" i="34"/>
  <c r="F638" i="34"/>
  <c r="C168" i="8"/>
  <c r="D421" i="24"/>
  <c r="E612" i="24" l="1"/>
  <c r="E623" i="24"/>
  <c r="D715" i="24"/>
  <c r="F715" i="34"/>
  <c r="G625" i="34"/>
  <c r="C172" i="8"/>
  <c r="D424" i="24"/>
  <c r="C177" i="8" s="1"/>
  <c r="E709" i="24" l="1"/>
  <c r="E644" i="24"/>
  <c r="E646" i="24"/>
  <c r="E698" i="24"/>
  <c r="E668" i="24"/>
  <c r="E636" i="24"/>
  <c r="E643" i="24"/>
  <c r="E678" i="24"/>
  <c r="E687" i="24"/>
  <c r="E697" i="24"/>
  <c r="E641" i="24"/>
  <c r="E695" i="24"/>
  <c r="E693" i="24"/>
  <c r="E630" i="24"/>
  <c r="E699" i="24"/>
  <c r="E633" i="24"/>
  <c r="E685" i="24"/>
  <c r="E638" i="24"/>
  <c r="E631" i="24"/>
  <c r="E647" i="24"/>
  <c r="E628" i="24"/>
  <c r="E702" i="24"/>
  <c r="E684" i="24"/>
  <c r="E683" i="24"/>
  <c r="E634" i="24"/>
  <c r="E682" i="24"/>
  <c r="E673" i="24"/>
  <c r="E635" i="24"/>
  <c r="E627" i="24"/>
  <c r="E642" i="24"/>
  <c r="E696" i="24"/>
  <c r="E625" i="24"/>
  <c r="E700" i="24"/>
  <c r="E694" i="24"/>
  <c r="E701" i="24"/>
  <c r="E674" i="24"/>
  <c r="E710" i="24"/>
  <c r="E632" i="24"/>
  <c r="E707" i="24"/>
  <c r="E705" i="24"/>
  <c r="E692" i="24"/>
  <c r="E626" i="24"/>
  <c r="E680" i="24"/>
  <c r="E629" i="24"/>
  <c r="E716" i="24"/>
  <c r="E624" i="24"/>
  <c r="E711" i="24"/>
  <c r="E703" i="24"/>
  <c r="E712" i="24"/>
  <c r="E686" i="24"/>
  <c r="E676" i="24"/>
  <c r="E677" i="24"/>
  <c r="E639" i="24"/>
  <c r="E670" i="24"/>
  <c r="E645" i="24"/>
  <c r="E671" i="24"/>
  <c r="E691" i="24"/>
  <c r="E704" i="24"/>
  <c r="E681" i="24"/>
  <c r="E637" i="24"/>
  <c r="E708" i="24"/>
  <c r="E689" i="24"/>
  <c r="E690" i="24"/>
  <c r="E675" i="24"/>
  <c r="E679" i="24"/>
  <c r="E688" i="24"/>
  <c r="E640" i="24"/>
  <c r="E669" i="24"/>
  <c r="E706" i="24"/>
  <c r="E672" i="24"/>
  <c r="E713" i="24"/>
  <c r="G710" i="34"/>
  <c r="G711" i="34"/>
  <c r="G716" i="34"/>
  <c r="G701" i="34"/>
  <c r="G689" i="34"/>
  <c r="G677" i="34"/>
  <c r="G627" i="34"/>
  <c r="G702" i="34"/>
  <c r="G690" i="34"/>
  <c r="G678" i="34"/>
  <c r="G647" i="34"/>
  <c r="G629" i="34"/>
  <c r="G713" i="34"/>
  <c r="G703" i="34"/>
  <c r="G691" i="34"/>
  <c r="G679" i="34"/>
  <c r="G644" i="34"/>
  <c r="G641" i="34"/>
  <c r="G638" i="34"/>
  <c r="G635" i="34"/>
  <c r="G632" i="34"/>
  <c r="G705" i="34"/>
  <c r="G693" i="34"/>
  <c r="G681" i="34"/>
  <c r="G669" i="34"/>
  <c r="G707" i="34"/>
  <c r="G695" i="34"/>
  <c r="G683" i="34"/>
  <c r="G671" i="34"/>
  <c r="G642" i="34"/>
  <c r="G639" i="34"/>
  <c r="G636" i="34"/>
  <c r="G633" i="34"/>
  <c r="G630" i="34"/>
  <c r="G708" i="34"/>
  <c r="G696" i="34"/>
  <c r="G684" i="34"/>
  <c r="G672" i="34"/>
  <c r="G628" i="34"/>
  <c r="G697" i="34"/>
  <c r="G685" i="34"/>
  <c r="G673" i="34"/>
  <c r="G700" i="34"/>
  <c r="G688" i="34"/>
  <c r="G676" i="34"/>
  <c r="G698" i="34"/>
  <c r="G687" i="34"/>
  <c r="G637" i="34"/>
  <c r="G709" i="34"/>
  <c r="G706" i="34"/>
  <c r="G692" i="34"/>
  <c r="G670" i="34"/>
  <c r="G640" i="34"/>
  <c r="G712" i="34"/>
  <c r="G686" i="34"/>
  <c r="G675" i="34"/>
  <c r="G643" i="34"/>
  <c r="G646" i="34"/>
  <c r="G694" i="34"/>
  <c r="G680" i="34"/>
  <c r="G704" i="34"/>
  <c r="G682" i="34"/>
  <c r="G668" i="34"/>
  <c r="G634" i="34"/>
  <c r="G699" i="34"/>
  <c r="G645" i="34"/>
  <c r="G674" i="34"/>
  <c r="G626" i="34"/>
  <c r="G631" i="34"/>
  <c r="E715" i="24" l="1"/>
  <c r="F624" i="24"/>
  <c r="G715" i="34"/>
  <c r="H628" i="34"/>
  <c r="F710" i="24" l="1"/>
  <c r="F684" i="24"/>
  <c r="F644" i="24"/>
  <c r="F713" i="24"/>
  <c r="F628" i="24"/>
  <c r="F716" i="24"/>
  <c r="F696" i="24"/>
  <c r="F690" i="24"/>
  <c r="F640" i="24"/>
  <c r="F711" i="24"/>
  <c r="F677" i="24"/>
  <c r="F687" i="24"/>
  <c r="F706" i="24"/>
  <c r="F683" i="24"/>
  <c r="F678" i="24"/>
  <c r="F698" i="24"/>
  <c r="F647" i="24"/>
  <c r="F639" i="24"/>
  <c r="F633" i="24"/>
  <c r="F646" i="24"/>
  <c r="F642" i="24"/>
  <c r="F708" i="24"/>
  <c r="F681" i="24"/>
  <c r="F626" i="24"/>
  <c r="F686" i="24"/>
  <c r="F701" i="24"/>
  <c r="F693" i="24"/>
  <c r="F689" i="24"/>
  <c r="F699" i="24"/>
  <c r="F631" i="24"/>
  <c r="F625" i="24"/>
  <c r="F697" i="24"/>
  <c r="F637" i="24"/>
  <c r="F695" i="24"/>
  <c r="F630" i="24"/>
  <c r="F634" i="24"/>
  <c r="F674" i="24"/>
  <c r="F685" i="24"/>
  <c r="F673" i="24"/>
  <c r="F679" i="24"/>
  <c r="F669" i="24"/>
  <c r="F670" i="24"/>
  <c r="F712" i="24"/>
  <c r="F627" i="24"/>
  <c r="F641" i="24"/>
  <c r="F636" i="24"/>
  <c r="F702" i="24"/>
  <c r="F682" i="24"/>
  <c r="F694" i="24"/>
  <c r="F700" i="24"/>
  <c r="F705" i="24"/>
  <c r="F707" i="24"/>
  <c r="F691" i="24"/>
  <c r="F645" i="24"/>
  <c r="F704" i="24"/>
  <c r="F675" i="24"/>
  <c r="F676" i="24"/>
  <c r="F643" i="24"/>
  <c r="F709" i="24"/>
  <c r="F703" i="24"/>
  <c r="F671" i="24"/>
  <c r="F692" i="24"/>
  <c r="F638" i="24"/>
  <c r="F635" i="24"/>
  <c r="F688" i="24"/>
  <c r="F680" i="24"/>
  <c r="F672" i="24"/>
  <c r="F629" i="24"/>
  <c r="F668" i="24"/>
  <c r="F632" i="24"/>
  <c r="H711" i="34"/>
  <c r="H712" i="34"/>
  <c r="H702" i="34"/>
  <c r="H690" i="34"/>
  <c r="H678" i="34"/>
  <c r="H647" i="34"/>
  <c r="H629" i="34"/>
  <c r="H716" i="34"/>
  <c r="H713" i="34"/>
  <c r="H710" i="34"/>
  <c r="H703" i="34"/>
  <c r="H691" i="34"/>
  <c r="H679" i="34"/>
  <c r="H644" i="34"/>
  <c r="H641" i="34"/>
  <c r="H638" i="34"/>
  <c r="H635" i="34"/>
  <c r="H632" i="34"/>
  <c r="H704" i="34"/>
  <c r="H692" i="34"/>
  <c r="H680" i="34"/>
  <c r="H668" i="34"/>
  <c r="H706" i="34"/>
  <c r="H694" i="34"/>
  <c r="H682" i="34"/>
  <c r="H670" i="34"/>
  <c r="H645" i="34"/>
  <c r="H708" i="34"/>
  <c r="H696" i="34"/>
  <c r="H684" i="34"/>
  <c r="H672" i="34"/>
  <c r="H697" i="34"/>
  <c r="H685" i="34"/>
  <c r="H673" i="34"/>
  <c r="H698" i="34"/>
  <c r="H686" i="34"/>
  <c r="H674" i="34"/>
  <c r="H646" i="34"/>
  <c r="H701" i="34"/>
  <c r="H689" i="34"/>
  <c r="H677" i="34"/>
  <c r="H687" i="34"/>
  <c r="H637" i="34"/>
  <c r="H630" i="34"/>
  <c r="H676" i="34"/>
  <c r="H709" i="34"/>
  <c r="H681" i="34"/>
  <c r="H640" i="34"/>
  <c r="H633" i="34"/>
  <c r="H695" i="34"/>
  <c r="H675" i="34"/>
  <c r="H643" i="34"/>
  <c r="H636" i="34"/>
  <c r="H700" i="34"/>
  <c r="H705" i="34"/>
  <c r="H669" i="34"/>
  <c r="H639" i="34"/>
  <c r="H683" i="34"/>
  <c r="H707" i="34"/>
  <c r="H671" i="34"/>
  <c r="H631" i="34"/>
  <c r="H699" i="34"/>
  <c r="H693" i="34"/>
  <c r="H688" i="34"/>
  <c r="H642" i="34"/>
  <c r="H634" i="34"/>
  <c r="F715" i="24" l="1"/>
  <c r="G625" i="24"/>
  <c r="H715" i="34"/>
  <c r="I629" i="34"/>
  <c r="G673" i="24" l="1"/>
  <c r="G629" i="24"/>
  <c r="G689" i="24"/>
  <c r="G640" i="24"/>
  <c r="G688" i="24"/>
  <c r="G679" i="24"/>
  <c r="G703" i="24"/>
  <c r="G633" i="24"/>
  <c r="G636" i="24"/>
  <c r="G671" i="24"/>
  <c r="G638" i="24"/>
  <c r="G696" i="24"/>
  <c r="G641" i="24"/>
  <c r="G647" i="24"/>
  <c r="G702" i="24"/>
  <c r="G712" i="24"/>
  <c r="G692" i="24"/>
  <c r="G682" i="24"/>
  <c r="G698" i="24"/>
  <c r="G686" i="24"/>
  <c r="G644" i="24"/>
  <c r="G642" i="24"/>
  <c r="G690" i="24"/>
  <c r="G694" i="24"/>
  <c r="G677" i="24"/>
  <c r="G687" i="24"/>
  <c r="G691" i="24"/>
  <c r="G704" i="24"/>
  <c r="G693" i="24"/>
  <c r="G701" i="24"/>
  <c r="G711" i="24"/>
  <c r="G684" i="24"/>
  <c r="G683" i="24"/>
  <c r="G675" i="24"/>
  <c r="G706" i="24"/>
  <c r="G668" i="24"/>
  <c r="G695" i="24"/>
  <c r="G634" i="24"/>
  <c r="G645" i="24"/>
  <c r="G631" i="24"/>
  <c r="G627" i="24"/>
  <c r="G681" i="24"/>
  <c r="G708" i="24"/>
  <c r="G626" i="24"/>
  <c r="G670" i="24"/>
  <c r="G628" i="24"/>
  <c r="G632" i="24"/>
  <c r="G674" i="24"/>
  <c r="G697" i="24"/>
  <c r="G669" i="24"/>
  <c r="G637" i="24"/>
  <c r="G672" i="24"/>
  <c r="G643" i="24"/>
  <c r="G716" i="24"/>
  <c r="G676" i="24"/>
  <c r="G700" i="24"/>
  <c r="G709" i="24"/>
  <c r="G635" i="24"/>
  <c r="G713" i="24"/>
  <c r="G699" i="24"/>
  <c r="G685" i="24"/>
  <c r="G707" i="24"/>
  <c r="G710" i="24"/>
  <c r="G639" i="24"/>
  <c r="G646" i="24"/>
  <c r="G630" i="24"/>
  <c r="G680" i="24"/>
  <c r="G705" i="24"/>
  <c r="G678" i="24"/>
  <c r="I712" i="34"/>
  <c r="I713" i="34"/>
  <c r="I708" i="34"/>
  <c r="I716" i="34"/>
  <c r="I710" i="34"/>
  <c r="I703" i="34"/>
  <c r="I691" i="34"/>
  <c r="I679" i="34"/>
  <c r="I644" i="34"/>
  <c r="I641" i="34"/>
  <c r="I638" i="34"/>
  <c r="I635" i="34"/>
  <c r="I632" i="34"/>
  <c r="I704" i="34"/>
  <c r="I692" i="34"/>
  <c r="I680" i="34"/>
  <c r="I668" i="34"/>
  <c r="I705" i="34"/>
  <c r="I693" i="34"/>
  <c r="I681" i="34"/>
  <c r="I669" i="34"/>
  <c r="I711" i="34"/>
  <c r="I707" i="34"/>
  <c r="I695" i="34"/>
  <c r="I683" i="34"/>
  <c r="I671" i="34"/>
  <c r="I642" i="34"/>
  <c r="I639" i="34"/>
  <c r="I636" i="34"/>
  <c r="I633" i="34"/>
  <c r="I630" i="34"/>
  <c r="I697" i="34"/>
  <c r="I685" i="34"/>
  <c r="I673" i="34"/>
  <c r="I698" i="34"/>
  <c r="I686" i="34"/>
  <c r="I674" i="34"/>
  <c r="I646" i="34"/>
  <c r="I709" i="34"/>
  <c r="I699" i="34"/>
  <c r="I687" i="34"/>
  <c r="I675" i="34"/>
  <c r="I643" i="34"/>
  <c r="I640" i="34"/>
  <c r="I637" i="34"/>
  <c r="I634" i="34"/>
  <c r="I631" i="34"/>
  <c r="I702" i="34"/>
  <c r="I690" i="34"/>
  <c r="I678" i="34"/>
  <c r="I647" i="34"/>
  <c r="I701" i="34"/>
  <c r="I676" i="34"/>
  <c r="I706" i="34"/>
  <c r="I684" i="34"/>
  <c r="I670" i="34"/>
  <c r="I700" i="34"/>
  <c r="I689" i="34"/>
  <c r="I694" i="34"/>
  <c r="I672" i="34"/>
  <c r="I645" i="34"/>
  <c r="I677" i="34"/>
  <c r="I688" i="34"/>
  <c r="I696" i="34"/>
  <c r="I682" i="34"/>
  <c r="H628" i="24" l="1"/>
  <c r="H689" i="24" s="1"/>
  <c r="H706" i="24"/>
  <c r="H670" i="24"/>
  <c r="H696" i="24"/>
  <c r="H672" i="24"/>
  <c r="H699" i="24"/>
  <c r="H676" i="24"/>
  <c r="H703" i="24"/>
  <c r="H711" i="24"/>
  <c r="H645" i="24"/>
  <c r="H694" i="24"/>
  <c r="H697" i="24"/>
  <c r="H634" i="24"/>
  <c r="H668" i="24"/>
  <c r="H678" i="24"/>
  <c r="G715" i="24"/>
  <c r="I715" i="34"/>
  <c r="J630" i="34"/>
  <c r="H632" i="24" l="1"/>
  <c r="H682" i="24"/>
  <c r="H707" i="24"/>
  <c r="H642" i="24"/>
  <c r="H669" i="24"/>
  <c r="H687" i="24"/>
  <c r="H646" i="24"/>
  <c r="H691" i="24"/>
  <c r="H713" i="24"/>
  <c r="H674" i="24"/>
  <c r="H680" i="24"/>
  <c r="H704" i="24"/>
  <c r="H679" i="24"/>
  <c r="H683" i="24"/>
  <c r="H636" i="24"/>
  <c r="H705" i="24"/>
  <c r="H685" i="24"/>
  <c r="H684" i="24"/>
  <c r="H695" i="24"/>
  <c r="H647" i="24"/>
  <c r="H702" i="24"/>
  <c r="H633" i="24"/>
  <c r="H712" i="24"/>
  <c r="H710" i="24"/>
  <c r="H643" i="24"/>
  <c r="H644" i="24"/>
  <c r="H698" i="24"/>
  <c r="H708" i="24"/>
  <c r="H637" i="24"/>
  <c r="H629" i="24"/>
  <c r="I629" i="24" s="1"/>
  <c r="H635" i="24"/>
  <c r="H681" i="24"/>
  <c r="H630" i="24"/>
  <c r="H673" i="24"/>
  <c r="H688" i="24"/>
  <c r="H709" i="24"/>
  <c r="H631" i="24"/>
  <c r="H690" i="24"/>
  <c r="H677" i="24"/>
  <c r="H641" i="24"/>
  <c r="H716" i="24"/>
  <c r="H700" i="24"/>
  <c r="H671" i="24"/>
  <c r="H701" i="24"/>
  <c r="H640" i="24"/>
  <c r="H675" i="24"/>
  <c r="H638" i="24"/>
  <c r="H692" i="24"/>
  <c r="H639" i="24"/>
  <c r="H693" i="24"/>
  <c r="H686" i="24"/>
  <c r="J713" i="34"/>
  <c r="J709" i="34"/>
  <c r="J704" i="34"/>
  <c r="J692" i="34"/>
  <c r="J680" i="34"/>
  <c r="J668" i="34"/>
  <c r="J705" i="34"/>
  <c r="J693" i="34"/>
  <c r="J681" i="34"/>
  <c r="J669" i="34"/>
  <c r="J706" i="34"/>
  <c r="J694" i="34"/>
  <c r="J682" i="34"/>
  <c r="J670" i="34"/>
  <c r="J645" i="34"/>
  <c r="J696" i="34"/>
  <c r="J684" i="34"/>
  <c r="J672" i="34"/>
  <c r="J698" i="34"/>
  <c r="J686" i="34"/>
  <c r="J674" i="34"/>
  <c r="J646" i="34"/>
  <c r="J699" i="34"/>
  <c r="J687" i="34"/>
  <c r="J675" i="34"/>
  <c r="J643" i="34"/>
  <c r="J640" i="34"/>
  <c r="J637" i="34"/>
  <c r="J634" i="34"/>
  <c r="J631" i="34"/>
  <c r="J712" i="34"/>
  <c r="J700" i="34"/>
  <c r="J688" i="34"/>
  <c r="J676" i="34"/>
  <c r="J716" i="34"/>
  <c r="J710" i="34"/>
  <c r="J703" i="34"/>
  <c r="J691" i="34"/>
  <c r="J679" i="34"/>
  <c r="J644" i="34"/>
  <c r="J641" i="34"/>
  <c r="J638" i="34"/>
  <c r="J635" i="34"/>
  <c r="J632" i="34"/>
  <c r="J690" i="34"/>
  <c r="J673" i="34"/>
  <c r="J633" i="34"/>
  <c r="J695" i="34"/>
  <c r="J689" i="34"/>
  <c r="J647" i="34"/>
  <c r="J636" i="34"/>
  <c r="J678" i="34"/>
  <c r="J697" i="34"/>
  <c r="J639" i="34"/>
  <c r="J708" i="34"/>
  <c r="J683" i="34"/>
  <c r="J711" i="34"/>
  <c r="J677" i="34"/>
  <c r="J642" i="34"/>
  <c r="J701" i="34"/>
  <c r="J685" i="34"/>
  <c r="J671" i="34"/>
  <c r="J707" i="34"/>
  <c r="J702" i="34"/>
  <c r="I634" i="24" l="1"/>
  <c r="I716" i="24"/>
  <c r="I692" i="24"/>
  <c r="I689" i="24"/>
  <c r="I645" i="24"/>
  <c r="I643" i="24"/>
  <c r="I669" i="24"/>
  <c r="I686" i="24"/>
  <c r="I695" i="24"/>
  <c r="I673" i="24"/>
  <c r="I631" i="24"/>
  <c r="I672" i="24"/>
  <c r="I705" i="24"/>
  <c r="I680" i="24"/>
  <c r="I703" i="24"/>
  <c r="I632" i="24"/>
  <c r="I675" i="24"/>
  <c r="I682" i="24"/>
  <c r="I707" i="24"/>
  <c r="I647" i="24"/>
  <c r="I685" i="24"/>
  <c r="I702" i="24"/>
  <c r="I712" i="24"/>
  <c r="I668" i="24"/>
  <c r="I679" i="24"/>
  <c r="I696" i="24"/>
  <c r="I676" i="24"/>
  <c r="I691" i="24"/>
  <c r="I711" i="24"/>
  <c r="I709" i="24"/>
  <c r="I690" i="24"/>
  <c r="I710" i="24"/>
  <c r="I683" i="24"/>
  <c r="I704" i="24"/>
  <c r="I684" i="24"/>
  <c r="I713" i="24"/>
  <c r="I677" i="24"/>
  <c r="I635" i="24"/>
  <c r="I639" i="24"/>
  <c r="I630" i="24"/>
  <c r="I642" i="24"/>
  <c r="I688" i="24"/>
  <c r="I699" i="24"/>
  <c r="I638" i="24"/>
  <c r="I697" i="24"/>
  <c r="I641" i="24"/>
  <c r="I636" i="24"/>
  <c r="I681" i="24"/>
  <c r="I698" i="24"/>
  <c r="I694" i="24"/>
  <c r="I701" i="24"/>
  <c r="I693" i="24"/>
  <c r="I633" i="24"/>
  <c r="I706" i="24"/>
  <c r="I674" i="24"/>
  <c r="I637" i="24"/>
  <c r="I640" i="24"/>
  <c r="I670" i="24"/>
  <c r="I671" i="24"/>
  <c r="I687" i="24"/>
  <c r="I644" i="24"/>
  <c r="I646" i="24"/>
  <c r="I678" i="24"/>
  <c r="I700" i="24"/>
  <c r="I708" i="24"/>
  <c r="H715" i="24"/>
  <c r="J715" i="34"/>
  <c r="K644" i="34"/>
  <c r="L647" i="34"/>
  <c r="I715" i="24" l="1"/>
  <c r="J630" i="24"/>
  <c r="L716" i="34"/>
  <c r="L708" i="34"/>
  <c r="L711" i="34"/>
  <c r="L706" i="34"/>
  <c r="L694" i="34"/>
  <c r="L682" i="34"/>
  <c r="L670" i="34"/>
  <c r="L707" i="34"/>
  <c r="L695" i="34"/>
  <c r="L683" i="34"/>
  <c r="L671" i="34"/>
  <c r="M671" i="34" s="1"/>
  <c r="L696" i="34"/>
  <c r="L684" i="34"/>
  <c r="L672" i="34"/>
  <c r="L698" i="34"/>
  <c r="L686" i="34"/>
  <c r="L674" i="34"/>
  <c r="L712" i="34"/>
  <c r="L709" i="34"/>
  <c r="L700" i="34"/>
  <c r="M700" i="34" s="1"/>
  <c r="L688" i="34"/>
  <c r="L676" i="34"/>
  <c r="M676" i="34" s="1"/>
  <c r="L701" i="34"/>
  <c r="L689" i="34"/>
  <c r="L677" i="34"/>
  <c r="L702" i="34"/>
  <c r="L690" i="34"/>
  <c r="L678" i="34"/>
  <c r="L713" i="34"/>
  <c r="M713" i="34" s="1"/>
  <c r="L705" i="34"/>
  <c r="M705" i="34" s="1"/>
  <c r="L693" i="34"/>
  <c r="L681" i="34"/>
  <c r="L669" i="34"/>
  <c r="L673" i="34"/>
  <c r="L703" i="34"/>
  <c r="L692" i="34"/>
  <c r="M692" i="34" s="1"/>
  <c r="L675" i="34"/>
  <c r="L697" i="34"/>
  <c r="L691" i="34"/>
  <c r="L680" i="34"/>
  <c r="L699" i="34"/>
  <c r="L710" i="34"/>
  <c r="M710" i="34" s="1"/>
  <c r="L687" i="34"/>
  <c r="L685" i="34"/>
  <c r="M685" i="34" s="1"/>
  <c r="L679" i="34"/>
  <c r="L704" i="34"/>
  <c r="M704" i="34" s="1"/>
  <c r="L668" i="34"/>
  <c r="K716" i="34"/>
  <c r="K710" i="34"/>
  <c r="K713" i="34"/>
  <c r="K705" i="34"/>
  <c r="K693" i="34"/>
  <c r="K681" i="34"/>
  <c r="K669" i="34"/>
  <c r="K706" i="34"/>
  <c r="K694" i="34"/>
  <c r="K682" i="34"/>
  <c r="K670" i="34"/>
  <c r="K711" i="34"/>
  <c r="K707" i="34"/>
  <c r="K695" i="34"/>
  <c r="K683" i="34"/>
  <c r="K671" i="34"/>
  <c r="K708" i="34"/>
  <c r="K697" i="34"/>
  <c r="K685" i="34"/>
  <c r="K673" i="34"/>
  <c r="K699" i="34"/>
  <c r="K687" i="34"/>
  <c r="K675" i="34"/>
  <c r="K712" i="34"/>
  <c r="K709" i="34"/>
  <c r="K700" i="34"/>
  <c r="K688" i="34"/>
  <c r="K676" i="34"/>
  <c r="K701" i="34"/>
  <c r="K689" i="34"/>
  <c r="K677" i="34"/>
  <c r="K704" i="34"/>
  <c r="K692" i="34"/>
  <c r="K680" i="34"/>
  <c r="K668" i="34"/>
  <c r="K698" i="34"/>
  <c r="K684" i="34"/>
  <c r="K703" i="34"/>
  <c r="K678" i="34"/>
  <c r="K686" i="34"/>
  <c r="K672" i="34"/>
  <c r="K702" i="34"/>
  <c r="K691" i="34"/>
  <c r="K690" i="34"/>
  <c r="K679" i="34"/>
  <c r="K674" i="34"/>
  <c r="K696" i="34"/>
  <c r="M679" i="34" l="1"/>
  <c r="M688" i="34"/>
  <c r="M696" i="34"/>
  <c r="M673" i="34"/>
  <c r="M683" i="34"/>
  <c r="M703" i="34"/>
  <c r="M669" i="34"/>
  <c r="M695" i="34"/>
  <c r="M681" i="34"/>
  <c r="M689" i="34"/>
  <c r="M693" i="34"/>
  <c r="M701" i="34"/>
  <c r="J638" i="24"/>
  <c r="J710" i="24"/>
  <c r="J636" i="24"/>
  <c r="J635" i="24"/>
  <c r="J709" i="24"/>
  <c r="J694" i="24"/>
  <c r="J698" i="24"/>
  <c r="J644" i="24"/>
  <c r="J678" i="24"/>
  <c r="J712" i="24"/>
  <c r="J646" i="24"/>
  <c r="J708" i="24"/>
  <c r="J713" i="24"/>
  <c r="J685" i="24"/>
  <c r="J642" i="24"/>
  <c r="J675" i="24"/>
  <c r="J643" i="24"/>
  <c r="J671" i="24"/>
  <c r="J680" i="24"/>
  <c r="J677" i="24"/>
  <c r="J641" i="24"/>
  <c r="J673" i="24"/>
  <c r="J633" i="24"/>
  <c r="J676" i="24"/>
  <c r="J637" i="24"/>
  <c r="J695" i="24"/>
  <c r="J682" i="24"/>
  <c r="J702" i="24"/>
  <c r="J716" i="24"/>
  <c r="J693" i="24"/>
  <c r="J634" i="24"/>
  <c r="J645" i="24"/>
  <c r="J631" i="24"/>
  <c r="J668" i="24"/>
  <c r="J647" i="24"/>
  <c r="L647" i="24" s="1"/>
  <c r="J669" i="24"/>
  <c r="J704" i="24"/>
  <c r="J706" i="24"/>
  <c r="J711" i="24"/>
  <c r="J700" i="24"/>
  <c r="J707" i="24"/>
  <c r="J696" i="24"/>
  <c r="J674" i="24"/>
  <c r="J692" i="24"/>
  <c r="J703" i="24"/>
  <c r="J701" i="24"/>
  <c r="J690" i="24"/>
  <c r="J697" i="24"/>
  <c r="J639" i="24"/>
  <c r="J672" i="24"/>
  <c r="J691" i="24"/>
  <c r="J699" i="24"/>
  <c r="J684" i="24"/>
  <c r="J632" i="24"/>
  <c r="J683" i="24"/>
  <c r="J681" i="24"/>
  <c r="J687" i="24"/>
  <c r="J686" i="24"/>
  <c r="J705" i="24"/>
  <c r="J688" i="24"/>
  <c r="J689" i="24"/>
  <c r="J640" i="24"/>
  <c r="J679" i="24"/>
  <c r="J670" i="24"/>
  <c r="M712" i="34"/>
  <c r="M682" i="34"/>
  <c r="L715" i="34"/>
  <c r="M668" i="34"/>
  <c r="M709" i="34"/>
  <c r="M674" i="34"/>
  <c r="M694" i="34"/>
  <c r="M670" i="34"/>
  <c r="M680" i="34"/>
  <c r="M678" i="34"/>
  <c r="M686" i="34"/>
  <c r="M706" i="34"/>
  <c r="K715" i="34"/>
  <c r="M691" i="34"/>
  <c r="M690" i="34"/>
  <c r="M698" i="34"/>
  <c r="M711" i="34"/>
  <c r="M707" i="34"/>
  <c r="M687" i="34"/>
  <c r="M697" i="34"/>
  <c r="M702" i="34"/>
  <c r="M672" i="34"/>
  <c r="M708" i="34"/>
  <c r="M699" i="34"/>
  <c r="M675" i="34"/>
  <c r="M677" i="34"/>
  <c r="M684" i="34"/>
  <c r="L684" i="24" l="1"/>
  <c r="L691" i="24"/>
  <c r="L682" i="24"/>
  <c r="L689" i="24"/>
  <c r="L685" i="24"/>
  <c r="L702" i="24"/>
  <c r="L706" i="24"/>
  <c r="L683" i="24"/>
  <c r="L669" i="24"/>
  <c r="L677" i="24"/>
  <c r="L678" i="24"/>
  <c r="L705" i="24"/>
  <c r="L686" i="24"/>
  <c r="L676" i="24"/>
  <c r="L668" i="24"/>
  <c r="L699" i="24"/>
  <c r="L709" i="24"/>
  <c r="L675" i="24"/>
  <c r="L711" i="24"/>
  <c r="L695" i="24"/>
  <c r="L708" i="24"/>
  <c r="L710" i="24"/>
  <c r="L696" i="24"/>
  <c r="L680" i="24"/>
  <c r="L690" i="24"/>
  <c r="L712" i="24"/>
  <c r="L694" i="24"/>
  <c r="L713" i="24"/>
  <c r="L674" i="24"/>
  <c r="L700" i="24"/>
  <c r="L692" i="24"/>
  <c r="L693" i="24"/>
  <c r="L679" i="24"/>
  <c r="L716" i="24"/>
  <c r="L687" i="24"/>
  <c r="L688" i="24"/>
  <c r="L681" i="24"/>
  <c r="L673" i="24"/>
  <c r="L701" i="24"/>
  <c r="L707" i="24"/>
  <c r="L671" i="24"/>
  <c r="L698" i="24"/>
  <c r="L672" i="24"/>
  <c r="L703" i="24"/>
  <c r="L697" i="24"/>
  <c r="L670" i="24"/>
  <c r="L704" i="24"/>
  <c r="J715" i="24"/>
  <c r="K644" i="24"/>
  <c r="M715" i="34"/>
  <c r="L715" i="24" l="1"/>
  <c r="K701" i="24"/>
  <c r="M701" i="24" s="1"/>
  <c r="H151" i="32" s="1"/>
  <c r="K710" i="24"/>
  <c r="M710" i="24" s="1"/>
  <c r="C215" i="32" s="1"/>
  <c r="K682" i="24"/>
  <c r="M682" i="24" s="1"/>
  <c r="C87" i="32" s="1"/>
  <c r="K678" i="24"/>
  <c r="M678" i="24" s="1"/>
  <c r="K716" i="24"/>
  <c r="K694" i="24"/>
  <c r="M694" i="24" s="1"/>
  <c r="H119" i="32" s="1"/>
  <c r="K670" i="24"/>
  <c r="M670" i="24" s="1"/>
  <c r="E23" i="32" s="1"/>
  <c r="K702" i="24"/>
  <c r="M702" i="24" s="1"/>
  <c r="I151" i="32" s="1"/>
  <c r="K680" i="24"/>
  <c r="M680" i="24" s="1"/>
  <c r="H55" i="32" s="1"/>
  <c r="K699" i="24"/>
  <c r="M699" i="24" s="1"/>
  <c r="F151" i="32" s="1"/>
  <c r="K671" i="24"/>
  <c r="M671" i="24" s="1"/>
  <c r="F23" i="32" s="1"/>
  <c r="K690" i="24"/>
  <c r="M690" i="24" s="1"/>
  <c r="D119" i="32" s="1"/>
  <c r="K697" i="24"/>
  <c r="M697" i="24" s="1"/>
  <c r="D151" i="32" s="1"/>
  <c r="K683" i="24"/>
  <c r="M683" i="24" s="1"/>
  <c r="D87" i="32" s="1"/>
  <c r="K669" i="24"/>
  <c r="M669" i="24" s="1"/>
  <c r="D23" i="32" s="1"/>
  <c r="K707" i="24"/>
  <c r="M707" i="24" s="1"/>
  <c r="G183" i="32" s="1"/>
  <c r="K705" i="24"/>
  <c r="M705" i="24" s="1"/>
  <c r="E183" i="32" s="1"/>
  <c r="K668" i="24"/>
  <c r="M668" i="24" s="1"/>
  <c r="K681" i="24"/>
  <c r="M681" i="24" s="1"/>
  <c r="I55" i="32" s="1"/>
  <c r="K674" i="24"/>
  <c r="M674" i="24" s="1"/>
  <c r="I23" i="32" s="1"/>
  <c r="K713" i="24"/>
  <c r="M713" i="24" s="1"/>
  <c r="F215" i="32" s="1"/>
  <c r="K677" i="24"/>
  <c r="M677" i="24" s="1"/>
  <c r="K689" i="24"/>
  <c r="M689" i="24" s="1"/>
  <c r="C119" i="32" s="1"/>
  <c r="K672" i="24"/>
  <c r="M672" i="24" s="1"/>
  <c r="G23" i="32" s="1"/>
  <c r="K696" i="24"/>
  <c r="M696" i="24" s="1"/>
  <c r="C151" i="32" s="1"/>
  <c r="K686" i="24"/>
  <c r="M686" i="24" s="1"/>
  <c r="G87" i="32" s="1"/>
  <c r="K673" i="24"/>
  <c r="M673" i="24" s="1"/>
  <c r="H23" i="32" s="1"/>
  <c r="K691" i="24"/>
  <c r="M691" i="24" s="1"/>
  <c r="K676" i="24"/>
  <c r="M676" i="24" s="1"/>
  <c r="D55" i="32" s="1"/>
  <c r="K675" i="24"/>
  <c r="M675" i="24" s="1"/>
  <c r="C55" i="32" s="1"/>
  <c r="K700" i="24"/>
  <c r="M700" i="24" s="1"/>
  <c r="G151" i="32" s="1"/>
  <c r="K698" i="24"/>
  <c r="M698" i="24" s="1"/>
  <c r="E151" i="32" s="1"/>
  <c r="K711" i="24"/>
  <c r="M711" i="24" s="1"/>
  <c r="D215" i="32" s="1"/>
  <c r="K684" i="24"/>
  <c r="M684" i="24" s="1"/>
  <c r="E87" i="32" s="1"/>
  <c r="K687" i="24"/>
  <c r="M687" i="24" s="1"/>
  <c r="H87" i="32" s="1"/>
  <c r="K692" i="24"/>
  <c r="M692" i="24" s="1"/>
  <c r="K712" i="24"/>
  <c r="M712" i="24" s="1"/>
  <c r="E215" i="32" s="1"/>
  <c r="K706" i="24"/>
  <c r="M706" i="24" s="1"/>
  <c r="F183" i="32" s="1"/>
  <c r="K688" i="24"/>
  <c r="M688" i="24" s="1"/>
  <c r="I87" i="32" s="1"/>
  <c r="K695" i="24"/>
  <c r="M695" i="24" s="1"/>
  <c r="I119" i="32" s="1"/>
  <c r="K703" i="24"/>
  <c r="M703" i="24" s="1"/>
  <c r="C183" i="32" s="1"/>
  <c r="K708" i="24"/>
  <c r="M708" i="24" s="1"/>
  <c r="H183" i="32" s="1"/>
  <c r="K693" i="24"/>
  <c r="M693" i="24" s="1"/>
  <c r="K685" i="24"/>
  <c r="M685" i="24" s="1"/>
  <c r="F87" i="32" s="1"/>
  <c r="K679" i="24"/>
  <c r="M679" i="24" s="1"/>
  <c r="K709" i="24"/>
  <c r="M709" i="24" s="1"/>
  <c r="I183" i="32" s="1"/>
  <c r="K704" i="24"/>
  <c r="M704" i="24" s="1"/>
  <c r="D183" i="32" s="1"/>
  <c r="F119" i="32" l="1"/>
  <c r="F55" i="32"/>
  <c r="G119" i="32"/>
  <c r="G55" i="32"/>
  <c r="E119" i="32"/>
  <c r="E55" i="32"/>
  <c r="K715" i="24"/>
  <c r="M715" i="24"/>
  <c r="C23" i="32"/>
</calcChain>
</file>

<file path=xl/sharedStrings.xml><?xml version="1.0" encoding="utf-8"?>
<sst xmlns="http://schemas.openxmlformats.org/spreadsheetml/2006/main" count="4876" uniqueCount="1391">
  <si>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</si>
  <si>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</si>
  <si>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</si>
  <si>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</si>
  <si>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</si>
  <si>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</si>
  <si>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</si>
  <si>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</si>
  <si>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</si>
  <si>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</si>
  <si>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</si>
  <si>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</si>
  <si>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</si>
  <si>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</si>
  <si>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</si>
  <si>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</si>
  <si>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</si>
  <si>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</si>
  <si>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</si>
  <si>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</si>
  <si>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</si>
  <si>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</si>
  <si>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</si>
  <si>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</si>
  <si>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</si>
  <si>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</si>
  <si>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</si>
  <si>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</si>
  <si>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</si>
  <si>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</si>
  <si>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</si>
  <si>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</si>
  <si>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</si>
  <si>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</si>
  <si>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</si>
  <si>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</si>
  <si>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</si>
  <si>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</si>
  <si>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</si>
  <si>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</si>
  <si>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</si>
  <si>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</si>
  <si>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</si>
  <si>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</si>
  <si>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</si>
  <si>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</si>
  <si>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</si>
  <si>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</si>
  <si>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</si>
  <si>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</si>
  <si>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</si>
  <si>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</si>
  <si>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</si>
  <si>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</si>
  <si>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</si>
  <si>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</si>
  <si>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</si>
  <si>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</si>
  <si>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</si>
  <si>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</si>
  <si>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</si>
  <si>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</si>
  <si>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</si>
  <si>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</si>
  <si>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</si>
  <si>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</si>
  <si>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</si>
  <si>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</si>
  <si>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</si>
  <si>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</si>
  <si>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</si>
  <si>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</si>
  <si>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</si>
  <si>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</si>
  <si>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</si>
  <si>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</si>
  <si>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</si>
  <si>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</si>
  <si>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</si>
  <si>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</si>
  <si>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</si>
  <si>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</si>
  <si>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</si>
  <si>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</si>
  <si>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</si>
  <si>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</si>
  <si>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</si>
  <si>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</si>
  <si>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</si>
  <si>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</si>
  <si>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</si>
  <si>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</si>
  <si>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</si>
  <si>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</si>
  <si>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</si>
  <si>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</si>
  <si>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</si>
  <si>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</si>
  <si>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</si>
  <si>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</si>
  <si>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</si>
  <si>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</si>
  <si>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</si>
  <si>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</si>
  <si>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</si>
  <si>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</si>
  <si>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</si>
  <si>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</si>
  <si>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</si>
  <si>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</si>
  <si>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</si>
  <si>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</si>
  <si>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</si>
  <si>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</si>
  <si>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</si>
  <si>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</si>
  <si>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</si>
  <si>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</si>
  <si>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</si>
  <si>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</si>
  <si>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</si>
  <si>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</si>
  <si>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</si>
  <si>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</si>
  <si>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</si>
  <si>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</si>
  <si>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</si>
  <si>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</si>
  <si>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</si>
  <si>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</si>
  <si>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</si>
  <si>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</si>
  <si>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</si>
  <si>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</si>
  <si>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</si>
  <si>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</si>
  <si>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</si>
  <si>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</si>
  <si>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</si>
  <si>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</si>
  <si>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</si>
  <si>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</si>
  <si>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</si>
  <si>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</si>
  <si>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</si>
  <si>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</si>
  <si>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</si>
  <si>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</si>
  <si>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</si>
  <si>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</si>
  <si>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</si>
  <si>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</si>
  <si>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</si>
  <si>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</si>
  <si>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</si>
  <si>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</si>
  <si>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</si>
  <si>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</si>
  <si>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</si>
  <si>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</si>
  <si>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</si>
  <si>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</si>
  <si>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</si>
  <si>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</si>
  <si>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</si>
  <si>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</si>
  <si>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</si>
  <si>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</si>
  <si>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</si>
  <si>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</si>
  <si>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</si>
  <si>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</si>
  <si>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</si>
  <si>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</si>
  <si>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</si>
  <si>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</si>
  <si>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</si>
  <si>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</si>
  <si>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</si>
  <si>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</si>
  <si>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</si>
  <si>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</si>
  <si>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</si>
  <si>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</si>
  <si>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</si>
  <si>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</si>
  <si>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</si>
  <si>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</si>
  <si>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</si>
  <si>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</si>
  <si>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</si>
  <si>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</si>
  <si>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</si>
  <si>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</si>
  <si>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</si>
  <si>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</si>
  <si>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</si>
  <si>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</si>
  <si>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</si>
  <si>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</si>
  <si>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</si>
  <si>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</si>
  <si>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</si>
  <si>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</si>
  <si>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</si>
  <si>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</si>
  <si>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</si>
  <si>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</si>
  <si>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</si>
  <si>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</si>
  <si>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</si>
  <si>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</si>
  <si>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</si>
  <si>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</si>
  <si>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</si>
  <si>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</si>
  <si>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</si>
  <si>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</si>
  <si>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</si>
  <si>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</si>
  <si>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</si>
  <si>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</si>
  <si>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</si>
  <si>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</si>
  <si>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</si>
  <si>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</si>
  <si>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</si>
  <si>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</si>
  <si>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</si>
  <si>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</si>
  <si>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</si>
  <si>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</si>
  <si>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</si>
  <si>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</si>
  <si>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</si>
  <si>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</si>
  <si>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</si>
  <si>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</si>
  <si>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</si>
  <si>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</si>
  <si>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</si>
  <si>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</si>
  <si>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</si>
  <si>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</si>
  <si>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</si>
  <si>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</si>
  <si>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</si>
  <si>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</si>
  <si>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</si>
  <si>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</si>
  <si>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</si>
  <si>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</si>
  <si>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</si>
  <si>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</si>
  <si>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</si>
  <si>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</si>
  <si>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</si>
  <si>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</si>
  <si>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</si>
  <si>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</si>
  <si>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</si>
  <si>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</si>
  <si>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</si>
  <si>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</si>
  <si>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</si>
  <si>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</si>
  <si>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</si>
  <si>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</si>
  <si>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</si>
  <si>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</si>
  <si>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</si>
  <si>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</si>
  <si>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</si>
  <si>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</si>
  <si>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</si>
  <si>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</si>
  <si>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</si>
  <si>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</si>
  <si>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</si>
  <si>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</si>
  <si>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</si>
  <si>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</si>
  <si>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</si>
  <si>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</si>
  <si>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</si>
  <si>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</si>
  <si>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</si>
  <si>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</si>
  <si>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</si>
  <si>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</si>
  <si>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</si>
  <si>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</si>
  <si>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</si>
  <si>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</si>
  <si>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</si>
  <si>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</si>
  <si>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</si>
  <si>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/>
  </si>
  <si>
    <t>License Number</t>
  </si>
  <si>
    <t>:</t>
  </si>
  <si>
    <t>063</t>
  </si>
  <si>
    <t>Hospital Name</t>
  </si>
  <si>
    <t>Grays Harbor Community Hospital</t>
  </si>
  <si>
    <t>Mailing Address</t>
  </si>
  <si>
    <t>915 Anderson Drive</t>
  </si>
  <si>
    <t>City</t>
  </si>
  <si>
    <t>Aberdeen</t>
  </si>
  <si>
    <t>State</t>
  </si>
  <si>
    <t>WA</t>
  </si>
  <si>
    <t>Zip</t>
  </si>
  <si>
    <t>County</t>
  </si>
  <si>
    <t xml:space="preserve">Grays Harbor  </t>
  </si>
  <si>
    <t>Chief Executive Officer</t>
  </si>
  <si>
    <t>Chief Financial Officer</t>
  </si>
  <si>
    <t>Chair of Governing Board</t>
  </si>
  <si>
    <t>Telephone Number</t>
  </si>
  <si>
    <t>(360)532-8330</t>
  </si>
  <si>
    <t>Facsimile Number</t>
  </si>
  <si>
    <t>(360)537-5039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</si>
  <si>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</si>
  <si>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</si>
  <si>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</si>
  <si>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</si>
  <si>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</si>
  <si>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</si>
  <si>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</si>
  <si>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</si>
  <si>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</si>
  <si>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</si>
  <si>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</si>
  <si>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</si>
  <si>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</si>
  <si>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</si>
  <si>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</si>
  <si>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</si>
  <si>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</si>
  <si>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</si>
  <si>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</si>
  <si>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</si>
  <si>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</si>
  <si>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</si>
  <si>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</si>
  <si>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</si>
  <si>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</si>
  <si>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</si>
  <si>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</si>
  <si>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</si>
  <si>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</si>
  <si>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</si>
  <si>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</si>
  <si>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</si>
  <si>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</si>
  <si>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</si>
  <si>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</si>
  <si>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</si>
  <si>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</si>
  <si>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</si>
  <si>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</si>
  <si>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</si>
  <si>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</si>
  <si>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</si>
  <si>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</si>
  <si>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</si>
  <si>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</si>
  <si>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</si>
  <si>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</si>
  <si>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</si>
  <si>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</si>
  <si>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</si>
  <si>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</si>
  <si>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</si>
  <si>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</si>
  <si>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</si>
  <si>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</si>
  <si>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</si>
  <si>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</si>
  <si>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</si>
  <si>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</si>
  <si>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</si>
  <si>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</si>
  <si>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</si>
  <si>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</si>
  <si>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</si>
  <si>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</si>
  <si>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</si>
  <si>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</si>
  <si>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</si>
  <si>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</si>
  <si>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</si>
  <si>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</si>
  <si>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</si>
  <si>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</si>
  <si>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 xml:space="preserve"> 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</si>
  <si>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</si>
  <si>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</si>
  <si>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</si>
  <si>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</si>
  <si>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</si>
  <si>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</si>
  <si>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</si>
  <si>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</si>
  <si>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</si>
  <si>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</si>
  <si>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</si>
  <si>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</si>
  <si>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</si>
  <si>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</si>
  <si>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</si>
  <si>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</si>
  <si>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</si>
  <si>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</si>
  <si>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</si>
  <si>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</si>
  <si>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</si>
  <si>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</si>
  <si>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</si>
  <si>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</si>
  <si>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</si>
  <si>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</si>
  <si>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</si>
  <si>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</si>
  <si>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</si>
  <si>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</si>
  <si>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</si>
  <si>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</si>
  <si>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</si>
  <si>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</si>
  <si>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</si>
  <si>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</si>
  <si>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</si>
  <si>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</si>
  <si>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</si>
  <si>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</si>
  <si>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</si>
  <si>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</si>
  <si>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</si>
  <si>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</si>
  <si>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</si>
  <si>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</si>
  <si>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</si>
  <si>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</si>
  <si>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</si>
  <si>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</si>
  <si>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</si>
  <si>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</si>
  <si>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</si>
  <si>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</si>
  <si>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</si>
  <si>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</si>
  <si>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</si>
  <si>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</si>
  <si>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</si>
  <si>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</si>
  <si>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</si>
  <si>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</si>
  <si>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</si>
  <si>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</si>
  <si>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</si>
  <si>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</si>
  <si>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</si>
  <si>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</si>
  <si>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</si>
  <si>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</si>
  <si>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</si>
  <si>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</si>
  <si>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</si>
  <si>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</si>
  <si>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</si>
  <si>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</si>
  <si>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</si>
  <si>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</si>
  <si>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</si>
  <si>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</si>
  <si>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</si>
  <si>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</si>
  <si>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</si>
  <si>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</si>
  <si>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</si>
  <si>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</si>
  <si>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</si>
  <si>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</si>
  <si>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</si>
  <si>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</si>
  <si>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</si>
  <si>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</si>
  <si>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</si>
  <si>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</si>
  <si>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</si>
  <si>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</si>
  <si>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</si>
  <si>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</si>
  <si>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</si>
  <si>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</si>
  <si>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</si>
  <si>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</si>
  <si>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</si>
  <si>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</si>
  <si>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</si>
  <si>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</si>
  <si>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</si>
  <si>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</si>
  <si>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</si>
  <si>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</si>
  <si>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</si>
  <si>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</si>
  <si>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</si>
  <si>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</si>
  <si>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</si>
  <si>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</si>
  <si>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</si>
  <si>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</si>
  <si>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</si>
  <si>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</si>
  <si>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</si>
  <si>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</si>
  <si>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</si>
  <si>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</si>
  <si>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</si>
  <si>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</si>
  <si>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</si>
  <si>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</si>
  <si>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</si>
  <si>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</si>
  <si>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</si>
  <si>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</si>
  <si>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</si>
  <si>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</si>
  <si>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</si>
  <si>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</si>
  <si>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</si>
  <si>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</si>
  <si>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</si>
  <si>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</si>
  <si>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</si>
  <si>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</si>
  <si>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</si>
  <si>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</si>
  <si>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</si>
  <si>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</si>
  <si>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</si>
  <si>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</si>
  <si>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</si>
  <si>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</si>
  <si>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</si>
  <si>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</si>
  <si>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</si>
  <si>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</si>
  <si>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</si>
  <si>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</si>
  <si>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</si>
  <si>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</si>
  <si>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</si>
  <si>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</si>
  <si>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</si>
  <si>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</si>
  <si>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</si>
  <si>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</si>
  <si>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</si>
  <si>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</si>
  <si>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</si>
  <si>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</si>
  <si>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</si>
  <si>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</si>
  <si>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</si>
  <si>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</si>
  <si>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</si>
  <si>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</si>
  <si>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</si>
  <si>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</si>
  <si>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</si>
  <si>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</si>
  <si>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</si>
  <si>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</si>
  <si>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</si>
  <si>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</si>
  <si>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</si>
  <si>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</si>
  <si>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</si>
  <si>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</si>
  <si>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</si>
  <si>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</si>
  <si>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</si>
  <si>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</si>
  <si>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</si>
  <si>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</si>
  <si>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</si>
  <si>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</si>
  <si>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</si>
  <si>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</si>
  <si>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</si>
  <si>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</si>
  <si>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</si>
  <si>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</si>
  <si>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</si>
  <si>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</si>
  <si>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</si>
  <si>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</si>
  <si>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</si>
  <si>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</si>
  <si>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</si>
  <si>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</si>
  <si>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</si>
  <si>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</si>
  <si>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</si>
  <si>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</si>
  <si>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</si>
  <si>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</si>
  <si>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</si>
  <si>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</si>
  <si>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</si>
  <si>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</si>
  <si>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</si>
  <si>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</si>
  <si>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</si>
  <si>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</si>
  <si>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</si>
  <si>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</si>
  <si>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</si>
  <si>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</si>
  <si>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</si>
  <si>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</si>
  <si>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</si>
  <si>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</si>
  <si>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</si>
  <si>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</si>
  <si>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</si>
  <si>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</si>
  <si>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</si>
  <si>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</si>
  <si>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</si>
  <si>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</si>
  <si>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</si>
  <si>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</si>
  <si>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</si>
  <si>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</si>
  <si>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</si>
  <si>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</si>
  <si>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</si>
  <si>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</si>
  <si>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</si>
  <si>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</si>
  <si>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</si>
  <si>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</si>
  <si>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</si>
  <si>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</si>
  <si>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</si>
  <si>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</si>
  <si>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</si>
  <si>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</si>
  <si>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</si>
  <si>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</si>
  <si>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</si>
  <si>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</si>
  <si>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</si>
  <si>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</si>
  <si>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</si>
  <si>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</si>
  <si>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</si>
  <si>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</si>
  <si>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</si>
  <si>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</si>
  <si>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</si>
  <si>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</si>
  <si>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</si>
  <si>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</si>
  <si>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</si>
  <si>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</si>
  <si>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</si>
  <si>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</si>
  <si>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</si>
  <si>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</si>
  <si>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</si>
  <si>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</si>
  <si>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</si>
  <si>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</si>
  <si>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</si>
  <si>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</si>
  <si>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</si>
  <si>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</si>
  <si>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</si>
  <si>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</si>
  <si>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</si>
  <si>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</si>
  <si>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</si>
  <si>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</si>
  <si>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</si>
  <si>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</si>
  <si>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</si>
  <si>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</si>
  <si>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</si>
  <si>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</si>
  <si>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</si>
  <si>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</si>
  <si>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</si>
  <si>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</si>
  <si>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</si>
  <si>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</si>
  <si>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</si>
  <si>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</si>
  <si>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</si>
  <si>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</si>
  <si>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</si>
  <si>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</si>
  <si>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</si>
  <si>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</si>
  <si>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</si>
  <si>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</si>
  <si>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</si>
  <si>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</si>
  <si>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</si>
  <si>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</si>
  <si>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</si>
  <si>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</si>
  <si>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</si>
  <si>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</si>
  <si>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</si>
  <si>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</si>
  <si>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</si>
  <si>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</si>
  <si>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</si>
  <si>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</si>
  <si>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</si>
  <si>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</si>
  <si>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</si>
  <si>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</si>
  <si>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</si>
  <si>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</si>
  <si>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</si>
  <si>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</si>
  <si>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</si>
  <si>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</si>
  <si>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</si>
  <si>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</si>
  <si>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</si>
  <si>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</si>
  <si>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</si>
  <si>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</si>
  <si>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</si>
  <si>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</si>
  <si>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</si>
  <si>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</si>
  <si>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</si>
  <si>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</si>
  <si>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</si>
  <si>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</si>
  <si>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</si>
  <si>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</si>
  <si>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</si>
  <si>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</si>
  <si>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</si>
  <si>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</si>
  <si>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</si>
  <si>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</si>
  <si>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</si>
  <si>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</si>
  <si>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</si>
  <si>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</si>
  <si>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</si>
  <si>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</si>
  <si>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</si>
  <si>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</si>
  <si>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</si>
  <si>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</si>
  <si>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</si>
  <si>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</si>
  <si>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</si>
  <si>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</si>
  <si>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</si>
  <si>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</si>
  <si>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</si>
  <si>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</si>
  <si>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</si>
  <si>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</si>
  <si>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</si>
  <si>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</si>
  <si>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</si>
  <si>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</si>
  <si>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</si>
  <si>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</si>
  <si>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</si>
  <si>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</si>
  <si>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</si>
  <si>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</si>
  <si>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</si>
  <si>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</si>
  <si>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</si>
  <si>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</si>
  <si>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</si>
  <si>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</si>
  <si>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</si>
  <si>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</si>
  <si>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</si>
  <si>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</si>
  <si>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</si>
  <si>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</si>
  <si>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</si>
  <si>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</si>
  <si>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</si>
  <si>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</si>
  <si>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</si>
  <si>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</si>
  <si>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</si>
  <si>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</si>
  <si>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</si>
  <si>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</si>
  <si>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</si>
  <si>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</si>
  <si>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</si>
  <si>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</si>
  <si>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</si>
  <si>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</si>
  <si>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</si>
  <si>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</si>
  <si>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</si>
  <si>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</si>
  <si>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</si>
  <si>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</si>
  <si>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</si>
  <si>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</si>
  <si>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</si>
  <si>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</si>
  <si>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</si>
  <si>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</si>
  <si>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</si>
  <si>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</si>
  <si>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</si>
  <si>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</si>
  <si>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</si>
  <si>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</si>
  <si>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</si>
  <si>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</si>
  <si>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</si>
  <si>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</si>
  <si>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</si>
  <si>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</si>
  <si>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</si>
  <si>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</si>
  <si>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</si>
  <si>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</si>
  <si>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</si>
  <si>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</si>
  <si>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</si>
  <si>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</si>
  <si>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</si>
  <si>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</si>
  <si>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</si>
  <si>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</si>
  <si>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</si>
  <si>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</si>
  <si>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</si>
  <si>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</si>
  <si>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</si>
  <si>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</si>
  <si>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</si>
  <si>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</si>
  <si>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</si>
  <si>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</si>
  <si>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</si>
  <si>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</si>
  <si>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</si>
  <si>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</si>
  <si>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</si>
  <si>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</si>
  <si>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</si>
  <si>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</si>
  <si>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</si>
  <si>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</si>
  <si>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</si>
  <si>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</si>
  <si>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</si>
  <si>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</si>
  <si>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</si>
  <si>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</si>
  <si>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</si>
  <si>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</si>
  <si>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</si>
  <si>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</si>
  <si>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</si>
  <si>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</si>
  <si>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</si>
  <si>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</si>
  <si>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</si>
  <si>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</si>
  <si>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</si>
  <si>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</si>
  <si>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</si>
  <si>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</si>
  <si>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</si>
  <si>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</si>
  <si>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</si>
  <si>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</si>
  <si>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</si>
  <si>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</si>
  <si>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</si>
  <si>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</si>
  <si>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</si>
  <si>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</si>
  <si>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</si>
  <si>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</si>
  <si>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</si>
  <si>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</si>
  <si>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</si>
  <si>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</si>
  <si>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</si>
  <si>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</si>
  <si>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</si>
  <si>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</si>
  <si>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</si>
  <si>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</si>
  <si>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</si>
  <si>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</si>
  <si>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</si>
  <si>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</si>
  <si>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</si>
  <si>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</si>
  <si>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</si>
  <si>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</si>
  <si>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</si>
  <si>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</si>
  <si>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</si>
  <si>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</si>
  <si>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</si>
  <si>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</si>
  <si>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</si>
  <si>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</si>
  <si>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</si>
  <si>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</si>
  <si>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</si>
  <si>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</si>
  <si>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</si>
  <si>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</si>
  <si>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</si>
  <si>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</si>
  <si>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</si>
  <si>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</si>
  <si>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</si>
  <si>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</si>
  <si>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</si>
  <si>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</si>
  <si>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</si>
  <si>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</si>
  <si>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</si>
  <si>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</si>
  <si>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</si>
  <si>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</si>
  <si>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</si>
  <si>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</si>
  <si>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</si>
  <si>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</si>
  <si>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</si>
  <si>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</si>
  <si>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</si>
  <si>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</si>
  <si>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</si>
  <si>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</si>
  <si>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</si>
  <si>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</si>
  <si>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</si>
  <si>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</si>
  <si>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</si>
  <si>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</si>
  <si>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</si>
  <si>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</si>
  <si>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</si>
  <si>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</si>
  <si>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</si>
  <si>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</si>
  <si>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</si>
  <si>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</si>
  <si>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</si>
  <si>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</si>
  <si>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</si>
  <si>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</si>
  <si>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</si>
  <si>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</si>
  <si>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</si>
  <si>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</si>
  <si>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</si>
  <si>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</si>
  <si>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</si>
  <si>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</si>
  <si>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</si>
  <si>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</si>
  <si>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</si>
  <si>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</si>
  <si>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</si>
  <si>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</si>
  <si>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</si>
  <si>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</si>
  <si>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</si>
  <si>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</si>
  <si>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</si>
  <si>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</si>
  <si>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</si>
  <si>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</si>
  <si>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</si>
  <si>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</si>
  <si>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</si>
  <si>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</si>
  <si>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</si>
  <si>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</si>
  <si>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</si>
  <si>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</si>
  <si>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</si>
  <si>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</si>
  <si>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</si>
  <si>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</si>
  <si>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</si>
  <si>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</si>
  <si>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</si>
  <si>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</si>
  <si>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</si>
  <si>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</si>
  <si>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</si>
  <si>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</si>
  <si>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</si>
  <si>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</si>
  <si>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</si>
  <si>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</si>
  <si>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</si>
  <si>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</si>
  <si>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</si>
  <si>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</si>
  <si>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</si>
  <si>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</si>
  <si>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</si>
  <si>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</si>
  <si>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</si>
  <si>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</si>
  <si>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</si>
  <si>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</si>
  <si>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</si>
  <si>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</si>
  <si>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</si>
  <si>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</si>
  <si>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</si>
  <si>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</si>
  <si>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</si>
  <si>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</si>
  <si>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</si>
  <si>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</si>
  <si>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</si>
  <si>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</si>
  <si>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</si>
  <si>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</si>
  <si>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</si>
  <si>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</si>
  <si>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</si>
  <si>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</si>
  <si>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</si>
  <si>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</si>
  <si>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</si>
  <si>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</si>
  <si>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</si>
  <si>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</si>
  <si>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</si>
  <si>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</si>
  <si>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</si>
  <si>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</si>
  <si>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#VALUE!</t>
  </si>
  <si>
    <t>12/31/2023</t>
  </si>
  <si>
    <t>Tom Jensen</t>
  </si>
  <si>
    <t>Niall Foley</t>
  </si>
  <si>
    <t>Michael Bruce</t>
  </si>
  <si>
    <t>Diana Thompson</t>
  </si>
  <si>
    <t>dthompson@ghcares.org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</si>
  <si>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</si>
  <si>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</si>
  <si>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</si>
  <si>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</si>
  <si>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</si>
  <si>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</si>
  <si>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</si>
  <si>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</si>
  <si>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</si>
  <si>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</si>
  <si>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</si>
  <si>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</si>
  <si>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</si>
  <si>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</si>
  <si>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</si>
  <si>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</si>
  <si>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</si>
  <si>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</si>
  <si>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</si>
  <si>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</si>
  <si>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</si>
  <si>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</si>
  <si>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</si>
  <si>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</si>
  <si>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</si>
  <si>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</si>
  <si>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</si>
  <si>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</si>
  <si>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</si>
  <si>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</si>
  <si>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</si>
  <si>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</si>
  <si>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</si>
  <si>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</si>
  <si>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</si>
  <si>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</si>
  <si>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</si>
  <si>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</si>
  <si>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</si>
  <si>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</si>
  <si>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</si>
  <si>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</si>
  <si>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</si>
  <si>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</si>
  <si>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</si>
  <si>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</si>
  <si>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</si>
  <si>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</si>
  <si>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</si>
  <si>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</si>
  <si>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</si>
  <si>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</si>
  <si>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</si>
  <si>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</si>
  <si>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</si>
  <si>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</si>
  <si>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</si>
  <si>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</si>
  <si>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</si>
  <si>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</si>
  <si>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</si>
  <si>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</si>
  <si>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</si>
  <si>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</si>
  <si>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</si>
  <si>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</si>
  <si>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</si>
  <si>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</si>
  <si>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</si>
  <si>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</si>
  <si>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</si>
  <si>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</si>
  <si>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</si>
  <si>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</si>
  <si>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</si>
  <si>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</si>
  <si>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</si>
  <si>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</si>
  <si>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</si>
  <si>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</si>
  <si>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</si>
  <si>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</si>
  <si>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</si>
  <si>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</si>
  <si>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</si>
  <si>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</si>
  <si>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</si>
  <si>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</si>
  <si>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</si>
  <si>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</si>
  <si>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</si>
  <si>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</si>
  <si>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</si>
  <si>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</si>
  <si>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</si>
  <si>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</si>
  <si>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</si>
  <si>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</si>
  <si>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</si>
  <si>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</si>
  <si>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</si>
  <si>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</si>
  <si>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</si>
  <si>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</si>
  <si>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</si>
  <si>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</si>
  <si>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</si>
  <si>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</si>
  <si>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</si>
  <si>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</si>
  <si>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</si>
  <si>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</si>
  <si>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</si>
  <si>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</si>
  <si>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</si>
  <si>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</si>
  <si>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</si>
  <si>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</si>
  <si>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</si>
  <si>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</si>
  <si>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</si>
  <si>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</si>
  <si>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</si>
  <si>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</si>
  <si>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</si>
  <si>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</si>
  <si>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</si>
  <si>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</si>
  <si>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</si>
  <si>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</si>
  <si>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</si>
  <si>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</si>
  <si>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</si>
  <si>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</si>
  <si>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</si>
  <si>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</si>
  <si>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</si>
  <si>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</si>
  <si>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</si>
  <si>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</si>
  <si>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</si>
  <si>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</si>
  <si>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</si>
  <si>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</si>
  <si>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</si>
  <si>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</si>
  <si>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</si>
  <si>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</si>
  <si>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</si>
  <si>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</si>
  <si>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</si>
  <si>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</si>
  <si>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</si>
  <si>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</si>
  <si>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</si>
  <si>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</si>
  <si>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</si>
  <si>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</si>
  <si>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</si>
  <si>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</si>
  <si>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</si>
  <si>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</si>
  <si>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</si>
  <si>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</si>
  <si>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</si>
  <si>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</si>
  <si>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</si>
  <si>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</si>
  <si>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</si>
  <si>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</si>
  <si>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</si>
  <si>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</si>
  <si>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</si>
  <si>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</si>
  <si>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</si>
  <si>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</si>
  <si>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</si>
  <si>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</si>
  <si>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</si>
  <si>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</si>
  <si>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</si>
  <si>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</si>
  <si>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</si>
  <si>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</si>
  <si>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</si>
  <si>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</si>
  <si>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</si>
  <si>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</si>
  <si>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</si>
  <si>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</si>
  <si>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</si>
  <si>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</si>
  <si>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</si>
  <si>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</si>
  <si>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</si>
  <si>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</si>
  <si>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</si>
  <si>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</si>
  <si>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</si>
  <si>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</si>
  <si>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</si>
  <si>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</si>
  <si>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</si>
  <si>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</si>
  <si>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</si>
  <si>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</si>
  <si>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</si>
  <si>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</si>
  <si>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</si>
  <si>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</si>
  <si>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</si>
  <si>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</si>
  <si>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</si>
  <si>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</si>
  <si>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</si>
  <si>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</si>
  <si>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</si>
  <si>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</si>
  <si>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</si>
  <si>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</si>
  <si>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</si>
  <si>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</si>
  <si>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</si>
  <si>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</si>
  <si>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</si>
  <si>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</si>
  <si>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</si>
  <si>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</si>
  <si>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</si>
  <si>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</si>
  <si>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</si>
  <si>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</si>
  <si>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</si>
  <si>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</si>
  <si>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</si>
  <si>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</si>
  <si>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</si>
  <si>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</si>
  <si>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</si>
  <si>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</si>
  <si>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</si>
  <si>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</si>
  <si>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</si>
  <si>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</si>
  <si>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</si>
  <si>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</si>
  <si>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</si>
  <si>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</si>
  <si>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</si>
  <si>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</si>
  <si>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</si>
  <si>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</si>
  <si>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</si>
  <si>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</si>
  <si>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</si>
  <si>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</si>
  <si>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</si>
  <si>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</si>
  <si>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</si>
  <si>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</si>
  <si>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</si>
  <si>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</si>
  <si>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</si>
  <si>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</si>
  <si>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</si>
  <si>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</si>
  <si>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</si>
  <si>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</si>
  <si>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</si>
  <si>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</si>
  <si>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</si>
  <si>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</si>
  <si>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</si>
  <si>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</si>
  <si>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</si>
  <si>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</si>
  <si>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</si>
  <si>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</si>
  <si>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</si>
  <si>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</si>
  <si>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</si>
  <si>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</si>
  <si>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</si>
  <si>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</si>
  <si>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</si>
  <si>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</si>
  <si>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</si>
  <si>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</si>
  <si>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</si>
  <si>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</si>
  <si>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</si>
  <si>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</si>
  <si>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</si>
  <si>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</si>
  <si>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</si>
  <si>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</si>
  <si>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</si>
  <si>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</si>
  <si>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</si>
  <si>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</si>
  <si>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</si>
  <si>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</si>
  <si>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</si>
  <si>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</si>
  <si>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</si>
  <si>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</si>
  <si>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DOH newborn invoices now going to OB department incl in 7010</t>
  </si>
  <si>
    <t>Adj to pr year Agency exp accrual; less staff in dept</t>
  </si>
  <si>
    <t>more contract anesthesiologist fees, less employee anesthesiologist hours</t>
  </si>
  <si>
    <t>New MRI, depreciation Nov-Dec, svc agreement Medcore Amb Jun-Dec in accord with RCW 18.73.910</t>
  </si>
  <si>
    <t>fewer agency hours replaced by lower expense for employee hires</t>
  </si>
  <si>
    <t>overaccrual of purchased svc in agency fees fixed in 2025 &amp; Backbilling of rate adj</t>
  </si>
  <si>
    <t>reduced qty visit through purch svc offset by back billing of rate adj  sal equi rate</t>
  </si>
  <si>
    <t>340b revenue</t>
  </si>
  <si>
    <t>Discounts rebate revenue</t>
  </si>
  <si>
    <t>Lifeline revenue</t>
  </si>
  <si>
    <t>records copies</t>
  </si>
  <si>
    <t>dues and subscriptions</t>
  </si>
  <si>
    <t>advertising</t>
  </si>
  <si>
    <t>freight</t>
  </si>
  <si>
    <t>other exp eoc 850-860</t>
  </si>
  <si>
    <t>Top level accrual settlement expense</t>
  </si>
  <si>
    <t>grasnt exp Foundation interco</t>
  </si>
  <si>
    <t>Allocations eoc 991</t>
  </si>
  <si>
    <t>travel and lodging 840-847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</si>
</sst>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5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1"/>
      <color rgb="FFD20000"/>
      <name val="Calibri"/>
      <family val="2"/>
      <scheme val="minor"/>
    </font>
    <font>
      <u/>
      <sz val="9"/>
      <color indexed="1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</font>
  </fonts>
  <fills count="3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77">
    <xf numFmtId="37" fontId="0" fillId="0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38" fillId="23" borderId="0"/>
    <xf numFmtId="0" fontId="5" fillId="23" borderId="0"/>
    <xf numFmtId="0" fontId="5" fillId="23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38" fillId="24" borderId="0"/>
    <xf numFmtId="0" fontId="5" fillId="24" borderId="0"/>
    <xf numFmtId="0" fontId="5" fillId="24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38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38" fillId="26" borderId="0"/>
    <xf numFmtId="0" fontId="5" fillId="26" borderId="0"/>
    <xf numFmtId="0" fontId="5" fillId="26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38" fillId="27" borderId="0"/>
    <xf numFmtId="0" fontId="5" fillId="27" borderId="0"/>
    <xf numFmtId="0" fontId="5" fillId="27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38" fillId="28" borderId="0"/>
    <xf numFmtId="0" fontId="5" fillId="28" borderId="0"/>
    <xf numFmtId="0" fontId="5" fillId="28" borderId="0"/>
    <xf numFmtId="43" fontId="10" fillId="0" borderId="0"/>
    <xf numFmtId="41" fontId="10" fillId="0" borderId="0"/>
    <xf numFmtId="41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43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39" fillId="0" borderId="0"/>
    <xf numFmtId="43" fontId="5" fillId="0" borderId="0"/>
    <xf numFmtId="43" fontId="39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2" fontId="10" fillId="0" borderId="0"/>
    <xf numFmtId="42" fontId="10" fillId="0" borderId="0"/>
    <xf numFmtId="44" fontId="10" fillId="0" borderId="0"/>
    <xf numFmtId="44" fontId="10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0" fontId="11" fillId="0" borderId="0">
      <alignment vertical="top"/>
      <protection locked="0"/>
    </xf>
    <xf numFmtId="0" fontId="35" fillId="0" borderId="0"/>
    <xf numFmtId="0" fontId="35" fillId="0" borderId="0"/>
    <xf numFmtId="0" fontId="11" fillId="0" borderId="0">
      <alignment vertical="top"/>
      <protection locked="0"/>
    </xf>
    <xf numFmtId="0" fontId="37" fillId="29" borderId="0"/>
    <xf numFmtId="0" fontId="41" fillId="29" borderId="0"/>
    <xf numFmtId="0" fontId="37" fillId="29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3" fillId="0" borderId="0"/>
    <xf numFmtId="0" fontId="13" fillId="0" borderId="0"/>
    <xf numFmtId="0" fontId="5" fillId="0" borderId="0"/>
    <xf numFmtId="0" fontId="10" fillId="0" borderId="0"/>
    <xf numFmtId="0" fontId="39" fillId="0" borderId="0"/>
    <xf numFmtId="0" fontId="10" fillId="0" borderId="0"/>
    <xf numFmtId="0" fontId="39" fillId="0" borderId="0"/>
    <xf numFmtId="0" fontId="10" fillId="0" borderId="0"/>
    <xf numFmtId="169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6" fillId="0" borderId="0"/>
    <xf numFmtId="0" fontId="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9" fontId="5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0" fontId="36" fillId="0" borderId="0"/>
    <xf numFmtId="0" fontId="42" fillId="0" borderId="0"/>
    <xf numFmtId="0" fontId="36" fillId="0" borderId="0"/>
  </cellStyleXfs>
  <cellXfs count="353">
    <xf numFmtId="37" fontId="0" fillId="0" borderId="0" xfId="0"/>
    <xf numFmtId="37" fontId="12" fillId="0" borderId="0" xfId="0" applyFont="1"/>
    <xf numFmtId="37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center"/>
    </xf>
    <xf numFmtId="37" fontId="12" fillId="0" borderId="0" xfId="0" quotePrefix="1" applyFont="1" applyAlignment="1">
      <alignment horizontal="center"/>
    </xf>
    <xf numFmtId="10" fontId="12" fillId="0" borderId="0" xfId="0" applyNumberFormat="1" applyFont="1"/>
    <xf numFmtId="49" fontId="12" fillId="0" borderId="0" xfId="0" quotePrefix="1" applyNumberFormat="1" applyFont="1"/>
    <xf numFmtId="37" fontId="14" fillId="0" borderId="0" xfId="0" applyFont="1" applyAlignment="1" applyProtection="1">
      <alignment horizontal="center"/>
      <protection locked="0"/>
    </xf>
    <xf numFmtId="37" fontId="15" fillId="0" borderId="0" xfId="0" applyFont="1"/>
    <xf numFmtId="37" fontId="16" fillId="0" borderId="0" xfId="0" applyFont="1" applyAlignment="1">
      <alignment horizontal="center"/>
    </xf>
    <xf numFmtId="37" fontId="16" fillId="0" borderId="0" xfId="0" applyFont="1"/>
    <xf numFmtId="37" fontId="16" fillId="0" borderId="0" xfId="0" applyFont="1" applyAlignment="1">
      <alignment horizontal="left"/>
    </xf>
    <xf numFmtId="38" fontId="16" fillId="0" borderId="0" xfId="0" applyNumberFormat="1" applyFont="1"/>
    <xf numFmtId="37" fontId="16" fillId="0" borderId="0" xfId="0" quotePrefix="1" applyFont="1" applyAlignment="1">
      <alignment horizontal="left"/>
    </xf>
    <xf numFmtId="37" fontId="17" fillId="0" borderId="0" xfId="631" applyNumberFormat="1" applyFont="1" applyAlignment="1" applyProtection="1"/>
    <xf numFmtId="37" fontId="16" fillId="3" borderId="0" xfId="0" applyFont="1" applyFill="1"/>
    <xf numFmtId="38" fontId="16" fillId="3" borderId="0" xfId="0" applyNumberFormat="1" applyFont="1" applyFill="1" applyAlignment="1">
      <alignment horizontal="center"/>
    </xf>
    <xf numFmtId="37" fontId="16" fillId="3" borderId="0" xfId="0" applyFont="1" applyFill="1" applyAlignment="1">
      <alignment horizontal="center"/>
    </xf>
    <xf numFmtId="37" fontId="16" fillId="3" borderId="0" xfId="0" quotePrefix="1" applyFont="1" applyFill="1" applyAlignment="1">
      <alignment horizontal="center"/>
    </xf>
    <xf numFmtId="37" fontId="16" fillId="3" borderId="0" xfId="0" quotePrefix="1" applyFont="1" applyFill="1"/>
    <xf numFmtId="37" fontId="16" fillId="3" borderId="0" xfId="0" quotePrefix="1" applyFont="1" applyFill="1" applyAlignment="1">
      <alignment horizontal="left"/>
    </xf>
    <xf numFmtId="38" fontId="16" fillId="3" borderId="0" xfId="0" applyNumberFormat="1" applyFont="1" applyFill="1"/>
    <xf numFmtId="165" fontId="16" fillId="3" borderId="0" xfId="0" applyNumberFormat="1" applyFont="1" applyFill="1" applyAlignment="1">
      <alignment horizontal="center"/>
    </xf>
    <xf numFmtId="37" fontId="16" fillId="3" borderId="0" xfId="0" quotePrefix="1" applyFont="1" applyFill="1" applyAlignment="1">
      <alignment horizontal="fill"/>
    </xf>
    <xf numFmtId="37" fontId="16" fillId="7" borderId="0" xfId="0" applyFont="1" applyFill="1"/>
    <xf numFmtId="37" fontId="16" fillId="7" borderId="0" xfId="0" quotePrefix="1" applyFont="1" applyFill="1" applyAlignment="1">
      <alignment horizontal="left" indent="1"/>
    </xf>
    <xf numFmtId="43" fontId="16" fillId="3" borderId="0" xfId="547" applyFont="1" applyFill="1"/>
    <xf numFmtId="37" fontId="16" fillId="3" borderId="0" xfId="547" quotePrefix="1" applyNumberFormat="1" applyFont="1" applyFill="1" applyAlignment="1">
      <alignment horizontal="fill"/>
    </xf>
    <xf numFmtId="39" fontId="16" fillId="3" borderId="0" xfId="0" applyNumberFormat="1" applyFont="1" applyFill="1"/>
    <xf numFmtId="37" fontId="16" fillId="3" borderId="0" xfId="0" applyFont="1" applyFill="1" applyAlignment="1">
      <alignment horizontal="centerContinuous"/>
    </xf>
    <xf numFmtId="37" fontId="16" fillId="7" borderId="0" xfId="0" quotePrefix="1" applyFont="1" applyFill="1" applyAlignment="1">
      <alignment horizontal="left"/>
    </xf>
    <xf numFmtId="37" fontId="16" fillId="7" borderId="0" xfId="0" applyFont="1" applyFill="1" applyAlignment="1">
      <alignment horizontal="right"/>
    </xf>
    <xf numFmtId="37" fontId="16" fillId="7" borderId="0" xfId="0" applyFont="1" applyFill="1" applyAlignment="1">
      <alignment horizontal="left"/>
    </xf>
    <xf numFmtId="37" fontId="18" fillId="3" borderId="0" xfId="0" applyFont="1" applyFill="1" applyAlignment="1">
      <alignment horizontal="centerContinuous"/>
    </xf>
    <xf numFmtId="37" fontId="16" fillId="3" borderId="0" xfId="0" applyFont="1" applyFill="1" applyAlignment="1">
      <alignment horizontal="right"/>
    </xf>
    <xf numFmtId="38" fontId="16" fillId="3" borderId="0" xfId="0" applyNumberFormat="1" applyFont="1" applyFill="1" applyAlignment="1">
      <alignment horizontal="right"/>
    </xf>
    <xf numFmtId="37" fontId="16" fillId="3" borderId="0" xfId="0" quotePrefix="1" applyFont="1" applyFill="1" applyAlignment="1">
      <alignment horizontal="centerContinuous"/>
    </xf>
    <xf numFmtId="37" fontId="18" fillId="3" borderId="0" xfId="0" quotePrefix="1" applyFont="1" applyFill="1" applyAlignment="1">
      <alignment horizontal="left"/>
    </xf>
    <xf numFmtId="37" fontId="18" fillId="3" borderId="0" xfId="0" applyFont="1" applyFill="1" applyAlignment="1">
      <alignment horizontal="center"/>
    </xf>
    <xf numFmtId="38" fontId="18" fillId="3" borderId="0" xfId="0" applyNumberFormat="1" applyFont="1" applyFill="1" applyAlignment="1">
      <alignment horizontal="center"/>
    </xf>
    <xf numFmtId="38" fontId="18" fillId="3" borderId="0" xfId="0" applyNumberFormat="1" applyFont="1" applyFill="1"/>
    <xf numFmtId="37" fontId="18" fillId="3" borderId="0" xfId="0" applyFont="1" applyFill="1"/>
    <xf numFmtId="37" fontId="16" fillId="3" borderId="0" xfId="0" applyFont="1" applyFill="1" applyAlignment="1">
      <alignment horizontal="left"/>
    </xf>
    <xf numFmtId="38" fontId="18" fillId="3" borderId="8" xfId="0" applyNumberFormat="1" applyFont="1" applyFill="1" applyBorder="1" applyAlignment="1" applyProtection="1">
      <alignment horizontal="center"/>
      <protection locked="0"/>
    </xf>
    <xf numFmtId="37" fontId="18" fillId="7" borderId="0" xfId="0" applyFont="1" applyFill="1" applyAlignment="1">
      <alignment horizontal="centerContinuous"/>
    </xf>
    <xf numFmtId="37" fontId="16" fillId="7" borderId="0" xfId="0" applyFont="1" applyFill="1" applyAlignment="1">
      <alignment horizontal="left" indent="1"/>
    </xf>
    <xf numFmtId="10" fontId="16" fillId="0" borderId="0" xfId="939" applyNumberFormat="1" applyFont="1"/>
    <xf numFmtId="37" fontId="16" fillId="7" borderId="0" xfId="0" applyFont="1" applyFill="1" applyAlignment="1">
      <alignment horizontal="left" indent="2"/>
    </xf>
    <xf numFmtId="37" fontId="16" fillId="7" borderId="0" xfId="0" quotePrefix="1" applyFont="1" applyFill="1" applyAlignment="1">
      <alignment horizontal="left" indent="2"/>
    </xf>
    <xf numFmtId="39" fontId="16" fillId="0" borderId="0" xfId="0" applyNumberFormat="1" applyFont="1"/>
    <xf numFmtId="10" fontId="16" fillId="0" borderId="0" xfId="0" applyNumberFormat="1" applyFont="1"/>
    <xf numFmtId="1" fontId="16" fillId="0" borderId="0" xfId="0" applyNumberFormat="1" applyFont="1" applyAlignment="1">
      <alignment horizontal="center"/>
    </xf>
    <xf numFmtId="37" fontId="16" fillId="0" borderId="0" xfId="0" applyFont="1" applyAlignment="1">
      <alignment horizontal="right"/>
    </xf>
    <xf numFmtId="37" fontId="19" fillId="0" borderId="0" xfId="0" applyFont="1"/>
    <xf numFmtId="37" fontId="14" fillId="0" borderId="0" xfId="0" applyFont="1" applyAlignment="1">
      <alignment horizontal="center"/>
    </xf>
    <xf numFmtId="37" fontId="16" fillId="0" borderId="0" xfId="0" quotePrefix="1" applyFont="1"/>
    <xf numFmtId="37" fontId="20" fillId="0" borderId="0" xfId="0" applyFont="1" applyAlignment="1">
      <alignment vertical="center" readingOrder="1"/>
    </xf>
    <xf numFmtId="37" fontId="22" fillId="0" borderId="0" xfId="0" applyFont="1" applyAlignment="1">
      <alignment vertical="center" readingOrder="1"/>
    </xf>
    <xf numFmtId="37" fontId="23" fillId="0" borderId="0" xfId="0" quotePrefix="1" applyFont="1"/>
    <xf numFmtId="37" fontId="23" fillId="0" borderId="0" xfId="0" applyFont="1"/>
    <xf numFmtId="37" fontId="12" fillId="0" borderId="0" xfId="0" quotePrefix="1" applyFont="1" applyAlignment="1">
      <alignment horizontal="right"/>
    </xf>
    <xf numFmtId="37" fontId="12" fillId="0" borderId="0" xfId="0" applyFont="1" applyAlignment="1">
      <alignment horizontal="centerContinuous"/>
    </xf>
    <xf numFmtId="37" fontId="24" fillId="0" borderId="1" xfId="0" applyFont="1" applyBorder="1"/>
    <xf numFmtId="37" fontId="24" fillId="0" borderId="8" xfId="0" applyFont="1" applyBorder="1"/>
    <xf numFmtId="37" fontId="12" fillId="0" borderId="6" xfId="0" applyFont="1" applyBorder="1"/>
    <xf numFmtId="37" fontId="12" fillId="0" borderId="8" xfId="0" applyFont="1" applyBorder="1"/>
    <xf numFmtId="37" fontId="24" fillId="0" borderId="2" xfId="0" applyFont="1" applyBorder="1"/>
    <xf numFmtId="37" fontId="24" fillId="0" borderId="13" xfId="0" applyFont="1" applyBorder="1"/>
    <xf numFmtId="37" fontId="24" fillId="0" borderId="0" xfId="0" applyFont="1"/>
    <xf numFmtId="37" fontId="24" fillId="0" borderId="4" xfId="0" applyFont="1" applyBorder="1"/>
    <xf numFmtId="37" fontId="12" fillId="0" borderId="13" xfId="0" applyFont="1" applyBorder="1"/>
    <xf numFmtId="37" fontId="12" fillId="0" borderId="10" xfId="0" applyFont="1" applyBorder="1"/>
    <xf numFmtId="37" fontId="24" fillId="0" borderId="14" xfId="0" applyFont="1" applyBorder="1" applyAlignment="1">
      <alignment horizontal="centerContinuous"/>
    </xf>
    <xf numFmtId="37" fontId="24" fillId="0" borderId="2" xfId="0" applyFont="1" applyBorder="1" applyAlignment="1">
      <alignment horizontal="centerContinuous"/>
    </xf>
    <xf numFmtId="37" fontId="24" fillId="0" borderId="8" xfId="0" applyFont="1" applyBorder="1" applyAlignment="1">
      <alignment horizontal="centerContinuous"/>
    </xf>
    <xf numFmtId="37" fontId="12" fillId="0" borderId="8" xfId="0" applyFont="1" applyBorder="1" applyAlignment="1">
      <alignment horizontal="centerContinuous"/>
    </xf>
    <xf numFmtId="37" fontId="12" fillId="0" borderId="2" xfId="0" applyFont="1" applyBorder="1" applyAlignment="1">
      <alignment horizontal="centerContinuous"/>
    </xf>
    <xf numFmtId="37" fontId="24" fillId="0" borderId="1" xfId="0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2" xfId="0" quotePrefix="1" applyFont="1" applyBorder="1" applyAlignment="1">
      <alignment horizontal="left"/>
    </xf>
    <xf numFmtId="37" fontId="24" fillId="0" borderId="12" xfId="0" applyFont="1" applyBorder="1"/>
    <xf numFmtId="37" fontId="12" fillId="0" borderId="4" xfId="0" applyFont="1" applyBorder="1"/>
    <xf numFmtId="37" fontId="24" fillId="0" borderId="8" xfId="0" quotePrefix="1" applyFont="1" applyBorder="1" applyAlignment="1">
      <alignment horizontal="left"/>
    </xf>
    <xf numFmtId="37" fontId="12" fillId="0" borderId="2" xfId="0" applyFont="1" applyBorder="1"/>
    <xf numFmtId="37" fontId="12" fillId="0" borderId="3" xfId="0" applyFont="1" applyBorder="1"/>
    <xf numFmtId="37" fontId="24" fillId="0" borderId="0" xfId="0" applyFont="1" applyAlignment="1">
      <alignment horizontal="left"/>
    </xf>
    <xf numFmtId="37" fontId="12" fillId="2" borderId="0" xfId="0" applyFont="1" applyFill="1"/>
    <xf numFmtId="37" fontId="12" fillId="2" borderId="4" xfId="0" applyFont="1" applyFill="1" applyBorder="1"/>
    <xf numFmtId="37" fontId="12" fillId="0" borderId="9" xfId="0" applyFont="1" applyBorder="1"/>
    <xf numFmtId="37" fontId="24" fillId="0" borderId="12" xfId="0" applyFont="1" applyBorder="1" applyAlignment="1">
      <alignment horizontal="left"/>
    </xf>
    <xf numFmtId="37" fontId="24" fillId="0" borderId="10" xfId="0" applyFont="1" applyBorder="1" applyAlignment="1">
      <alignment horizontal="right"/>
    </xf>
    <xf numFmtId="37" fontId="12" fillId="2" borderId="12" xfId="0" applyFont="1" applyFill="1" applyBorder="1"/>
    <xf numFmtId="37" fontId="12" fillId="2" borderId="10" xfId="0" applyFont="1" applyFill="1" applyBorder="1"/>
    <xf numFmtId="37" fontId="16" fillId="0" borderId="0" xfId="0" quotePrefix="1" applyFont="1" applyAlignment="1">
      <alignment horizontal="right"/>
    </xf>
    <xf numFmtId="37" fontId="16" fillId="0" borderId="16" xfId="0" applyFont="1" applyBorder="1"/>
    <xf numFmtId="37" fontId="16" fillId="0" borderId="17" xfId="0" applyFont="1" applyBorder="1"/>
    <xf numFmtId="37" fontId="16" fillId="0" borderId="18" xfId="0" applyFont="1" applyBorder="1"/>
    <xf numFmtId="37" fontId="16" fillId="0" borderId="19" xfId="0" applyFont="1" applyBorder="1"/>
    <xf numFmtId="37" fontId="16" fillId="0" borderId="20" xfId="0" applyFont="1" applyBorder="1"/>
    <xf numFmtId="37" fontId="16" fillId="0" borderId="21" xfId="0" applyFont="1" applyBorder="1"/>
    <xf numFmtId="37" fontId="16" fillId="0" borderId="22" xfId="0" applyFont="1" applyBorder="1"/>
    <xf numFmtId="37" fontId="16" fillId="0" borderId="23" xfId="0" applyFont="1" applyBorder="1"/>
    <xf numFmtId="37" fontId="16" fillId="0" borderId="17" xfId="0" applyFont="1" applyBorder="1" applyAlignment="1">
      <alignment horizontal="center"/>
    </xf>
    <xf numFmtId="37" fontId="16" fillId="0" borderId="17" xfId="0" applyFont="1" applyBorder="1" applyAlignment="1">
      <alignment horizontal="right"/>
    </xf>
    <xf numFmtId="37" fontId="16" fillId="0" borderId="24" xfId="0" applyFont="1" applyBorder="1"/>
    <xf numFmtId="37" fontId="16" fillId="0" borderId="8" xfId="0" applyFont="1" applyBorder="1"/>
    <xf numFmtId="37" fontId="16" fillId="0" borderId="8" xfId="0" applyFont="1" applyBorder="1" applyAlignment="1">
      <alignment horizontal="center"/>
    </xf>
    <xf numFmtId="37" fontId="16" fillId="0" borderId="25" xfId="0" applyFont="1" applyBorder="1"/>
    <xf numFmtId="37" fontId="16" fillId="0" borderId="26" xfId="0" applyFont="1" applyBorder="1"/>
    <xf numFmtId="37" fontId="16" fillId="0" borderId="6" xfId="0" applyFont="1" applyBorder="1"/>
    <xf numFmtId="37" fontId="16" fillId="0" borderId="27" xfId="0" applyFont="1" applyBorder="1"/>
    <xf numFmtId="37" fontId="16" fillId="0" borderId="28" xfId="0" quotePrefix="1" applyFont="1" applyBorder="1" applyAlignment="1">
      <alignment horizontal="left"/>
    </xf>
    <xf numFmtId="37" fontId="16" fillId="0" borderId="12" xfId="0" applyFont="1" applyBorder="1"/>
    <xf numFmtId="37" fontId="16" fillId="0" borderId="29" xfId="0" applyFont="1" applyBorder="1"/>
    <xf numFmtId="37" fontId="16" fillId="0" borderId="28" xfId="0" applyFont="1" applyBorder="1" applyAlignment="1">
      <alignment horizontal="center"/>
    </xf>
    <xf numFmtId="37" fontId="16" fillId="0" borderId="30" xfId="0" applyFont="1" applyBorder="1"/>
    <xf numFmtId="37" fontId="16" fillId="0" borderId="31" xfId="0" applyFont="1" applyBorder="1"/>
    <xf numFmtId="37" fontId="16" fillId="0" borderId="31" xfId="0" applyFont="1" applyBorder="1" applyAlignment="1">
      <alignment horizontal="center"/>
    </xf>
    <xf numFmtId="37" fontId="16" fillId="0" borderId="32" xfId="0" applyFont="1" applyBorder="1"/>
    <xf numFmtId="37" fontId="24" fillId="0" borderId="0" xfId="0" quotePrefix="1" applyFont="1" applyAlignment="1">
      <alignment horizontal="left"/>
    </xf>
    <xf numFmtId="37" fontId="24" fillId="0" borderId="5" xfId="0" applyFont="1" applyBorder="1" applyAlignment="1">
      <alignment horizontal="centerContinuous"/>
    </xf>
    <xf numFmtId="37" fontId="12" fillId="0" borderId="6" xfId="0" applyFont="1" applyBorder="1" applyAlignment="1">
      <alignment horizontal="centerContinuous"/>
    </xf>
    <xf numFmtId="37" fontId="12" fillId="0" borderId="7" xfId="0" applyFont="1" applyBorder="1" applyAlignment="1">
      <alignment horizontal="centerContinuous"/>
    </xf>
    <xf numFmtId="37" fontId="24" fillId="0" borderId="11" xfId="0" applyFont="1" applyBorder="1"/>
    <xf numFmtId="37" fontId="24" fillId="0" borderId="2" xfId="0" quotePrefix="1" applyFont="1" applyBorder="1" applyAlignment="1">
      <alignment horizontal="centerContinuous"/>
    </xf>
    <xf numFmtId="37" fontId="24" fillId="0" borderId="3" xfId="0" applyFont="1" applyBorder="1" applyAlignment="1">
      <alignment horizontal="center"/>
    </xf>
    <xf numFmtId="37" fontId="24" fillId="0" borderId="2" xfId="0" quotePrefix="1" applyFont="1" applyBorder="1"/>
    <xf numFmtId="37" fontId="24" fillId="0" borderId="13" xfId="0" applyFont="1" applyBorder="1" applyAlignment="1">
      <alignment horizontal="center"/>
    </xf>
    <xf numFmtId="37" fontId="24" fillId="0" borderId="0" xfId="0" quotePrefix="1" applyFont="1"/>
    <xf numFmtId="37" fontId="24" fillId="0" borderId="4" xfId="0" quotePrefix="1" applyFont="1" applyBorder="1"/>
    <xf numFmtId="37" fontId="24" fillId="0" borderId="13" xfId="0" applyFont="1" applyBorder="1" applyAlignment="1">
      <alignment horizontal="centerContinuous"/>
    </xf>
    <xf numFmtId="37" fontId="12" fillId="0" borderId="4" xfId="0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4" xfId="0" applyFont="1" applyBorder="1" applyAlignment="1">
      <alignment horizontal="left"/>
    </xf>
    <xf numFmtId="37" fontId="12" fillId="0" borderId="12" xfId="0" applyFont="1" applyBorder="1"/>
    <xf numFmtId="37" fontId="12" fillId="0" borderId="7" xfId="0" applyFont="1" applyBorder="1"/>
    <xf numFmtId="37" fontId="12" fillId="0" borderId="15" xfId="0" applyFont="1" applyBorder="1"/>
    <xf numFmtId="37" fontId="24" fillId="0" borderId="12" xfId="0" quotePrefix="1" applyFont="1" applyBorder="1" applyAlignment="1">
      <alignment horizontal="left"/>
    </xf>
    <xf numFmtId="37" fontId="12" fillId="0" borderId="12" xfId="0" quotePrefix="1" applyFont="1" applyBorder="1"/>
    <xf numFmtId="37" fontId="12" fillId="0" borderId="12" xfId="0" quotePrefix="1" applyFont="1" applyBorder="1" applyAlignment="1">
      <alignment horizontal="left"/>
    </xf>
    <xf numFmtId="37" fontId="24" fillId="0" borderId="0" xfId="0" applyFont="1" applyAlignment="1">
      <alignment horizontal="centerContinuous"/>
    </xf>
    <xf numFmtId="37" fontId="24" fillId="0" borderId="0" xfId="0" quotePrefix="1" applyFont="1" applyAlignment="1">
      <alignment horizontal="center"/>
    </xf>
    <xf numFmtId="37" fontId="24" fillId="0" borderId="9" xfId="0" quotePrefix="1" applyFont="1" applyBorder="1"/>
    <xf numFmtId="37" fontId="24" fillId="0" borderId="9" xfId="0" applyFont="1" applyBorder="1"/>
    <xf numFmtId="37" fontId="12" fillId="0" borderId="1" xfId="0" applyFont="1" applyBorder="1"/>
    <xf numFmtId="37" fontId="24" fillId="0" borderId="4" xfId="0" applyFont="1" applyBorder="1" applyAlignment="1">
      <alignment horizontal="centerContinuous"/>
    </xf>
    <xf numFmtId="37" fontId="24" fillId="0" borderId="6" xfId="0" applyFont="1" applyBorder="1" applyAlignment="1">
      <alignment horizontal="centerContinuous"/>
    </xf>
    <xf numFmtId="37" fontId="24" fillId="0" borderId="1" xfId="0" applyFont="1" applyBorder="1" applyAlignment="1">
      <alignment horizontal="centerContinuous"/>
    </xf>
    <xf numFmtId="37" fontId="12" fillId="0" borderId="0" xfId="0" quotePrefix="1" applyFont="1" applyAlignment="1">
      <alignment horizontal="left"/>
    </xf>
    <xf numFmtId="37" fontId="24" fillId="0" borderId="7" xfId="0" applyFont="1" applyBorder="1"/>
    <xf numFmtId="37" fontId="24" fillId="0" borderId="7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 applyAlignment="1">
      <alignment horizontal="center"/>
    </xf>
    <xf numFmtId="37" fontId="24" fillId="0" borderId="3" xfId="0" applyFont="1" applyBorder="1" applyAlignment="1">
      <alignment horizontal="centerContinuous"/>
    </xf>
    <xf numFmtId="37" fontId="24" fillId="2" borderId="2" xfId="0" applyFont="1" applyFill="1" applyBorder="1"/>
    <xf numFmtId="37" fontId="24" fillId="0" borderId="10" xfId="0" applyFont="1" applyBorder="1"/>
    <xf numFmtId="37" fontId="24" fillId="0" borderId="10" xfId="0" applyFont="1" applyBorder="1" applyAlignment="1">
      <alignment horizontal="center"/>
    </xf>
    <xf numFmtId="164" fontId="24" fillId="0" borderId="2" xfId="0" applyNumberFormat="1" applyFont="1" applyBorder="1"/>
    <xf numFmtId="37" fontId="24" fillId="0" borderId="0" xfId="0" applyFont="1" applyAlignment="1">
      <alignment horizontal="center"/>
    </xf>
    <xf numFmtId="164" fontId="24" fillId="0" borderId="2" xfId="0" applyNumberFormat="1" applyFont="1" applyBorder="1" applyAlignment="1">
      <alignment horizontal="right"/>
    </xf>
    <xf numFmtId="164" fontId="24" fillId="0" borderId="1" xfId="0" applyNumberFormat="1" applyFont="1" applyBorder="1"/>
    <xf numFmtId="164" fontId="24" fillId="0" borderId="3" xfId="0" applyNumberFormat="1" applyFont="1" applyBorder="1"/>
    <xf numFmtId="164" fontId="24" fillId="0" borderId="2" xfId="0" quotePrefix="1" applyNumberFormat="1" applyFont="1" applyBorder="1" applyAlignment="1">
      <alignment horizontal="left"/>
    </xf>
    <xf numFmtId="37" fontId="24" fillId="0" borderId="14" xfId="0" applyFont="1" applyBorder="1" applyAlignment="1">
      <alignment horizontal="center"/>
    </xf>
    <xf numFmtId="37" fontId="24" fillId="0" borderId="8" xfId="0" applyFont="1" applyBorder="1" applyAlignment="1">
      <alignment horizontal="center"/>
    </xf>
    <xf numFmtId="37" fontId="24" fillId="0" borderId="14" xfId="0" applyFont="1" applyBorder="1"/>
    <xf numFmtId="37" fontId="12" fillId="0" borderId="14" xfId="0" applyFont="1" applyBorder="1"/>
    <xf numFmtId="37" fontId="25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25" fillId="0" borderId="0" xfId="0" applyFont="1"/>
    <xf numFmtId="37" fontId="25" fillId="0" borderId="5" xfId="0" applyFont="1" applyBorder="1"/>
    <xf numFmtId="37" fontId="25" fillId="0" borderId="6" xfId="0" quotePrefix="1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" xfId="0" applyFont="1" applyBorder="1"/>
    <xf numFmtId="37" fontId="25" fillId="0" borderId="2" xfId="0" applyFont="1" applyBorder="1" applyAlignment="1">
      <alignment horizontal="centerContinuous"/>
    </xf>
    <xf numFmtId="37" fontId="25" fillId="0" borderId="2" xfId="0" applyFont="1" applyBorder="1"/>
    <xf numFmtId="37" fontId="25" fillId="0" borderId="8" xfId="0" applyFont="1" applyBorder="1" applyAlignment="1">
      <alignment horizontal="centerContinuous"/>
    </xf>
    <xf numFmtId="37" fontId="25" fillId="0" borderId="8" xfId="0" applyFont="1" applyBorder="1"/>
    <xf numFmtId="37" fontId="25" fillId="0" borderId="9" xfId="0" applyFont="1" applyBorder="1"/>
    <xf numFmtId="37" fontId="25" fillId="0" borderId="10" xfId="0" applyFont="1" applyBorder="1"/>
    <xf numFmtId="37" fontId="25" fillId="0" borderId="11" xfId="0" applyFont="1" applyBorder="1"/>
    <xf numFmtId="37" fontId="25" fillId="0" borderId="6" xfId="0" applyFont="1" applyBorder="1" applyAlignment="1">
      <alignment horizontal="centerContinuous"/>
    </xf>
    <xf numFmtId="37" fontId="25" fillId="0" borderId="3" xfId="0" applyFont="1" applyBorder="1"/>
    <xf numFmtId="37" fontId="25" fillId="0" borderId="4" xfId="0" applyFont="1" applyBorder="1" applyAlignment="1">
      <alignment horizontal="centerContinuous"/>
    </xf>
    <xf numFmtId="37" fontId="25" fillId="0" borderId="2" xfId="0" quotePrefix="1" applyFont="1" applyBorder="1" applyAlignment="1">
      <alignment horizontal="center"/>
    </xf>
    <xf numFmtId="37" fontId="25" fillId="0" borderId="6" xfId="0" applyFont="1" applyBorder="1" applyAlignment="1">
      <alignment horizontal="center"/>
    </xf>
    <xf numFmtId="37" fontId="25" fillId="0" borderId="7" xfId="0" applyFont="1" applyBorder="1" applyAlignment="1">
      <alignment horizontal="center"/>
    </xf>
    <xf numFmtId="37" fontId="25" fillId="0" borderId="8" xfId="0" applyFont="1" applyBorder="1" applyAlignment="1">
      <alignment horizontal="left"/>
    </xf>
    <xf numFmtId="37" fontId="25" fillId="0" borderId="2" xfId="0" quotePrefix="1" applyFont="1" applyBorder="1"/>
    <xf numFmtId="37" fontId="9" fillId="0" borderId="2" xfId="0" applyFont="1" applyBorder="1"/>
    <xf numFmtId="37" fontId="9" fillId="0" borderId="2" xfId="0" quotePrefix="1" applyFont="1" applyBorder="1"/>
    <xf numFmtId="37" fontId="9" fillId="0" borderId="2" xfId="0" applyFont="1" applyBorder="1" applyAlignment="1">
      <alignment horizontal="left" indent="1"/>
    </xf>
    <xf numFmtId="37" fontId="25" fillId="0" borderId="2" xfId="0" applyFont="1" applyBorder="1" applyAlignment="1">
      <alignment horizontal="left" indent="1"/>
    </xf>
    <xf numFmtId="37" fontId="25" fillId="0" borderId="12" xfId="0" applyFont="1" applyBorder="1"/>
    <xf numFmtId="37" fontId="25" fillId="0" borderId="1" xfId="0" applyFont="1" applyBorder="1" applyAlignment="1">
      <alignment horizontal="right"/>
    </xf>
    <xf numFmtId="37" fontId="16" fillId="0" borderId="14" xfId="0" applyFont="1" applyBorder="1"/>
    <xf numFmtId="37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2" fontId="16" fillId="0" borderId="0" xfId="0" applyNumberFormat="1" applyFont="1"/>
    <xf numFmtId="37" fontId="27" fillId="0" borderId="0" xfId="0" applyFont="1"/>
    <xf numFmtId="43" fontId="16" fillId="7" borderId="0" xfId="547" applyFont="1" applyFill="1"/>
    <xf numFmtId="37" fontId="21" fillId="7" borderId="0" xfId="0" applyFont="1" applyFill="1"/>
    <xf numFmtId="2" fontId="12" fillId="0" borderId="0" xfId="0" applyNumberFormat="1" applyFont="1"/>
    <xf numFmtId="37" fontId="27" fillId="0" borderId="0" xfId="0" applyFont="1" applyProtection="1">
      <protection locked="0"/>
    </xf>
    <xf numFmtId="2" fontId="16" fillId="3" borderId="0" xfId="0" quotePrefix="1" applyNumberFormat="1" applyFont="1" applyFill="1" applyAlignment="1">
      <alignment horizontal="left"/>
    </xf>
    <xf numFmtId="2" fontId="16" fillId="3" borderId="0" xfId="0" applyNumberFormat="1" applyFont="1" applyFill="1"/>
    <xf numFmtId="2" fontId="16" fillId="3" borderId="0" xfId="0" quotePrefix="1" applyNumberFormat="1" applyFont="1" applyFill="1" applyAlignment="1">
      <alignment horizontal="fill"/>
    </xf>
    <xf numFmtId="37" fontId="27" fillId="0" borderId="0" xfId="0" applyFont="1" applyAlignment="1">
      <alignment horizontal="center"/>
    </xf>
    <xf numFmtId="37" fontId="27" fillId="0" borderId="0" xfId="0" applyFont="1" applyAlignment="1">
      <alignment horizontal="left"/>
    </xf>
    <xf numFmtId="164" fontId="27" fillId="0" borderId="0" xfId="0" applyNumberFormat="1" applyFont="1"/>
    <xf numFmtId="37" fontId="27" fillId="0" borderId="0" xfId="0" quotePrefix="1" applyFont="1" applyAlignment="1">
      <alignment horizontal="left"/>
    </xf>
    <xf numFmtId="37" fontId="27" fillId="8" borderId="0" xfId="0" applyFont="1" applyFill="1"/>
    <xf numFmtId="37" fontId="26" fillId="0" borderId="0" xfId="0" applyFont="1"/>
    <xf numFmtId="164" fontId="27" fillId="0" borderId="0" xfId="0" applyNumberFormat="1" applyFont="1" applyAlignment="1">
      <alignment horizontal="left"/>
    </xf>
    <xf numFmtId="37" fontId="27" fillId="9" borderId="0" xfId="0" applyFont="1" applyFill="1"/>
    <xf numFmtId="37" fontId="27" fillId="9" borderId="0" xfId="0" applyFont="1" applyFill="1" applyAlignment="1">
      <alignment horizontal="center"/>
    </xf>
    <xf numFmtId="37" fontId="27" fillId="10" borderId="0" xfId="0" applyFont="1" applyFill="1"/>
    <xf numFmtId="37" fontId="27" fillId="10" borderId="0" xfId="0" applyFont="1" applyFill="1" applyAlignment="1">
      <alignment horizontal="left"/>
    </xf>
    <xf numFmtId="37" fontId="27" fillId="10" borderId="0" xfId="0" applyFont="1" applyFill="1" applyAlignment="1">
      <alignment horizontal="center"/>
    </xf>
    <xf numFmtId="39" fontId="27" fillId="10" borderId="0" xfId="0" applyNumberFormat="1" applyFont="1" applyFill="1"/>
    <xf numFmtId="39" fontId="27" fillId="9" borderId="0" xfId="0" applyNumberFormat="1" applyFont="1" applyFill="1"/>
    <xf numFmtId="37" fontId="16" fillId="7" borderId="0" xfId="0" quotePrefix="1" applyFont="1" applyFill="1" applyAlignment="1">
      <alignment horizontal="fill"/>
    </xf>
    <xf numFmtId="38" fontId="16" fillId="7" borderId="0" xfId="0" applyNumberFormat="1" applyFont="1" applyFill="1"/>
    <xf numFmtId="39" fontId="16" fillId="7" borderId="0" xfId="0" applyNumberFormat="1" applyFont="1" applyFill="1"/>
    <xf numFmtId="2" fontId="16" fillId="7" borderId="0" xfId="0" applyNumberFormat="1" applyFont="1" applyFill="1"/>
    <xf numFmtId="37" fontId="12" fillId="0" borderId="0" xfId="0" applyFont="1" applyAlignment="1">
      <alignment vertical="center"/>
    </xf>
    <xf numFmtId="37" fontId="12" fillId="0" borderId="1" xfId="0" applyFont="1" applyBorder="1" applyAlignment="1">
      <alignment vertical="center"/>
    </xf>
    <xf numFmtId="37" fontId="28" fillId="0" borderId="1" xfId="0" applyFont="1" applyBorder="1"/>
    <xf numFmtId="37" fontId="28" fillId="0" borderId="0" xfId="0" applyFont="1" applyAlignment="1">
      <alignment horizontal="centerContinuous"/>
    </xf>
    <xf numFmtId="37" fontId="29" fillId="0" borderId="0" xfId="0" applyFont="1" applyAlignment="1">
      <alignment horizontal="centerContinuous"/>
    </xf>
    <xf numFmtId="37" fontId="29" fillId="0" borderId="0" xfId="0" applyFont="1"/>
    <xf numFmtId="37" fontId="28" fillId="0" borderId="0" xfId="0" applyFont="1"/>
    <xf numFmtId="37" fontId="28" fillId="0" borderId="0" xfId="0" quotePrefix="1" applyFont="1" applyAlignment="1">
      <alignment horizontal="right"/>
    </xf>
    <xf numFmtId="37" fontId="29" fillId="0" borderId="0" xfId="0" quotePrefix="1" applyFont="1"/>
    <xf numFmtId="37" fontId="30" fillId="0" borderId="0" xfId="0" applyFont="1"/>
    <xf numFmtId="37" fontId="28" fillId="0" borderId="2" xfId="0" applyFont="1" applyBorder="1"/>
    <xf numFmtId="37" fontId="28" fillId="0" borderId="2" xfId="0" quotePrefix="1" applyFont="1" applyBorder="1" applyAlignment="1">
      <alignment horizontal="center"/>
    </xf>
    <xf numFmtId="37" fontId="28" fillId="0" borderId="2" xfId="0" applyFont="1" applyBorder="1" applyAlignment="1">
      <alignment horizontal="center"/>
    </xf>
    <xf numFmtId="37" fontId="28" fillId="0" borderId="3" xfId="0" applyFont="1" applyBorder="1"/>
    <xf numFmtId="37" fontId="28" fillId="0" borderId="4" xfId="0" applyFont="1" applyBorder="1"/>
    <xf numFmtId="37" fontId="28" fillId="0" borderId="4" xfId="0" quotePrefix="1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8" fillId="0" borderId="2" xfId="0" applyNumberFormat="1" applyFont="1" applyBorder="1"/>
    <xf numFmtId="37" fontId="28" fillId="0" borderId="2" xfId="0" quotePrefix="1" applyFont="1" applyBorder="1"/>
    <xf numFmtId="37" fontId="28" fillId="5" borderId="2" xfId="0" applyFont="1" applyFill="1" applyBorder="1"/>
    <xf numFmtId="37" fontId="28" fillId="6" borderId="2" xfId="0" applyFont="1" applyFill="1" applyBorder="1"/>
    <xf numFmtId="37" fontId="31" fillId="0" borderId="0" xfId="0" applyFont="1"/>
    <xf numFmtId="37" fontId="28" fillId="6" borderId="2" xfId="0" applyFont="1" applyFill="1" applyBorder="1" applyAlignment="1">
      <alignment horizontal="center"/>
    </xf>
    <xf numFmtId="37" fontId="32" fillId="0" borderId="0" xfId="0" applyFont="1"/>
    <xf numFmtId="37" fontId="28" fillId="0" borderId="2" xfId="0" quotePrefix="1" applyFont="1" applyBorder="1" applyAlignment="1">
      <alignment horizontal="left"/>
    </xf>
    <xf numFmtId="37" fontId="28" fillId="6" borderId="2" xfId="0" quotePrefix="1" applyFont="1" applyFill="1" applyBorder="1" applyAlignment="1">
      <alignment horizontal="center"/>
    </xf>
    <xf numFmtId="37" fontId="29" fillId="0" borderId="10" xfId="0" applyFont="1" applyBorder="1"/>
    <xf numFmtId="37" fontId="28" fillId="6" borderId="2" xfId="0" quotePrefix="1" applyFont="1" applyFill="1" applyBorder="1"/>
    <xf numFmtId="39" fontId="28" fillId="6" borderId="2" xfId="0" quotePrefix="1" applyNumberFormat="1" applyFont="1" applyFill="1" applyBorder="1" applyAlignment="1">
      <alignment horizontal="center"/>
    </xf>
    <xf numFmtId="3" fontId="28" fillId="0" borderId="2" xfId="0" applyNumberFormat="1" applyFont="1" applyBorder="1"/>
    <xf numFmtId="37" fontId="29" fillId="0" borderId="2" xfId="0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8" fillId="6" borderId="2" xfId="0" applyNumberFormat="1" applyFont="1" applyFill="1" applyBorder="1"/>
    <xf numFmtId="2" fontId="28" fillId="0" borderId="2" xfId="0" applyNumberFormat="1" applyFont="1" applyBorder="1"/>
    <xf numFmtId="3" fontId="28" fillId="6" borderId="2" xfId="0" applyNumberFormat="1" applyFont="1" applyFill="1" applyBorder="1"/>
    <xf numFmtId="37" fontId="16" fillId="7" borderId="0" xfId="547" applyNumberFormat="1" applyFont="1" applyFill="1"/>
    <xf numFmtId="0" fontId="16" fillId="3" borderId="0" xfId="0" quotePrefix="1" applyNumberFormat="1" applyFont="1" applyFill="1" applyAlignment="1">
      <alignment horizontal="fill"/>
    </xf>
    <xf numFmtId="39" fontId="16" fillId="3" borderId="0" xfId="0" quotePrefix="1" applyNumberFormat="1" applyFont="1" applyFill="1" applyAlignment="1">
      <alignment horizontal="fill"/>
    </xf>
    <xf numFmtId="0" fontId="17" fillId="0" borderId="0" xfId="631" applyFont="1">
      <alignment vertical="top"/>
      <protection locked="0"/>
    </xf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47" fillId="0" borderId="0" xfId="0" applyFont="1"/>
    <xf numFmtId="2" fontId="16" fillId="0" borderId="0" xfId="0" applyNumberFormat="1" applyFont="1" applyAlignment="1">
      <alignment horizontal="right"/>
    </xf>
    <xf numFmtId="37" fontId="18" fillId="31" borderId="1" xfId="0" applyFont="1" applyFill="1" applyBorder="1" applyProtection="1">
      <protection locked="0"/>
    </xf>
    <xf numFmtId="37" fontId="18" fillId="31" borderId="1" xfId="0" quotePrefix="1" applyFont="1" applyFill="1" applyBorder="1" applyProtection="1">
      <protection locked="0"/>
    </xf>
    <xf numFmtId="2" fontId="18" fillId="31" borderId="1" xfId="547" quotePrefix="1" applyNumberFormat="1" applyFont="1" applyFill="1" applyBorder="1" applyProtection="1">
      <protection locked="0"/>
    </xf>
    <xf numFmtId="37" fontId="18" fillId="31" borderId="1" xfId="547" quotePrefix="1" applyNumberFormat="1" applyFont="1" applyFill="1" applyBorder="1" applyProtection="1">
      <protection locked="0"/>
    </xf>
    <xf numFmtId="37" fontId="18" fillId="31" borderId="1" xfId="547" applyNumberFormat="1" applyFont="1" applyFill="1" applyBorder="1" applyProtection="1">
      <protection locked="0"/>
    </xf>
    <xf numFmtId="2" fontId="18" fillId="31" borderId="1" xfId="0" quotePrefix="1" applyNumberFormat="1" applyFont="1" applyFill="1" applyBorder="1" applyProtection="1">
      <protection locked="0"/>
    </xf>
    <xf numFmtId="2" fontId="18" fillId="31" borderId="1" xfId="939" quotePrefix="1" applyNumberFormat="1" applyFont="1" applyFill="1" applyBorder="1" applyProtection="1">
      <protection locked="0"/>
    </xf>
    <xf numFmtId="2" fontId="18" fillId="31" borderId="1" xfId="547" applyNumberFormat="1" applyFont="1" applyFill="1" applyBorder="1" applyProtection="1">
      <protection locked="0"/>
    </xf>
    <xf numFmtId="37" fontId="18" fillId="31" borderId="1" xfId="939" quotePrefix="1" applyNumberFormat="1" applyFont="1" applyFill="1" applyBorder="1" applyProtection="1">
      <protection locked="0"/>
    </xf>
    <xf numFmtId="1" fontId="18" fillId="31" borderId="1" xfId="0" quotePrefix="1" applyNumberFormat="1" applyFont="1" applyFill="1" applyBorder="1" applyProtection="1">
      <protection locked="0"/>
    </xf>
    <xf numFmtId="37" fontId="18" fillId="30" borderId="1" xfId="0" quotePrefix="1" applyFont="1" applyFill="1" applyBorder="1" applyProtection="1">
      <protection locked="0"/>
    </xf>
    <xf numFmtId="167" fontId="18" fillId="30" borderId="1" xfId="0" quotePrefix="1" applyNumberFormat="1" applyFont="1" applyFill="1" applyBorder="1" applyProtection="1">
      <protection locked="0"/>
    </xf>
    <xf numFmtId="38" fontId="18" fillId="30" borderId="8" xfId="0" applyNumberFormat="1" applyFont="1" applyFill="1" applyBorder="1" applyProtection="1">
      <protection locked="0"/>
    </xf>
    <xf numFmtId="38" fontId="18" fillId="30" borderId="2" xfId="0" applyNumberFormat="1" applyFont="1" applyFill="1" applyBorder="1" applyProtection="1">
      <protection locked="0"/>
    </xf>
    <xf numFmtId="38" fontId="18" fillId="30" borderId="1" xfId="0" quotePrefix="1" applyNumberFormat="1" applyFont="1" applyFill="1" applyBorder="1" applyAlignment="1" applyProtection="1">
      <alignment horizontal="left"/>
      <protection locked="0"/>
    </xf>
    <xf numFmtId="38" fontId="18" fillId="30" borderId="14" xfId="0" applyNumberFormat="1" applyFont="1" applyFill="1" applyBorder="1" applyProtection="1">
      <protection locked="0"/>
    </xf>
    <xf numFmtId="38" fontId="18" fillId="30" borderId="14" xfId="0" quotePrefix="1" applyNumberFormat="1" applyFont="1" applyFill="1" applyBorder="1" applyProtection="1">
      <protection locked="0"/>
    </xf>
    <xf numFmtId="166" fontId="18" fillId="30" borderId="14" xfId="0" applyNumberFormat="1" applyFont="1" applyFill="1" applyBorder="1" applyAlignment="1" applyProtection="1">
      <alignment horizontal="left"/>
      <protection locked="0"/>
    </xf>
    <xf numFmtId="49" fontId="18" fillId="30" borderId="1" xfId="0" quotePrefix="1" applyNumberFormat="1" applyFont="1" applyFill="1" applyBorder="1" applyProtection="1">
      <protection locked="0"/>
    </xf>
    <xf numFmtId="168" fontId="18" fillId="30" borderId="1" xfId="0" quotePrefix="1" applyNumberFormat="1" applyFont="1" applyFill="1" applyBorder="1" applyAlignment="1" applyProtection="1">
      <alignment horizontal="left"/>
      <protection locked="0"/>
    </xf>
    <xf numFmtId="38" fontId="18" fillId="30" borderId="1" xfId="0" applyNumberFormat="1" applyFont="1" applyFill="1" applyBorder="1" applyProtection="1">
      <protection locked="0"/>
    </xf>
    <xf numFmtId="38" fontId="18" fillId="30" borderId="1" xfId="0" applyNumberFormat="1" applyFont="1" applyFill="1" applyBorder="1" applyAlignment="1" applyProtection="1">
      <alignment horizontal="right"/>
      <protection locked="0"/>
    </xf>
    <xf numFmtId="38" fontId="18" fillId="31" borderId="1" xfId="0" applyNumberFormat="1" applyFont="1" applyFill="1" applyBorder="1" applyProtection="1">
      <protection locked="0"/>
    </xf>
    <xf numFmtId="37" fontId="18" fillId="30" borderId="1" xfId="0" applyFont="1" applyFill="1" applyBorder="1" applyProtection="1">
      <protection locked="0"/>
    </xf>
    <xf numFmtId="38" fontId="26" fillId="30" borderId="1" xfId="0" applyNumberFormat="1" applyFont="1" applyFill="1" applyBorder="1" applyProtection="1">
      <protection locked="0"/>
    </xf>
    <xf numFmtId="38" fontId="18" fillId="30" borderId="1" xfId="0" applyNumberFormat="1" applyFont="1" applyFill="1" applyBorder="1" applyAlignment="1" applyProtection="1">
      <alignment horizontal="center"/>
      <protection locked="0"/>
    </xf>
    <xf numFmtId="37" fontId="16" fillId="30" borderId="0" xfId="0" applyFont="1" applyFill="1" applyProtection="1">
      <protection locked="0"/>
    </xf>
    <xf numFmtId="37" fontId="33" fillId="0" borderId="0" xfId="0" quotePrefix="1" applyFont="1" applyAlignment="1">
      <alignment horizontal="left"/>
    </xf>
    <xf numFmtId="37" fontId="8" fillId="0" borderId="0" xfId="0" applyFont="1"/>
    <xf numFmtId="38" fontId="8" fillId="0" borderId="0" xfId="0" applyNumberFormat="1" applyFont="1"/>
    <xf numFmtId="37" fontId="8" fillId="0" borderId="0" xfId="0" quotePrefix="1" applyFont="1" applyAlignment="1">
      <alignment horizontal="left"/>
    </xf>
    <xf numFmtId="37" fontId="7" fillId="0" borderId="0" xfId="0" quotePrefix="1" applyFont="1"/>
    <xf numFmtId="37" fontId="33" fillId="0" borderId="0" xfId="0" applyFont="1"/>
    <xf numFmtId="37" fontId="48" fillId="0" borderId="0" xfId="0" applyFont="1"/>
    <xf numFmtId="0" fontId="49" fillId="0" borderId="0" xfId="631" applyFont="1">
      <alignment vertical="top"/>
      <protection locked="0"/>
    </xf>
    <xf numFmtId="37" fontId="3" fillId="0" borderId="0" xfId="0" quotePrefix="1" applyFont="1" applyAlignment="1">
      <alignment vertical="center" readingOrder="1"/>
    </xf>
    <xf numFmtId="37" fontId="3" fillId="0" borderId="0" xfId="0" applyFont="1" applyAlignment="1">
      <alignment vertical="center" readingOrder="1"/>
    </xf>
    <xf numFmtId="37" fontId="12" fillId="0" borderId="0" xfId="0" quotePrefix="1" applyFont="1"/>
    <xf numFmtId="37" fontId="50" fillId="0" borderId="0" xfId="0" applyFont="1"/>
    <xf numFmtId="0" fontId="17" fillId="0" borderId="0" xfId="630" applyNumberFormat="1" applyFont="1" applyAlignment="1" applyProtection="1">
      <alignment vertical="top"/>
      <protection locked="0"/>
    </xf>
    <xf numFmtId="37" fontId="17" fillId="0" borderId="0" xfId="630" applyNumberFormat="1" applyFont="1"/>
    <xf numFmtId="37" fontId="33" fillId="31" borderId="34" xfId="0" quotePrefix="1" applyFont="1" applyFill="1" applyBorder="1" applyAlignment="1">
      <alignment horizontal="left"/>
    </xf>
    <xf numFmtId="37" fontId="2" fillId="31" borderId="35" xfId="0" applyFont="1" applyFill="1" applyBorder="1"/>
    <xf numFmtId="38" fontId="2" fillId="31" borderId="35" xfId="0" applyNumberFormat="1" applyFont="1" applyFill="1" applyBorder="1"/>
    <xf numFmtId="37" fontId="2" fillId="31" borderId="36" xfId="0" applyFont="1" applyFill="1" applyBorder="1"/>
    <xf numFmtId="37" fontId="2" fillId="31" borderId="37" xfId="0" quotePrefix="1" applyFont="1" applyFill="1" applyBorder="1" applyAlignment="1">
      <alignment vertical="center" readingOrder="1"/>
    </xf>
    <xf numFmtId="37" fontId="2" fillId="31" borderId="0" xfId="0" quotePrefix="1" applyFont="1" applyFill="1" applyAlignment="1">
      <alignment horizontal="left"/>
    </xf>
    <xf numFmtId="38" fontId="2" fillId="31" borderId="0" xfId="0" applyNumberFormat="1" applyFont="1" applyFill="1"/>
    <xf numFmtId="37" fontId="2" fillId="31" borderId="0" xfId="0" applyFont="1" applyFill="1"/>
    <xf numFmtId="37" fontId="2" fillId="31" borderId="38" xfId="0" applyFont="1" applyFill="1" applyBorder="1"/>
    <xf numFmtId="37" fontId="2" fillId="31" borderId="37" xfId="0" quotePrefix="1" applyFont="1" applyFill="1" applyBorder="1"/>
    <xf numFmtId="37" fontId="2" fillId="31" borderId="37" xfId="0" applyFont="1" applyFill="1" applyBorder="1" applyAlignment="1">
      <alignment vertical="center" readingOrder="1"/>
    </xf>
    <xf numFmtId="37" fontId="2" fillId="31" borderId="39" xfId="0" quotePrefix="1" applyFont="1" applyFill="1" applyBorder="1"/>
    <xf numFmtId="37" fontId="2" fillId="31" borderId="40" xfId="0" applyFont="1" applyFill="1" applyBorder="1"/>
    <xf numFmtId="38" fontId="2" fillId="31" borderId="40" xfId="0" applyNumberFormat="1" applyFont="1" applyFill="1" applyBorder="1"/>
    <xf numFmtId="37" fontId="2" fillId="31" borderId="41" xfId="0" applyFont="1" applyFill="1" applyBorder="1"/>
    <xf numFmtId="37" fontId="26" fillId="0" borderId="1" xfId="0" quotePrefix="1" applyFont="1" applyBorder="1" applyProtection="1">
      <protection locked="0"/>
    </xf>
    <xf numFmtId="37" fontId="16" fillId="31" borderId="0" xfId="0" applyFont="1" applyFill="1"/>
    <xf numFmtId="37" fontId="27" fillId="31" borderId="1" xfId="0" applyFont="1" applyFill="1" applyBorder="1" applyProtection="1">
      <protection locked="0"/>
    </xf>
    <xf numFmtId="2" fontId="18" fillId="31" borderId="1" xfId="546" quotePrefix="1" applyNumberFormat="1" applyFont="1" applyFill="1" applyBorder="1" applyProtection="1">
      <protection locked="0"/>
    </xf>
    <xf numFmtId="37" fontId="18" fillId="31" borderId="1" xfId="546" quotePrefix="1" applyNumberFormat="1" applyFont="1" applyFill="1" applyBorder="1" applyProtection="1">
      <protection locked="0"/>
    </xf>
    <xf numFmtId="37" fontId="16" fillId="7" borderId="0" xfId="546" applyNumberFormat="1" applyFont="1" applyFill="1"/>
    <xf numFmtId="37" fontId="18" fillId="31" borderId="1" xfId="546" applyNumberFormat="1" applyFont="1" applyFill="1" applyBorder="1" applyProtection="1">
      <protection locked="0"/>
    </xf>
    <xf numFmtId="2" fontId="18" fillId="31" borderId="1" xfId="546" applyNumberFormat="1" applyFont="1" applyFill="1" applyBorder="1" applyProtection="1">
      <protection locked="0"/>
    </xf>
    <xf numFmtId="2" fontId="16" fillId="31" borderId="0" xfId="0" applyNumberFormat="1" applyFont="1" applyFill="1"/>
    <xf numFmtId="37" fontId="26" fillId="31" borderId="1" xfId="939" quotePrefix="1" applyNumberFormat="1" applyFont="1" applyFill="1" applyBorder="1" applyProtection="1">
      <protection locked="0"/>
    </xf>
    <xf numFmtId="43" fontId="16" fillId="3" borderId="0" xfId="546" applyNumberFormat="1" applyFont="1" applyFill="1"/>
    <xf numFmtId="43" fontId="16" fillId="7" borderId="0" xfId="546" applyNumberFormat="1" applyFont="1" applyFill="1"/>
    <xf numFmtId="37" fontId="16" fillId="3" borderId="0" xfId="546" quotePrefix="1" applyNumberFormat="1" applyFont="1" applyFill="1" applyAlignment="1">
      <alignment horizontal="fill"/>
    </xf>
    <xf numFmtId="37" fontId="26" fillId="31" borderId="1" xfId="0" quotePrefix="1" applyFont="1" applyFill="1" applyBorder="1" applyProtection="1">
      <protection locked="0"/>
    </xf>
    <xf numFmtId="38" fontId="26" fillId="30" borderId="14" xfId="0" applyNumberFormat="1" applyFont="1" applyFill="1" applyBorder="1" applyProtection="1">
      <protection locked="0"/>
    </xf>
    <xf numFmtId="166" fontId="26" fillId="30" borderId="14" xfId="0" applyNumberFormat="1" applyFont="1" applyFill="1" applyBorder="1" applyAlignment="1" applyProtection="1">
      <alignment horizontal="left"/>
      <protection locked="0"/>
    </xf>
    <xf numFmtId="37" fontId="27" fillId="31" borderId="0" xfId="0" applyFont="1" applyFill="1" applyProtection="1">
      <protection locked="0"/>
    </xf>
    <xf numFmtId="49" fontId="26" fillId="4" borderId="1" xfId="0" quotePrefix="1" applyNumberFormat="1" applyFont="1" applyFill="1" applyBorder="1" applyProtection="1">
      <protection locked="0"/>
    </xf>
    <xf numFmtId="38" fontId="26" fillId="4" borderId="14" xfId="0" applyNumberFormat="1" applyFont="1" applyFill="1" applyBorder="1" applyProtection="1">
      <protection locked="0"/>
    </xf>
    <xf numFmtId="168" fontId="26" fillId="30" borderId="1" xfId="0" quotePrefix="1" applyNumberFormat="1" applyFont="1" applyFill="1" applyBorder="1" applyAlignment="1" applyProtection="1">
      <alignment horizontal="left"/>
      <protection locked="0"/>
    </xf>
    <xf numFmtId="0" fontId="51" fillId="31" borderId="14" xfId="630" applyNumberFormat="1" applyFont="1" applyFill="1" applyBorder="1" applyAlignment="1" applyProtection="1">
      <alignment vertical="top"/>
      <protection locked="0"/>
    </xf>
    <xf numFmtId="37" fontId="54" fillId="0" borderId="0" xfId="0" applyFont="1"/>
    <xf numFmtId="37" fontId="18" fillId="3" borderId="0" xfId="0" applyFont="1" applyFill="1" applyAlignment="1">
      <alignment horizontal="center" vertical="center"/>
    </xf>
    <xf numFmtId="0" fontId="49" fillId="0" borderId="0" xfId="631" applyFont="1" applyAlignment="1">
      <alignment horizontal="left" vertical="top" wrapText="1"/>
      <protection locked="0"/>
    </xf>
    <xf numFmtId="0" fontId="49" fillId="0" borderId="0" xfId="631" applyFont="1" applyAlignment="1">
      <alignment vertical="top" wrapText="1"/>
      <protection locked="0"/>
    </xf>
  </cellXfs>
  <cellStyles count="977">
    <cellStyle name="20% - Accent1 2" xfId="1" xr:uid="{00000000-0005-0000-0000-000000000000}"/>
    <cellStyle name="20% - Accent1 2 2" xfId="2" xr:uid="{00000000-0005-0000-0000-000001000000}"/>
    <cellStyle name="20% - Accent1 2 2 2" xfId="3" xr:uid="{00000000-0005-0000-0000-000002000000}"/>
    <cellStyle name="20% - Accent1 2 2 2 2" xfId="4" xr:uid="{00000000-0005-0000-0000-000003000000}"/>
    <cellStyle name="20% - Accent1 2 2 2 2 2" xfId="5" xr:uid="{00000000-0005-0000-0000-000004000000}"/>
    <cellStyle name="20% - Accent1 2 2 2 3" xfId="6" xr:uid="{00000000-0005-0000-0000-000005000000}"/>
    <cellStyle name="20% - Accent1 2 2 3" xfId="7" xr:uid="{00000000-0005-0000-0000-000006000000}"/>
    <cellStyle name="20% - Accent1 2 2 3 2" xfId="8" xr:uid="{00000000-0005-0000-0000-000007000000}"/>
    <cellStyle name="20% - Accent1 2 2 4" xfId="9" xr:uid="{00000000-0005-0000-0000-000008000000}"/>
    <cellStyle name="20% - Accent1 2 3" xfId="10" xr:uid="{00000000-0005-0000-0000-000009000000}"/>
    <cellStyle name="20% - Accent1 2 3 2" xfId="11" xr:uid="{00000000-0005-0000-0000-00000A000000}"/>
    <cellStyle name="20% - Accent1 2 3 2 2" xfId="12" xr:uid="{00000000-0005-0000-0000-00000B000000}"/>
    <cellStyle name="20% - Accent1 2 3 3" xfId="13" xr:uid="{00000000-0005-0000-0000-00000C000000}"/>
    <cellStyle name="20% - Accent1 2 4" xfId="14" xr:uid="{00000000-0005-0000-0000-00000D000000}"/>
    <cellStyle name="20% - Accent1 2 4 2" xfId="15" xr:uid="{00000000-0005-0000-0000-00000E000000}"/>
    <cellStyle name="20% - Accent1 2 4 2 2" xfId="16" xr:uid="{00000000-0005-0000-0000-00000F000000}"/>
    <cellStyle name="20% - Accent1 2 4 3" xfId="17" xr:uid="{00000000-0005-0000-0000-000010000000}"/>
    <cellStyle name="20% - Accent1 2 5" xfId="18" xr:uid="{00000000-0005-0000-0000-000011000000}"/>
    <cellStyle name="20% - Accent1 2 5 2" xfId="19" xr:uid="{00000000-0005-0000-0000-000012000000}"/>
    <cellStyle name="20% - Accent1 2 6" xfId="20" xr:uid="{00000000-0005-0000-0000-000013000000}"/>
    <cellStyle name="20% - Accent1 2 6 2" xfId="21" xr:uid="{00000000-0005-0000-0000-000014000000}"/>
    <cellStyle name="20% - Accent1 2 7" xfId="22" xr:uid="{00000000-0005-0000-0000-000015000000}"/>
    <cellStyle name="20% - Accent1 3" xfId="23" xr:uid="{00000000-0005-0000-0000-000016000000}"/>
    <cellStyle name="20% - Accent1 3 2" xfId="24" xr:uid="{00000000-0005-0000-0000-000017000000}"/>
    <cellStyle name="20% - Accent1 3 2 2" xfId="25" xr:uid="{00000000-0005-0000-0000-000018000000}"/>
    <cellStyle name="20% - Accent1 3 2 2 2" xfId="26" xr:uid="{00000000-0005-0000-0000-000019000000}"/>
    <cellStyle name="20% - Accent1 3 2 3" xfId="27" xr:uid="{00000000-0005-0000-0000-00001A000000}"/>
    <cellStyle name="20% - Accent1 3 3" xfId="28" xr:uid="{00000000-0005-0000-0000-00001B000000}"/>
    <cellStyle name="20% - Accent1 3 3 2" xfId="29" xr:uid="{00000000-0005-0000-0000-00001C000000}"/>
    <cellStyle name="20% - Accent1 3 4" xfId="30" xr:uid="{00000000-0005-0000-0000-00001D000000}"/>
    <cellStyle name="20% - Accent1 4" xfId="31" xr:uid="{00000000-0005-0000-0000-00001E000000}"/>
    <cellStyle name="20% - Accent1 4 2" xfId="32" xr:uid="{00000000-0005-0000-0000-00001F000000}"/>
    <cellStyle name="20% - Accent1 4 2 2" xfId="33" xr:uid="{00000000-0005-0000-0000-000020000000}"/>
    <cellStyle name="20% - Accent1 4 3" xfId="34" xr:uid="{00000000-0005-0000-0000-000021000000}"/>
    <cellStyle name="20% - Accent1 5" xfId="35" xr:uid="{00000000-0005-0000-0000-000022000000}"/>
    <cellStyle name="20% - Accent1 5 2" xfId="36" xr:uid="{00000000-0005-0000-0000-000023000000}"/>
    <cellStyle name="20% - Accent1 5 2 2" xfId="37" xr:uid="{00000000-0005-0000-0000-000024000000}"/>
    <cellStyle name="20% - Accent1 5 3" xfId="38" xr:uid="{00000000-0005-0000-0000-000025000000}"/>
    <cellStyle name="20% - Accent1 6" xfId="39" xr:uid="{00000000-0005-0000-0000-000026000000}"/>
    <cellStyle name="20% - Accent1 6 2" xfId="40" xr:uid="{00000000-0005-0000-0000-000027000000}"/>
    <cellStyle name="20% - Accent1 7" xfId="41" xr:uid="{00000000-0005-0000-0000-000028000000}"/>
    <cellStyle name="20% - Accent1 7 2" xfId="42" xr:uid="{00000000-0005-0000-0000-000029000000}"/>
    <cellStyle name="20% - Accent2 2" xfId="43" xr:uid="{00000000-0005-0000-0000-00002A000000}"/>
    <cellStyle name="20% - Accent2 2 2" xfId="44" xr:uid="{00000000-0005-0000-0000-00002B000000}"/>
    <cellStyle name="20% - Accent2 2 2 2" xfId="45" xr:uid="{00000000-0005-0000-0000-00002C000000}"/>
    <cellStyle name="20% - Accent2 2 2 2 2" xfId="46" xr:uid="{00000000-0005-0000-0000-00002D000000}"/>
    <cellStyle name="20% - Accent2 2 2 2 2 2" xfId="47" xr:uid="{00000000-0005-0000-0000-00002E000000}"/>
    <cellStyle name="20% - Accent2 2 2 2 3" xfId="48" xr:uid="{00000000-0005-0000-0000-00002F000000}"/>
    <cellStyle name="20% - Accent2 2 2 3" xfId="49" xr:uid="{00000000-0005-0000-0000-000030000000}"/>
    <cellStyle name="20% - Accent2 2 2 3 2" xfId="50" xr:uid="{00000000-0005-0000-0000-000031000000}"/>
    <cellStyle name="20% - Accent2 2 2 4" xfId="51" xr:uid="{00000000-0005-0000-0000-000032000000}"/>
    <cellStyle name="20% - Accent2 2 3" xfId="52" xr:uid="{00000000-0005-0000-0000-000033000000}"/>
    <cellStyle name="20% - Accent2 2 3 2" xfId="53" xr:uid="{00000000-0005-0000-0000-000034000000}"/>
    <cellStyle name="20% - Accent2 2 3 2 2" xfId="54" xr:uid="{00000000-0005-0000-0000-000035000000}"/>
    <cellStyle name="20% - Accent2 2 3 3" xfId="55" xr:uid="{00000000-0005-0000-0000-000036000000}"/>
    <cellStyle name="20% - Accent2 2 4" xfId="56" xr:uid="{00000000-0005-0000-0000-000037000000}"/>
    <cellStyle name="20% - Accent2 2 4 2" xfId="57" xr:uid="{00000000-0005-0000-0000-000038000000}"/>
    <cellStyle name="20% - Accent2 2 4 2 2" xfId="58" xr:uid="{00000000-0005-0000-0000-000039000000}"/>
    <cellStyle name="20% - Accent2 2 4 3" xfId="59" xr:uid="{00000000-0005-0000-0000-00003A000000}"/>
    <cellStyle name="20% - Accent2 2 5" xfId="60" xr:uid="{00000000-0005-0000-0000-00003B000000}"/>
    <cellStyle name="20% - Accent2 2 5 2" xfId="61" xr:uid="{00000000-0005-0000-0000-00003C000000}"/>
    <cellStyle name="20% - Accent2 2 6" xfId="62" xr:uid="{00000000-0005-0000-0000-00003D000000}"/>
    <cellStyle name="20% - Accent2 2 6 2" xfId="63" xr:uid="{00000000-0005-0000-0000-00003E000000}"/>
    <cellStyle name="20% - Accent2 2 7" xfId="64" xr:uid="{00000000-0005-0000-0000-00003F000000}"/>
    <cellStyle name="20% - Accent2 3" xfId="65" xr:uid="{00000000-0005-0000-0000-000040000000}"/>
    <cellStyle name="20% - Accent2 3 2" xfId="66" xr:uid="{00000000-0005-0000-0000-000041000000}"/>
    <cellStyle name="20% - Accent2 3 2 2" xfId="67" xr:uid="{00000000-0005-0000-0000-000042000000}"/>
    <cellStyle name="20% - Accent2 3 2 2 2" xfId="68" xr:uid="{00000000-0005-0000-0000-000043000000}"/>
    <cellStyle name="20% - Accent2 3 2 3" xfId="69" xr:uid="{00000000-0005-0000-0000-000044000000}"/>
    <cellStyle name="20% - Accent2 3 3" xfId="70" xr:uid="{00000000-0005-0000-0000-000045000000}"/>
    <cellStyle name="20% - Accent2 3 3 2" xfId="71" xr:uid="{00000000-0005-0000-0000-000046000000}"/>
    <cellStyle name="20% - Accent2 3 4" xfId="72" xr:uid="{00000000-0005-0000-0000-000047000000}"/>
    <cellStyle name="20% - Accent2 4" xfId="73" xr:uid="{00000000-0005-0000-0000-000048000000}"/>
    <cellStyle name="20% - Accent2 4 2" xfId="74" xr:uid="{00000000-0005-0000-0000-000049000000}"/>
    <cellStyle name="20% - Accent2 4 2 2" xfId="75" xr:uid="{00000000-0005-0000-0000-00004A000000}"/>
    <cellStyle name="20% - Accent2 4 3" xfId="76" xr:uid="{00000000-0005-0000-0000-00004B000000}"/>
    <cellStyle name="20% - Accent2 5" xfId="77" xr:uid="{00000000-0005-0000-0000-00004C000000}"/>
    <cellStyle name="20% - Accent2 5 2" xfId="78" xr:uid="{00000000-0005-0000-0000-00004D000000}"/>
    <cellStyle name="20% - Accent2 5 2 2" xfId="79" xr:uid="{00000000-0005-0000-0000-00004E000000}"/>
    <cellStyle name="20% - Accent2 5 3" xfId="80" xr:uid="{00000000-0005-0000-0000-00004F000000}"/>
    <cellStyle name="20% - Accent2 6" xfId="81" xr:uid="{00000000-0005-0000-0000-000050000000}"/>
    <cellStyle name="20% - Accent2 6 2" xfId="82" xr:uid="{00000000-0005-0000-0000-000051000000}"/>
    <cellStyle name="20% - Accent2 7" xfId="83" xr:uid="{00000000-0005-0000-0000-000052000000}"/>
    <cellStyle name="20% - Accent2 7 2" xfId="84" xr:uid="{00000000-0005-0000-0000-000053000000}"/>
    <cellStyle name="20% - Accent3 2" xfId="85" xr:uid="{00000000-0005-0000-0000-000054000000}"/>
    <cellStyle name="20% - Accent3 2 2" xfId="86" xr:uid="{00000000-0005-0000-0000-000055000000}"/>
    <cellStyle name="20% - Accent3 2 2 2" xfId="87" xr:uid="{00000000-0005-0000-0000-000056000000}"/>
    <cellStyle name="20% - Accent3 2 2 2 2" xfId="88" xr:uid="{00000000-0005-0000-0000-000057000000}"/>
    <cellStyle name="20% - Accent3 2 2 2 2 2" xfId="89" xr:uid="{00000000-0005-0000-0000-000058000000}"/>
    <cellStyle name="20% - Accent3 2 2 2 3" xfId="90" xr:uid="{00000000-0005-0000-0000-000059000000}"/>
    <cellStyle name="20% - Accent3 2 2 3" xfId="91" xr:uid="{00000000-0005-0000-0000-00005A000000}"/>
    <cellStyle name="20% - Accent3 2 2 3 2" xfId="92" xr:uid="{00000000-0005-0000-0000-00005B000000}"/>
    <cellStyle name="20% - Accent3 2 2 4" xfId="93" xr:uid="{00000000-0005-0000-0000-00005C000000}"/>
    <cellStyle name="20% - Accent3 2 3" xfId="94" xr:uid="{00000000-0005-0000-0000-00005D000000}"/>
    <cellStyle name="20% - Accent3 2 3 2" xfId="95" xr:uid="{00000000-0005-0000-0000-00005E000000}"/>
    <cellStyle name="20% - Accent3 2 3 2 2" xfId="96" xr:uid="{00000000-0005-0000-0000-00005F000000}"/>
    <cellStyle name="20% - Accent3 2 3 3" xfId="97" xr:uid="{00000000-0005-0000-0000-000060000000}"/>
    <cellStyle name="20% - Accent3 2 4" xfId="98" xr:uid="{00000000-0005-0000-0000-000061000000}"/>
    <cellStyle name="20% - Accent3 2 4 2" xfId="99" xr:uid="{00000000-0005-0000-0000-000062000000}"/>
    <cellStyle name="20% - Accent3 2 4 2 2" xfId="100" xr:uid="{00000000-0005-0000-0000-000063000000}"/>
    <cellStyle name="20% - Accent3 2 4 3" xfId="101" xr:uid="{00000000-0005-0000-0000-000064000000}"/>
    <cellStyle name="20% - Accent3 2 5" xfId="102" xr:uid="{00000000-0005-0000-0000-000065000000}"/>
    <cellStyle name="20% - Accent3 2 5 2" xfId="103" xr:uid="{00000000-0005-0000-0000-000066000000}"/>
    <cellStyle name="20% - Accent3 2 6" xfId="104" xr:uid="{00000000-0005-0000-0000-000067000000}"/>
    <cellStyle name="20% - Accent3 2 6 2" xfId="105" xr:uid="{00000000-0005-0000-0000-000068000000}"/>
    <cellStyle name="20% - Accent3 2 7" xfId="106" xr:uid="{00000000-0005-0000-0000-000069000000}"/>
    <cellStyle name="20% - Accent3 3" xfId="107" xr:uid="{00000000-0005-0000-0000-00006A000000}"/>
    <cellStyle name="20% - Accent3 3 2" xfId="108" xr:uid="{00000000-0005-0000-0000-00006B000000}"/>
    <cellStyle name="20% - Accent3 3 2 2" xfId="109" xr:uid="{00000000-0005-0000-0000-00006C000000}"/>
    <cellStyle name="20% - Accent3 3 2 2 2" xfId="110" xr:uid="{00000000-0005-0000-0000-00006D000000}"/>
    <cellStyle name="20% - Accent3 3 2 3" xfId="111" xr:uid="{00000000-0005-0000-0000-00006E000000}"/>
    <cellStyle name="20% - Accent3 3 3" xfId="112" xr:uid="{00000000-0005-0000-0000-00006F000000}"/>
    <cellStyle name="20% - Accent3 3 3 2" xfId="113" xr:uid="{00000000-0005-0000-0000-000070000000}"/>
    <cellStyle name="20% - Accent3 3 4" xfId="114" xr:uid="{00000000-0005-0000-0000-000071000000}"/>
    <cellStyle name="20% - Accent3 4" xfId="115" xr:uid="{00000000-0005-0000-0000-000072000000}"/>
    <cellStyle name="20% - Accent3 4 2" xfId="116" xr:uid="{00000000-0005-0000-0000-000073000000}"/>
    <cellStyle name="20% - Accent3 4 2 2" xfId="117" xr:uid="{00000000-0005-0000-0000-000074000000}"/>
    <cellStyle name="20% - Accent3 4 3" xfId="118" xr:uid="{00000000-0005-0000-0000-000075000000}"/>
    <cellStyle name="20% - Accent3 5" xfId="119" xr:uid="{00000000-0005-0000-0000-000076000000}"/>
    <cellStyle name="20% - Accent3 5 2" xfId="120" xr:uid="{00000000-0005-0000-0000-000077000000}"/>
    <cellStyle name="20% - Accent3 5 2 2" xfId="121" xr:uid="{00000000-0005-0000-0000-000078000000}"/>
    <cellStyle name="20% - Accent3 5 3" xfId="122" xr:uid="{00000000-0005-0000-0000-000079000000}"/>
    <cellStyle name="20% - Accent3 6" xfId="123" xr:uid="{00000000-0005-0000-0000-00007A000000}"/>
    <cellStyle name="20% - Accent3 6 2" xfId="124" xr:uid="{00000000-0005-0000-0000-00007B000000}"/>
    <cellStyle name="20% - Accent3 7" xfId="125" xr:uid="{00000000-0005-0000-0000-00007C000000}"/>
    <cellStyle name="20% - Accent3 7 2" xfId="126" xr:uid="{00000000-0005-0000-0000-00007D000000}"/>
    <cellStyle name="20% - Accent4 2" xfId="127" xr:uid="{00000000-0005-0000-0000-00007E000000}"/>
    <cellStyle name="20% - Accent4 2 2" xfId="128" xr:uid="{00000000-0005-0000-0000-00007F000000}"/>
    <cellStyle name="20% - Accent4 2 2 2" xfId="129" xr:uid="{00000000-0005-0000-0000-000080000000}"/>
    <cellStyle name="20% - Accent4 2 2 2 2" xfId="130" xr:uid="{00000000-0005-0000-0000-000081000000}"/>
    <cellStyle name="20% - Accent4 2 2 2 2 2" xfId="131" xr:uid="{00000000-0005-0000-0000-000082000000}"/>
    <cellStyle name="20% - Accent4 2 2 2 3" xfId="132" xr:uid="{00000000-0005-0000-0000-000083000000}"/>
    <cellStyle name="20% - Accent4 2 2 3" xfId="133" xr:uid="{00000000-0005-0000-0000-000084000000}"/>
    <cellStyle name="20% - Accent4 2 2 3 2" xfId="134" xr:uid="{00000000-0005-0000-0000-000085000000}"/>
    <cellStyle name="20% - Accent4 2 2 4" xfId="135" xr:uid="{00000000-0005-0000-0000-000086000000}"/>
    <cellStyle name="20% - Accent4 2 3" xfId="136" xr:uid="{00000000-0005-0000-0000-000087000000}"/>
    <cellStyle name="20% - Accent4 2 3 2" xfId="137" xr:uid="{00000000-0005-0000-0000-000088000000}"/>
    <cellStyle name="20% - Accent4 2 3 2 2" xfId="138" xr:uid="{00000000-0005-0000-0000-000089000000}"/>
    <cellStyle name="20% - Accent4 2 3 3" xfId="139" xr:uid="{00000000-0005-0000-0000-00008A000000}"/>
    <cellStyle name="20% - Accent4 2 4" xfId="140" xr:uid="{00000000-0005-0000-0000-00008B000000}"/>
    <cellStyle name="20% - Accent4 2 4 2" xfId="141" xr:uid="{00000000-0005-0000-0000-00008C000000}"/>
    <cellStyle name="20% - Accent4 2 4 2 2" xfId="142" xr:uid="{00000000-0005-0000-0000-00008D000000}"/>
    <cellStyle name="20% - Accent4 2 4 3" xfId="143" xr:uid="{00000000-0005-0000-0000-00008E000000}"/>
    <cellStyle name="20% - Accent4 2 5" xfId="144" xr:uid="{00000000-0005-0000-0000-00008F000000}"/>
    <cellStyle name="20% - Accent4 2 5 2" xfId="145" xr:uid="{00000000-0005-0000-0000-000090000000}"/>
    <cellStyle name="20% - Accent4 2 6" xfId="146" xr:uid="{00000000-0005-0000-0000-000091000000}"/>
    <cellStyle name="20% - Accent4 2 6 2" xfId="147" xr:uid="{00000000-0005-0000-0000-000092000000}"/>
    <cellStyle name="20% - Accent4 2 7" xfId="148" xr:uid="{00000000-0005-0000-0000-000093000000}"/>
    <cellStyle name="20% - Accent4 3" xfId="149" xr:uid="{00000000-0005-0000-0000-000094000000}"/>
    <cellStyle name="20% - Accent4 3 2" xfId="150" xr:uid="{00000000-0005-0000-0000-000095000000}"/>
    <cellStyle name="20% - Accent4 3 2 2" xfId="151" xr:uid="{00000000-0005-0000-0000-000096000000}"/>
    <cellStyle name="20% - Accent4 3 2 2 2" xfId="152" xr:uid="{00000000-0005-0000-0000-000097000000}"/>
    <cellStyle name="20% - Accent4 3 2 3" xfId="153" xr:uid="{00000000-0005-0000-0000-000098000000}"/>
    <cellStyle name="20% - Accent4 3 3" xfId="154" xr:uid="{00000000-0005-0000-0000-000099000000}"/>
    <cellStyle name="20% - Accent4 3 3 2" xfId="155" xr:uid="{00000000-0005-0000-0000-00009A000000}"/>
    <cellStyle name="20% - Accent4 3 4" xfId="156" xr:uid="{00000000-0005-0000-0000-00009B000000}"/>
    <cellStyle name="20% - Accent4 4" xfId="157" xr:uid="{00000000-0005-0000-0000-00009C000000}"/>
    <cellStyle name="20% - Accent4 4 2" xfId="158" xr:uid="{00000000-0005-0000-0000-00009D000000}"/>
    <cellStyle name="20% - Accent4 4 2 2" xfId="159" xr:uid="{00000000-0005-0000-0000-00009E000000}"/>
    <cellStyle name="20% - Accent4 4 3" xfId="160" xr:uid="{00000000-0005-0000-0000-00009F000000}"/>
    <cellStyle name="20% - Accent4 5" xfId="161" xr:uid="{00000000-0005-0000-0000-0000A0000000}"/>
    <cellStyle name="20% - Accent4 5 2" xfId="162" xr:uid="{00000000-0005-0000-0000-0000A1000000}"/>
    <cellStyle name="20% - Accent4 5 2 2" xfId="163" xr:uid="{00000000-0005-0000-0000-0000A2000000}"/>
    <cellStyle name="20% - Accent4 5 3" xfId="164" xr:uid="{00000000-0005-0000-0000-0000A3000000}"/>
    <cellStyle name="20% - Accent4 6" xfId="165" xr:uid="{00000000-0005-0000-0000-0000A4000000}"/>
    <cellStyle name="20% - Accent4 6 2" xfId="166" xr:uid="{00000000-0005-0000-0000-0000A5000000}"/>
    <cellStyle name="20% - Accent4 7" xfId="167" xr:uid="{00000000-0005-0000-0000-0000A6000000}"/>
    <cellStyle name="20% - Accent4 7 2" xfId="168" xr:uid="{00000000-0005-0000-0000-0000A7000000}"/>
    <cellStyle name="20% - Accent5 2" xfId="169" xr:uid="{00000000-0005-0000-0000-0000A8000000}"/>
    <cellStyle name="20% - Accent5 2 2" xfId="170" xr:uid="{00000000-0005-0000-0000-0000A9000000}"/>
    <cellStyle name="20% - Accent5 2 2 2" xfId="171" xr:uid="{00000000-0005-0000-0000-0000AA000000}"/>
    <cellStyle name="20% - Accent5 2 2 2 2" xfId="172" xr:uid="{00000000-0005-0000-0000-0000AB000000}"/>
    <cellStyle name="20% - Accent5 2 2 2 2 2" xfId="173" xr:uid="{00000000-0005-0000-0000-0000AC000000}"/>
    <cellStyle name="20% - Accent5 2 2 2 3" xfId="174" xr:uid="{00000000-0005-0000-0000-0000AD000000}"/>
    <cellStyle name="20% - Accent5 2 2 3" xfId="175" xr:uid="{00000000-0005-0000-0000-0000AE000000}"/>
    <cellStyle name="20% - Accent5 2 2 3 2" xfId="176" xr:uid="{00000000-0005-0000-0000-0000AF000000}"/>
    <cellStyle name="20% - Accent5 2 2 4" xfId="177" xr:uid="{00000000-0005-0000-0000-0000B0000000}"/>
    <cellStyle name="20% - Accent5 2 3" xfId="178" xr:uid="{00000000-0005-0000-0000-0000B1000000}"/>
    <cellStyle name="20% - Accent5 2 3 2" xfId="179" xr:uid="{00000000-0005-0000-0000-0000B2000000}"/>
    <cellStyle name="20% - Accent5 2 3 2 2" xfId="180" xr:uid="{00000000-0005-0000-0000-0000B3000000}"/>
    <cellStyle name="20% - Accent5 2 3 3" xfId="181" xr:uid="{00000000-0005-0000-0000-0000B4000000}"/>
    <cellStyle name="20% - Accent5 2 4" xfId="182" xr:uid="{00000000-0005-0000-0000-0000B5000000}"/>
    <cellStyle name="20% - Accent5 2 4 2" xfId="183" xr:uid="{00000000-0005-0000-0000-0000B6000000}"/>
    <cellStyle name="20% - Accent5 2 4 2 2" xfId="184" xr:uid="{00000000-0005-0000-0000-0000B7000000}"/>
    <cellStyle name="20% - Accent5 2 4 3" xfId="185" xr:uid="{00000000-0005-0000-0000-0000B8000000}"/>
    <cellStyle name="20% - Accent5 2 5" xfId="186" xr:uid="{00000000-0005-0000-0000-0000B9000000}"/>
    <cellStyle name="20% - Accent5 2 5 2" xfId="187" xr:uid="{00000000-0005-0000-0000-0000BA000000}"/>
    <cellStyle name="20% - Accent5 2 6" xfId="188" xr:uid="{00000000-0005-0000-0000-0000BB000000}"/>
    <cellStyle name="20% - Accent5 2 6 2" xfId="189" xr:uid="{00000000-0005-0000-0000-0000BC000000}"/>
    <cellStyle name="20% - Accent5 2 7" xfId="190" xr:uid="{00000000-0005-0000-0000-0000BD000000}"/>
    <cellStyle name="20% - Accent5 3" xfId="191" xr:uid="{00000000-0005-0000-0000-0000BE000000}"/>
    <cellStyle name="20% - Accent5 3 2" xfId="192" xr:uid="{00000000-0005-0000-0000-0000BF000000}"/>
    <cellStyle name="20% - Accent5 3 2 2" xfId="193" xr:uid="{00000000-0005-0000-0000-0000C0000000}"/>
    <cellStyle name="20% - Accent5 3 2 2 2" xfId="194" xr:uid="{00000000-0005-0000-0000-0000C1000000}"/>
    <cellStyle name="20% - Accent5 3 2 3" xfId="195" xr:uid="{00000000-0005-0000-0000-0000C2000000}"/>
    <cellStyle name="20% - Accent5 3 3" xfId="196" xr:uid="{00000000-0005-0000-0000-0000C3000000}"/>
    <cellStyle name="20% - Accent5 3 3 2" xfId="197" xr:uid="{00000000-0005-0000-0000-0000C4000000}"/>
    <cellStyle name="20% - Accent5 3 4" xfId="198" xr:uid="{00000000-0005-0000-0000-0000C5000000}"/>
    <cellStyle name="20% - Accent5 4" xfId="199" xr:uid="{00000000-0005-0000-0000-0000C6000000}"/>
    <cellStyle name="20% - Accent5 4 2" xfId="200" xr:uid="{00000000-0005-0000-0000-0000C7000000}"/>
    <cellStyle name="20% - Accent5 4 2 2" xfId="201" xr:uid="{00000000-0005-0000-0000-0000C8000000}"/>
    <cellStyle name="20% - Accent5 4 3" xfId="202" xr:uid="{00000000-0005-0000-0000-0000C9000000}"/>
    <cellStyle name="20% - Accent5 5" xfId="203" xr:uid="{00000000-0005-0000-0000-0000CA000000}"/>
    <cellStyle name="20% - Accent5 5 2" xfId="204" xr:uid="{00000000-0005-0000-0000-0000CB000000}"/>
    <cellStyle name="20% - Accent5 5 2 2" xfId="205" xr:uid="{00000000-0005-0000-0000-0000CC000000}"/>
    <cellStyle name="20% - Accent5 5 3" xfId="206" xr:uid="{00000000-0005-0000-0000-0000CD000000}"/>
    <cellStyle name="20% - Accent5 6" xfId="207" xr:uid="{00000000-0005-0000-0000-0000CE000000}"/>
    <cellStyle name="20% - Accent5 6 2" xfId="208" xr:uid="{00000000-0005-0000-0000-0000CF000000}"/>
    <cellStyle name="20% - Accent5 7" xfId="209" xr:uid="{00000000-0005-0000-0000-0000D0000000}"/>
    <cellStyle name="20% - Accent5 7 2" xfId="210" xr:uid="{00000000-0005-0000-0000-0000D1000000}"/>
    <cellStyle name="20% - Accent6 2" xfId="211" xr:uid="{00000000-0005-0000-0000-0000D2000000}"/>
    <cellStyle name="20% - Accent6 2 2" xfId="212" xr:uid="{00000000-0005-0000-0000-0000D3000000}"/>
    <cellStyle name="20% - Accent6 2 2 2" xfId="213" xr:uid="{00000000-0005-0000-0000-0000D4000000}"/>
    <cellStyle name="20% - Accent6 2 2 2 2" xfId="214" xr:uid="{00000000-0005-0000-0000-0000D5000000}"/>
    <cellStyle name="20% - Accent6 2 2 2 2 2" xfId="215" xr:uid="{00000000-0005-0000-0000-0000D6000000}"/>
    <cellStyle name="20% - Accent6 2 2 2 3" xfId="216" xr:uid="{00000000-0005-0000-0000-0000D7000000}"/>
    <cellStyle name="20% - Accent6 2 2 3" xfId="217" xr:uid="{00000000-0005-0000-0000-0000D8000000}"/>
    <cellStyle name="20% - Accent6 2 2 3 2" xfId="218" xr:uid="{00000000-0005-0000-0000-0000D9000000}"/>
    <cellStyle name="20% - Accent6 2 2 4" xfId="219" xr:uid="{00000000-0005-0000-0000-0000DA000000}"/>
    <cellStyle name="20% - Accent6 2 3" xfId="220" xr:uid="{00000000-0005-0000-0000-0000DB000000}"/>
    <cellStyle name="20% - Accent6 2 3 2" xfId="221" xr:uid="{00000000-0005-0000-0000-0000DC000000}"/>
    <cellStyle name="20% - Accent6 2 3 2 2" xfId="222" xr:uid="{00000000-0005-0000-0000-0000DD000000}"/>
    <cellStyle name="20% - Accent6 2 3 3" xfId="223" xr:uid="{00000000-0005-0000-0000-0000DE000000}"/>
    <cellStyle name="20% - Accent6 2 4" xfId="224" xr:uid="{00000000-0005-0000-0000-0000DF000000}"/>
    <cellStyle name="20% - Accent6 2 4 2" xfId="225" xr:uid="{00000000-0005-0000-0000-0000E0000000}"/>
    <cellStyle name="20% - Accent6 2 4 2 2" xfId="226" xr:uid="{00000000-0005-0000-0000-0000E1000000}"/>
    <cellStyle name="20% - Accent6 2 4 3" xfId="227" xr:uid="{00000000-0005-0000-0000-0000E2000000}"/>
    <cellStyle name="20% - Accent6 2 5" xfId="228" xr:uid="{00000000-0005-0000-0000-0000E3000000}"/>
    <cellStyle name="20% - Accent6 2 5 2" xfId="229" xr:uid="{00000000-0005-0000-0000-0000E4000000}"/>
    <cellStyle name="20% - Accent6 2 6" xfId="230" xr:uid="{00000000-0005-0000-0000-0000E5000000}"/>
    <cellStyle name="20% - Accent6 2 6 2" xfId="231" xr:uid="{00000000-0005-0000-0000-0000E6000000}"/>
    <cellStyle name="20% - Accent6 2 7" xfId="232" xr:uid="{00000000-0005-0000-0000-0000E7000000}"/>
    <cellStyle name="20% - Accent6 3" xfId="233" xr:uid="{00000000-0005-0000-0000-0000E8000000}"/>
    <cellStyle name="20% - Accent6 3 2" xfId="234" xr:uid="{00000000-0005-0000-0000-0000E9000000}"/>
    <cellStyle name="20% - Accent6 3 2 2" xfId="235" xr:uid="{00000000-0005-0000-0000-0000EA000000}"/>
    <cellStyle name="20% - Accent6 3 2 2 2" xfId="236" xr:uid="{00000000-0005-0000-0000-0000EB000000}"/>
    <cellStyle name="20% - Accent6 3 2 3" xfId="237" xr:uid="{00000000-0005-0000-0000-0000EC000000}"/>
    <cellStyle name="20% - Accent6 3 3" xfId="238" xr:uid="{00000000-0005-0000-0000-0000ED000000}"/>
    <cellStyle name="20% - Accent6 3 3 2" xfId="239" xr:uid="{00000000-0005-0000-0000-0000EE000000}"/>
    <cellStyle name="20% - Accent6 3 4" xfId="240" xr:uid="{00000000-0005-0000-0000-0000EF000000}"/>
    <cellStyle name="20% - Accent6 4" xfId="241" xr:uid="{00000000-0005-0000-0000-0000F0000000}"/>
    <cellStyle name="20% - Accent6 4 2" xfId="242" xr:uid="{00000000-0005-0000-0000-0000F1000000}"/>
    <cellStyle name="20% - Accent6 4 2 2" xfId="243" xr:uid="{00000000-0005-0000-0000-0000F2000000}"/>
    <cellStyle name="20% - Accent6 4 3" xfId="244" xr:uid="{00000000-0005-0000-0000-0000F3000000}"/>
    <cellStyle name="20% - Accent6 5" xfId="245" xr:uid="{00000000-0005-0000-0000-0000F4000000}"/>
    <cellStyle name="20% - Accent6 5 2" xfId="246" xr:uid="{00000000-0005-0000-0000-0000F5000000}"/>
    <cellStyle name="20% - Accent6 5 2 2" xfId="247" xr:uid="{00000000-0005-0000-0000-0000F6000000}"/>
    <cellStyle name="20% - Accent6 5 3" xfId="248" xr:uid="{00000000-0005-0000-0000-0000F7000000}"/>
    <cellStyle name="20% - Accent6 6" xfId="249" xr:uid="{00000000-0005-0000-0000-0000F8000000}"/>
    <cellStyle name="20% - Accent6 6 2" xfId="250" xr:uid="{00000000-0005-0000-0000-0000F9000000}"/>
    <cellStyle name="20% - Accent6 7" xfId="251" xr:uid="{00000000-0005-0000-0000-0000FA000000}"/>
    <cellStyle name="20% - Accent6 7 2" xfId="252" xr:uid="{00000000-0005-0000-0000-0000FB000000}"/>
    <cellStyle name="40% - Accent1 2" xfId="253" xr:uid="{00000000-0005-0000-0000-0000FC000000}"/>
    <cellStyle name="40% - Accent1 2 2" xfId="254" xr:uid="{00000000-0005-0000-0000-0000FD000000}"/>
    <cellStyle name="40% - Accent1 2 2 2" xfId="255" xr:uid="{00000000-0005-0000-0000-0000FE000000}"/>
    <cellStyle name="40% - Accent1 2 2 2 2" xfId="256" xr:uid="{00000000-0005-0000-0000-0000FF000000}"/>
    <cellStyle name="40% - Accent1 2 2 2 2 2" xfId="257" xr:uid="{00000000-0005-0000-0000-000000010000}"/>
    <cellStyle name="40% - Accent1 2 2 2 3" xfId="258" xr:uid="{00000000-0005-0000-0000-000001010000}"/>
    <cellStyle name="40% - Accent1 2 2 3" xfId="259" xr:uid="{00000000-0005-0000-0000-000002010000}"/>
    <cellStyle name="40% - Accent1 2 2 3 2" xfId="260" xr:uid="{00000000-0005-0000-0000-000003010000}"/>
    <cellStyle name="40% - Accent1 2 2 4" xfId="261" xr:uid="{00000000-0005-0000-0000-000004010000}"/>
    <cellStyle name="40% - Accent1 2 3" xfId="262" xr:uid="{00000000-0005-0000-0000-000005010000}"/>
    <cellStyle name="40% - Accent1 2 3 2" xfId="263" xr:uid="{00000000-0005-0000-0000-000006010000}"/>
    <cellStyle name="40% - Accent1 2 3 2 2" xfId="264" xr:uid="{00000000-0005-0000-0000-000007010000}"/>
    <cellStyle name="40% - Accent1 2 3 3" xfId="265" xr:uid="{00000000-0005-0000-0000-000008010000}"/>
    <cellStyle name="40% - Accent1 2 4" xfId="266" xr:uid="{00000000-0005-0000-0000-000009010000}"/>
    <cellStyle name="40% - Accent1 2 4 2" xfId="267" xr:uid="{00000000-0005-0000-0000-00000A010000}"/>
    <cellStyle name="40% - Accent1 2 4 2 2" xfId="268" xr:uid="{00000000-0005-0000-0000-00000B010000}"/>
    <cellStyle name="40% - Accent1 2 4 3" xfId="269" xr:uid="{00000000-0005-0000-0000-00000C010000}"/>
    <cellStyle name="40% - Accent1 2 5" xfId="270" xr:uid="{00000000-0005-0000-0000-00000D010000}"/>
    <cellStyle name="40% - Accent1 2 5 2" xfId="271" xr:uid="{00000000-0005-0000-0000-00000E010000}"/>
    <cellStyle name="40% - Accent1 2 6" xfId="272" xr:uid="{00000000-0005-0000-0000-00000F010000}"/>
    <cellStyle name="40% - Accent1 2 6 2" xfId="273" xr:uid="{00000000-0005-0000-0000-000010010000}"/>
    <cellStyle name="40% - Accent1 2 7" xfId="274" xr:uid="{00000000-0005-0000-0000-000011010000}"/>
    <cellStyle name="40% - Accent1 3" xfId="275" xr:uid="{00000000-0005-0000-0000-000012010000}"/>
    <cellStyle name="40% - Accent1 3 2" xfId="276" xr:uid="{00000000-0005-0000-0000-000013010000}"/>
    <cellStyle name="40% - Accent1 3 2 2" xfId="277" xr:uid="{00000000-0005-0000-0000-000014010000}"/>
    <cellStyle name="40% - Accent1 3 2 2 2" xfId="278" xr:uid="{00000000-0005-0000-0000-000015010000}"/>
    <cellStyle name="40% - Accent1 3 2 3" xfId="279" xr:uid="{00000000-0005-0000-0000-000016010000}"/>
    <cellStyle name="40% - Accent1 3 3" xfId="280" xr:uid="{00000000-0005-0000-0000-000017010000}"/>
    <cellStyle name="40% - Accent1 3 3 2" xfId="281" xr:uid="{00000000-0005-0000-0000-000018010000}"/>
    <cellStyle name="40% - Accent1 3 4" xfId="282" xr:uid="{00000000-0005-0000-0000-000019010000}"/>
    <cellStyle name="40% - Accent1 4" xfId="283" xr:uid="{00000000-0005-0000-0000-00001A010000}"/>
    <cellStyle name="40% - Accent1 4 2" xfId="284" xr:uid="{00000000-0005-0000-0000-00001B010000}"/>
    <cellStyle name="40% - Accent1 4 2 2" xfId="285" xr:uid="{00000000-0005-0000-0000-00001C010000}"/>
    <cellStyle name="40% - Accent1 4 3" xfId="286" xr:uid="{00000000-0005-0000-0000-00001D010000}"/>
    <cellStyle name="40% - Accent1 5" xfId="287" xr:uid="{00000000-0005-0000-0000-00001E010000}"/>
    <cellStyle name="40% - Accent1 5 2" xfId="288" xr:uid="{00000000-0005-0000-0000-00001F010000}"/>
    <cellStyle name="40% - Accent1 5 2 2" xfId="289" xr:uid="{00000000-0005-0000-0000-000020010000}"/>
    <cellStyle name="40% - Accent1 5 3" xfId="290" xr:uid="{00000000-0005-0000-0000-000021010000}"/>
    <cellStyle name="40% - Accent1 6" xfId="291" xr:uid="{00000000-0005-0000-0000-000022010000}"/>
    <cellStyle name="40% - Accent1 6 2" xfId="292" xr:uid="{00000000-0005-0000-0000-000023010000}"/>
    <cellStyle name="40% - Accent1 7" xfId="293" xr:uid="{00000000-0005-0000-0000-000024010000}"/>
    <cellStyle name="40% - Accent1 7 2" xfId="294" xr:uid="{00000000-0005-0000-0000-000025010000}"/>
    <cellStyle name="40% - Accent2 2" xfId="295" xr:uid="{00000000-0005-0000-0000-000026010000}"/>
    <cellStyle name="40% - Accent2 2 2" xfId="296" xr:uid="{00000000-0005-0000-0000-000027010000}"/>
    <cellStyle name="40% - Accent2 2 2 2" xfId="297" xr:uid="{00000000-0005-0000-0000-000028010000}"/>
    <cellStyle name="40% - Accent2 2 2 2 2" xfId="298" xr:uid="{00000000-0005-0000-0000-000029010000}"/>
    <cellStyle name="40% - Accent2 2 2 2 2 2" xfId="299" xr:uid="{00000000-0005-0000-0000-00002A010000}"/>
    <cellStyle name="40% - Accent2 2 2 2 3" xfId="300" xr:uid="{00000000-0005-0000-0000-00002B010000}"/>
    <cellStyle name="40% - Accent2 2 2 3" xfId="301" xr:uid="{00000000-0005-0000-0000-00002C010000}"/>
    <cellStyle name="40% - Accent2 2 2 3 2" xfId="302" xr:uid="{00000000-0005-0000-0000-00002D010000}"/>
    <cellStyle name="40% - Accent2 2 2 4" xfId="303" xr:uid="{00000000-0005-0000-0000-00002E010000}"/>
    <cellStyle name="40% - Accent2 2 3" xfId="304" xr:uid="{00000000-0005-0000-0000-00002F010000}"/>
    <cellStyle name="40% - Accent2 2 3 2" xfId="305" xr:uid="{00000000-0005-0000-0000-000030010000}"/>
    <cellStyle name="40% - Accent2 2 3 2 2" xfId="306" xr:uid="{00000000-0005-0000-0000-000031010000}"/>
    <cellStyle name="40% - Accent2 2 3 3" xfId="307" xr:uid="{00000000-0005-0000-0000-000032010000}"/>
    <cellStyle name="40% - Accent2 2 4" xfId="308" xr:uid="{00000000-0005-0000-0000-000033010000}"/>
    <cellStyle name="40% - Accent2 2 4 2" xfId="309" xr:uid="{00000000-0005-0000-0000-000034010000}"/>
    <cellStyle name="40% - Accent2 2 4 2 2" xfId="310" xr:uid="{00000000-0005-0000-0000-000035010000}"/>
    <cellStyle name="40% - Accent2 2 4 3" xfId="311" xr:uid="{00000000-0005-0000-0000-000036010000}"/>
    <cellStyle name="40% - Accent2 2 5" xfId="312" xr:uid="{00000000-0005-0000-0000-000037010000}"/>
    <cellStyle name="40% - Accent2 2 5 2" xfId="313" xr:uid="{00000000-0005-0000-0000-000038010000}"/>
    <cellStyle name="40% - Accent2 2 6" xfId="314" xr:uid="{00000000-0005-0000-0000-000039010000}"/>
    <cellStyle name="40% - Accent2 2 6 2" xfId="315" xr:uid="{00000000-0005-0000-0000-00003A010000}"/>
    <cellStyle name="40% - Accent2 2 7" xfId="316" xr:uid="{00000000-0005-0000-0000-00003B010000}"/>
    <cellStyle name="40% - Accent2 3" xfId="317" xr:uid="{00000000-0005-0000-0000-00003C010000}"/>
    <cellStyle name="40% - Accent2 3 2" xfId="318" xr:uid="{00000000-0005-0000-0000-00003D010000}"/>
    <cellStyle name="40% - Accent2 3 2 2" xfId="319" xr:uid="{00000000-0005-0000-0000-00003E010000}"/>
    <cellStyle name="40% - Accent2 3 2 2 2" xfId="320" xr:uid="{00000000-0005-0000-0000-00003F010000}"/>
    <cellStyle name="40% - Accent2 3 2 3" xfId="321" xr:uid="{00000000-0005-0000-0000-000040010000}"/>
    <cellStyle name="40% - Accent2 3 3" xfId="322" xr:uid="{00000000-0005-0000-0000-000041010000}"/>
    <cellStyle name="40% - Accent2 3 3 2" xfId="323" xr:uid="{00000000-0005-0000-0000-000042010000}"/>
    <cellStyle name="40% - Accent2 3 4" xfId="324" xr:uid="{00000000-0005-0000-0000-000043010000}"/>
    <cellStyle name="40% - Accent2 4" xfId="325" xr:uid="{00000000-0005-0000-0000-000044010000}"/>
    <cellStyle name="40% - Accent2 4 2" xfId="326" xr:uid="{00000000-0005-0000-0000-000045010000}"/>
    <cellStyle name="40% - Accent2 4 2 2" xfId="327" xr:uid="{00000000-0005-0000-0000-000046010000}"/>
    <cellStyle name="40% - Accent2 4 3" xfId="328" xr:uid="{00000000-0005-0000-0000-000047010000}"/>
    <cellStyle name="40% - Accent2 5" xfId="329" xr:uid="{00000000-0005-0000-0000-000048010000}"/>
    <cellStyle name="40% - Accent2 5 2" xfId="330" xr:uid="{00000000-0005-0000-0000-000049010000}"/>
    <cellStyle name="40% - Accent2 5 2 2" xfId="331" xr:uid="{00000000-0005-0000-0000-00004A010000}"/>
    <cellStyle name="40% - Accent2 5 3" xfId="332" xr:uid="{00000000-0005-0000-0000-00004B010000}"/>
    <cellStyle name="40% - Accent2 6" xfId="333" xr:uid="{00000000-0005-0000-0000-00004C010000}"/>
    <cellStyle name="40% - Accent2 6 2" xfId="334" xr:uid="{00000000-0005-0000-0000-00004D010000}"/>
    <cellStyle name="40% - Accent2 7" xfId="335" xr:uid="{00000000-0005-0000-0000-00004E010000}"/>
    <cellStyle name="40% - Accent2 7 2" xfId="336" xr:uid="{00000000-0005-0000-0000-00004F010000}"/>
    <cellStyle name="40% - Accent3 2" xfId="337" xr:uid="{00000000-0005-0000-0000-000050010000}"/>
    <cellStyle name="40% - Accent3 2 2" xfId="338" xr:uid="{00000000-0005-0000-0000-000051010000}"/>
    <cellStyle name="40% - Accent3 2 2 2" xfId="339" xr:uid="{00000000-0005-0000-0000-000052010000}"/>
    <cellStyle name="40% - Accent3 2 2 2 2" xfId="340" xr:uid="{00000000-0005-0000-0000-000053010000}"/>
    <cellStyle name="40% - Accent3 2 2 2 2 2" xfId="341" xr:uid="{00000000-0005-0000-0000-000054010000}"/>
    <cellStyle name="40% - Accent3 2 2 2 3" xfId="342" xr:uid="{00000000-0005-0000-0000-000055010000}"/>
    <cellStyle name="40% - Accent3 2 2 3" xfId="343" xr:uid="{00000000-0005-0000-0000-000056010000}"/>
    <cellStyle name="40% - Accent3 2 2 3 2" xfId="344" xr:uid="{00000000-0005-0000-0000-000057010000}"/>
    <cellStyle name="40% - Accent3 2 2 4" xfId="345" xr:uid="{00000000-0005-0000-0000-000058010000}"/>
    <cellStyle name="40% - Accent3 2 3" xfId="346" xr:uid="{00000000-0005-0000-0000-000059010000}"/>
    <cellStyle name="40% - Accent3 2 3 2" xfId="347" xr:uid="{00000000-0005-0000-0000-00005A010000}"/>
    <cellStyle name="40% - Accent3 2 3 2 2" xfId="348" xr:uid="{00000000-0005-0000-0000-00005B010000}"/>
    <cellStyle name="40% - Accent3 2 3 3" xfId="349" xr:uid="{00000000-0005-0000-0000-00005C010000}"/>
    <cellStyle name="40% - Accent3 2 4" xfId="350" xr:uid="{00000000-0005-0000-0000-00005D010000}"/>
    <cellStyle name="40% - Accent3 2 4 2" xfId="351" xr:uid="{00000000-0005-0000-0000-00005E010000}"/>
    <cellStyle name="40% - Accent3 2 4 2 2" xfId="352" xr:uid="{00000000-0005-0000-0000-00005F010000}"/>
    <cellStyle name="40% - Accent3 2 4 3" xfId="353" xr:uid="{00000000-0005-0000-0000-000060010000}"/>
    <cellStyle name="40% - Accent3 2 5" xfId="354" xr:uid="{00000000-0005-0000-0000-000061010000}"/>
    <cellStyle name="40% - Accent3 2 5 2" xfId="355" xr:uid="{00000000-0005-0000-0000-000062010000}"/>
    <cellStyle name="40% - Accent3 2 6" xfId="356" xr:uid="{00000000-0005-0000-0000-000063010000}"/>
    <cellStyle name="40% - Accent3 2 6 2" xfId="357" xr:uid="{00000000-0005-0000-0000-000064010000}"/>
    <cellStyle name="40% - Accent3 2 7" xfId="358" xr:uid="{00000000-0005-0000-0000-000065010000}"/>
    <cellStyle name="40% - Accent3 3" xfId="359" xr:uid="{00000000-0005-0000-0000-000066010000}"/>
    <cellStyle name="40% - Accent3 3 2" xfId="360" xr:uid="{00000000-0005-0000-0000-000067010000}"/>
    <cellStyle name="40% - Accent3 3 2 2" xfId="361" xr:uid="{00000000-0005-0000-0000-000068010000}"/>
    <cellStyle name="40% - Accent3 3 2 2 2" xfId="362" xr:uid="{00000000-0005-0000-0000-000069010000}"/>
    <cellStyle name="40% - Accent3 3 2 3" xfId="363" xr:uid="{00000000-0005-0000-0000-00006A010000}"/>
    <cellStyle name="40% - Accent3 3 3" xfId="364" xr:uid="{00000000-0005-0000-0000-00006B010000}"/>
    <cellStyle name="40% - Accent3 3 3 2" xfId="365" xr:uid="{00000000-0005-0000-0000-00006C010000}"/>
    <cellStyle name="40% - Accent3 3 4" xfId="366" xr:uid="{00000000-0005-0000-0000-00006D010000}"/>
    <cellStyle name="40% - Accent3 4" xfId="367" xr:uid="{00000000-0005-0000-0000-00006E010000}"/>
    <cellStyle name="40% - Accent3 4 2" xfId="368" xr:uid="{00000000-0005-0000-0000-00006F010000}"/>
    <cellStyle name="40% - Accent3 4 2 2" xfId="369" xr:uid="{00000000-0005-0000-0000-000070010000}"/>
    <cellStyle name="40% - Accent3 4 3" xfId="370" xr:uid="{00000000-0005-0000-0000-000071010000}"/>
    <cellStyle name="40% - Accent3 5" xfId="371" xr:uid="{00000000-0005-0000-0000-000072010000}"/>
    <cellStyle name="40% - Accent3 5 2" xfId="372" xr:uid="{00000000-0005-0000-0000-000073010000}"/>
    <cellStyle name="40% - Accent3 5 2 2" xfId="373" xr:uid="{00000000-0005-0000-0000-000074010000}"/>
    <cellStyle name="40% - Accent3 5 3" xfId="374" xr:uid="{00000000-0005-0000-0000-000075010000}"/>
    <cellStyle name="40% - Accent3 6" xfId="375" xr:uid="{00000000-0005-0000-0000-000076010000}"/>
    <cellStyle name="40% - Accent3 6 2" xfId="376" xr:uid="{00000000-0005-0000-0000-000077010000}"/>
    <cellStyle name="40% - Accent3 7" xfId="377" xr:uid="{00000000-0005-0000-0000-000078010000}"/>
    <cellStyle name="40% - Accent3 7 2" xfId="378" xr:uid="{00000000-0005-0000-0000-000079010000}"/>
    <cellStyle name="40% - Accent4 2" xfId="379" xr:uid="{00000000-0005-0000-0000-00007A010000}"/>
    <cellStyle name="40% - Accent4 2 2" xfId="380" xr:uid="{00000000-0005-0000-0000-00007B010000}"/>
    <cellStyle name="40% - Accent4 2 2 2" xfId="381" xr:uid="{00000000-0005-0000-0000-00007C010000}"/>
    <cellStyle name="40% - Accent4 2 2 2 2" xfId="382" xr:uid="{00000000-0005-0000-0000-00007D010000}"/>
    <cellStyle name="40% - Accent4 2 2 2 2 2" xfId="383" xr:uid="{00000000-0005-0000-0000-00007E010000}"/>
    <cellStyle name="40% - Accent4 2 2 2 3" xfId="384" xr:uid="{00000000-0005-0000-0000-00007F010000}"/>
    <cellStyle name="40% - Accent4 2 2 3" xfId="385" xr:uid="{00000000-0005-0000-0000-000080010000}"/>
    <cellStyle name="40% - Accent4 2 2 3 2" xfId="386" xr:uid="{00000000-0005-0000-0000-000081010000}"/>
    <cellStyle name="40% - Accent4 2 2 4" xfId="387" xr:uid="{00000000-0005-0000-0000-000082010000}"/>
    <cellStyle name="40% - Accent4 2 3" xfId="388" xr:uid="{00000000-0005-0000-0000-000083010000}"/>
    <cellStyle name="40% - Accent4 2 3 2" xfId="389" xr:uid="{00000000-0005-0000-0000-000084010000}"/>
    <cellStyle name="40% - Accent4 2 3 2 2" xfId="390" xr:uid="{00000000-0005-0000-0000-000085010000}"/>
    <cellStyle name="40% - Accent4 2 3 3" xfId="391" xr:uid="{00000000-0005-0000-0000-000086010000}"/>
    <cellStyle name="40% - Accent4 2 4" xfId="392" xr:uid="{00000000-0005-0000-0000-000087010000}"/>
    <cellStyle name="40% - Accent4 2 4 2" xfId="393" xr:uid="{00000000-0005-0000-0000-000088010000}"/>
    <cellStyle name="40% - Accent4 2 4 2 2" xfId="394" xr:uid="{00000000-0005-0000-0000-000089010000}"/>
    <cellStyle name="40% - Accent4 2 4 3" xfId="395" xr:uid="{00000000-0005-0000-0000-00008A010000}"/>
    <cellStyle name="40% - Accent4 2 5" xfId="396" xr:uid="{00000000-0005-0000-0000-00008B010000}"/>
    <cellStyle name="40% - Accent4 2 5 2" xfId="397" xr:uid="{00000000-0005-0000-0000-00008C010000}"/>
    <cellStyle name="40% - Accent4 2 6" xfId="398" xr:uid="{00000000-0005-0000-0000-00008D010000}"/>
    <cellStyle name="40% - Accent4 2 6 2" xfId="399" xr:uid="{00000000-0005-0000-0000-00008E010000}"/>
    <cellStyle name="40% - Accent4 2 7" xfId="400" xr:uid="{00000000-0005-0000-0000-00008F010000}"/>
    <cellStyle name="40% - Accent4 3" xfId="401" xr:uid="{00000000-0005-0000-0000-000090010000}"/>
    <cellStyle name="40% - Accent4 3 2" xfId="402" xr:uid="{00000000-0005-0000-0000-000091010000}"/>
    <cellStyle name="40% - Accent4 3 2 2" xfId="403" xr:uid="{00000000-0005-0000-0000-000092010000}"/>
    <cellStyle name="40% - Accent4 3 2 2 2" xfId="404" xr:uid="{00000000-0005-0000-0000-000093010000}"/>
    <cellStyle name="40% - Accent4 3 2 3" xfId="405" xr:uid="{00000000-0005-0000-0000-000094010000}"/>
    <cellStyle name="40% - Accent4 3 3" xfId="406" xr:uid="{00000000-0005-0000-0000-000095010000}"/>
    <cellStyle name="40% - Accent4 3 3 2" xfId="407" xr:uid="{00000000-0005-0000-0000-000096010000}"/>
    <cellStyle name="40% - Accent4 3 4" xfId="408" xr:uid="{00000000-0005-0000-0000-000097010000}"/>
    <cellStyle name="40% - Accent4 4" xfId="409" xr:uid="{00000000-0005-0000-0000-000098010000}"/>
    <cellStyle name="40% - Accent4 4 2" xfId="410" xr:uid="{00000000-0005-0000-0000-000099010000}"/>
    <cellStyle name="40% - Accent4 4 2 2" xfId="411" xr:uid="{00000000-0005-0000-0000-00009A010000}"/>
    <cellStyle name="40% - Accent4 4 3" xfId="412" xr:uid="{00000000-0005-0000-0000-00009B010000}"/>
    <cellStyle name="40% - Accent4 5" xfId="413" xr:uid="{00000000-0005-0000-0000-00009C010000}"/>
    <cellStyle name="40% - Accent4 5 2" xfId="414" xr:uid="{00000000-0005-0000-0000-00009D010000}"/>
    <cellStyle name="40% - Accent4 5 2 2" xfId="415" xr:uid="{00000000-0005-0000-0000-00009E010000}"/>
    <cellStyle name="40% - Accent4 5 3" xfId="416" xr:uid="{00000000-0005-0000-0000-00009F010000}"/>
    <cellStyle name="40% - Accent4 6" xfId="417" xr:uid="{00000000-0005-0000-0000-0000A0010000}"/>
    <cellStyle name="40% - Accent4 6 2" xfId="418" xr:uid="{00000000-0005-0000-0000-0000A1010000}"/>
    <cellStyle name="40% - Accent4 7" xfId="419" xr:uid="{00000000-0005-0000-0000-0000A2010000}"/>
    <cellStyle name="40% - Accent4 7 2" xfId="420" xr:uid="{00000000-0005-0000-0000-0000A3010000}"/>
    <cellStyle name="40% - Accent5 2" xfId="421" xr:uid="{00000000-0005-0000-0000-0000A4010000}"/>
    <cellStyle name="40% - Accent5 2 2" xfId="422" xr:uid="{00000000-0005-0000-0000-0000A5010000}"/>
    <cellStyle name="40% - Accent5 2 2 2" xfId="423" xr:uid="{00000000-0005-0000-0000-0000A6010000}"/>
    <cellStyle name="40% - Accent5 2 2 2 2" xfId="424" xr:uid="{00000000-0005-0000-0000-0000A7010000}"/>
    <cellStyle name="40% - Accent5 2 2 2 2 2" xfId="425" xr:uid="{00000000-0005-0000-0000-0000A8010000}"/>
    <cellStyle name="40% - Accent5 2 2 2 3" xfId="426" xr:uid="{00000000-0005-0000-0000-0000A9010000}"/>
    <cellStyle name="40% - Accent5 2 2 3" xfId="427" xr:uid="{00000000-0005-0000-0000-0000AA010000}"/>
    <cellStyle name="40% - Accent5 2 2 3 2" xfId="428" xr:uid="{00000000-0005-0000-0000-0000AB010000}"/>
    <cellStyle name="40% - Accent5 2 2 4" xfId="429" xr:uid="{00000000-0005-0000-0000-0000AC010000}"/>
    <cellStyle name="40% - Accent5 2 3" xfId="430" xr:uid="{00000000-0005-0000-0000-0000AD010000}"/>
    <cellStyle name="40% - Accent5 2 3 2" xfId="431" xr:uid="{00000000-0005-0000-0000-0000AE010000}"/>
    <cellStyle name="40% - Accent5 2 3 2 2" xfId="432" xr:uid="{00000000-0005-0000-0000-0000AF010000}"/>
    <cellStyle name="40% - Accent5 2 3 3" xfId="433" xr:uid="{00000000-0005-0000-0000-0000B0010000}"/>
    <cellStyle name="40% - Accent5 2 4" xfId="434" xr:uid="{00000000-0005-0000-0000-0000B1010000}"/>
    <cellStyle name="40% - Accent5 2 4 2" xfId="435" xr:uid="{00000000-0005-0000-0000-0000B2010000}"/>
    <cellStyle name="40% - Accent5 2 4 2 2" xfId="436" xr:uid="{00000000-0005-0000-0000-0000B3010000}"/>
    <cellStyle name="40% - Accent5 2 4 3" xfId="437" xr:uid="{00000000-0005-0000-0000-0000B4010000}"/>
    <cellStyle name="40% - Accent5 2 5" xfId="438" xr:uid="{00000000-0005-0000-0000-0000B5010000}"/>
    <cellStyle name="40% - Accent5 2 5 2" xfId="439" xr:uid="{00000000-0005-0000-0000-0000B6010000}"/>
    <cellStyle name="40% - Accent5 2 6" xfId="440" xr:uid="{00000000-0005-0000-0000-0000B7010000}"/>
    <cellStyle name="40% - Accent5 2 6 2" xfId="441" xr:uid="{00000000-0005-0000-0000-0000B8010000}"/>
    <cellStyle name="40% - Accent5 2 7" xfId="442" xr:uid="{00000000-0005-0000-0000-0000B9010000}"/>
    <cellStyle name="40% - Accent5 3" xfId="443" xr:uid="{00000000-0005-0000-0000-0000BA010000}"/>
    <cellStyle name="40% - Accent5 3 2" xfId="444" xr:uid="{00000000-0005-0000-0000-0000BB010000}"/>
    <cellStyle name="40% - Accent5 3 2 2" xfId="445" xr:uid="{00000000-0005-0000-0000-0000BC010000}"/>
    <cellStyle name="40% - Accent5 3 2 2 2" xfId="446" xr:uid="{00000000-0005-0000-0000-0000BD010000}"/>
    <cellStyle name="40% - Accent5 3 2 3" xfId="447" xr:uid="{00000000-0005-0000-0000-0000BE010000}"/>
    <cellStyle name="40% - Accent5 3 3" xfId="448" xr:uid="{00000000-0005-0000-0000-0000BF010000}"/>
    <cellStyle name="40% - Accent5 3 3 2" xfId="449" xr:uid="{00000000-0005-0000-0000-0000C0010000}"/>
    <cellStyle name="40% - Accent5 3 4" xfId="450" xr:uid="{00000000-0005-0000-0000-0000C1010000}"/>
    <cellStyle name="40% - Accent5 4" xfId="451" xr:uid="{00000000-0005-0000-0000-0000C2010000}"/>
    <cellStyle name="40% - Accent5 4 2" xfId="452" xr:uid="{00000000-0005-0000-0000-0000C3010000}"/>
    <cellStyle name="40% - Accent5 4 2 2" xfId="453" xr:uid="{00000000-0005-0000-0000-0000C4010000}"/>
    <cellStyle name="40% - Accent5 4 3" xfId="454" xr:uid="{00000000-0005-0000-0000-0000C5010000}"/>
    <cellStyle name="40% - Accent5 5" xfId="455" xr:uid="{00000000-0005-0000-0000-0000C6010000}"/>
    <cellStyle name="40% - Accent5 5 2" xfId="456" xr:uid="{00000000-0005-0000-0000-0000C7010000}"/>
    <cellStyle name="40% - Accent5 5 2 2" xfId="457" xr:uid="{00000000-0005-0000-0000-0000C8010000}"/>
    <cellStyle name="40% - Accent5 5 3" xfId="458" xr:uid="{00000000-0005-0000-0000-0000C9010000}"/>
    <cellStyle name="40% - Accent5 6" xfId="459" xr:uid="{00000000-0005-0000-0000-0000CA010000}"/>
    <cellStyle name="40% - Accent5 6 2" xfId="460" xr:uid="{00000000-0005-0000-0000-0000CB010000}"/>
    <cellStyle name="40% - Accent5 7" xfId="461" xr:uid="{00000000-0005-0000-0000-0000CC010000}"/>
    <cellStyle name="40% - Accent5 7 2" xfId="462" xr:uid="{00000000-0005-0000-0000-0000CD010000}"/>
    <cellStyle name="40% - Accent6 2" xfId="463" xr:uid="{00000000-0005-0000-0000-0000CE010000}"/>
    <cellStyle name="40% - Accent6 2 2" xfId="464" xr:uid="{00000000-0005-0000-0000-0000CF010000}"/>
    <cellStyle name="40% - Accent6 2 2 2" xfId="465" xr:uid="{00000000-0005-0000-0000-0000D0010000}"/>
    <cellStyle name="40% - Accent6 2 2 2 2" xfId="466" xr:uid="{00000000-0005-0000-0000-0000D1010000}"/>
    <cellStyle name="40% - Accent6 2 2 2 2 2" xfId="467" xr:uid="{00000000-0005-0000-0000-0000D2010000}"/>
    <cellStyle name="40% - Accent6 2 2 2 3" xfId="468" xr:uid="{00000000-0005-0000-0000-0000D3010000}"/>
    <cellStyle name="40% - Accent6 2 2 3" xfId="469" xr:uid="{00000000-0005-0000-0000-0000D4010000}"/>
    <cellStyle name="40% - Accent6 2 2 3 2" xfId="470" xr:uid="{00000000-0005-0000-0000-0000D5010000}"/>
    <cellStyle name="40% - Accent6 2 2 4" xfId="471" xr:uid="{00000000-0005-0000-0000-0000D6010000}"/>
    <cellStyle name="40% - Accent6 2 3" xfId="472" xr:uid="{00000000-0005-0000-0000-0000D7010000}"/>
    <cellStyle name="40% - Accent6 2 3 2" xfId="473" xr:uid="{00000000-0005-0000-0000-0000D8010000}"/>
    <cellStyle name="40% - Accent6 2 3 2 2" xfId="474" xr:uid="{00000000-0005-0000-0000-0000D9010000}"/>
    <cellStyle name="40% - Accent6 2 3 3" xfId="475" xr:uid="{00000000-0005-0000-0000-0000DA010000}"/>
    <cellStyle name="40% - Accent6 2 4" xfId="476" xr:uid="{00000000-0005-0000-0000-0000DB010000}"/>
    <cellStyle name="40% - Accent6 2 4 2" xfId="477" xr:uid="{00000000-0005-0000-0000-0000DC010000}"/>
    <cellStyle name="40% - Accent6 2 4 2 2" xfId="478" xr:uid="{00000000-0005-0000-0000-0000DD010000}"/>
    <cellStyle name="40% - Accent6 2 4 3" xfId="479" xr:uid="{00000000-0005-0000-0000-0000DE010000}"/>
    <cellStyle name="40% - Accent6 2 5" xfId="480" xr:uid="{00000000-0005-0000-0000-0000DF010000}"/>
    <cellStyle name="40% - Accent6 2 5 2" xfId="481" xr:uid="{00000000-0005-0000-0000-0000E0010000}"/>
    <cellStyle name="40% - Accent6 2 6" xfId="482" xr:uid="{00000000-0005-0000-0000-0000E1010000}"/>
    <cellStyle name="40% - Accent6 2 6 2" xfId="483" xr:uid="{00000000-0005-0000-0000-0000E2010000}"/>
    <cellStyle name="40% - Accent6 2 7" xfId="484" xr:uid="{00000000-0005-0000-0000-0000E3010000}"/>
    <cellStyle name="40% - Accent6 3" xfId="485" xr:uid="{00000000-0005-0000-0000-0000E4010000}"/>
    <cellStyle name="40% - Accent6 3 2" xfId="486" xr:uid="{00000000-0005-0000-0000-0000E5010000}"/>
    <cellStyle name="40% - Accent6 3 2 2" xfId="487" xr:uid="{00000000-0005-0000-0000-0000E6010000}"/>
    <cellStyle name="40% - Accent6 3 2 2 2" xfId="488" xr:uid="{00000000-0005-0000-0000-0000E7010000}"/>
    <cellStyle name="40% - Accent6 3 2 3" xfId="489" xr:uid="{00000000-0005-0000-0000-0000E8010000}"/>
    <cellStyle name="40% - Accent6 3 3" xfId="490" xr:uid="{00000000-0005-0000-0000-0000E9010000}"/>
    <cellStyle name="40% - Accent6 3 3 2" xfId="491" xr:uid="{00000000-0005-0000-0000-0000EA010000}"/>
    <cellStyle name="40% - Accent6 3 4" xfId="492" xr:uid="{00000000-0005-0000-0000-0000EB010000}"/>
    <cellStyle name="40% - Accent6 4" xfId="493" xr:uid="{00000000-0005-0000-0000-0000EC010000}"/>
    <cellStyle name="40% - Accent6 4 2" xfId="494" xr:uid="{00000000-0005-0000-0000-0000ED010000}"/>
    <cellStyle name="40% - Accent6 4 2 2" xfId="495" xr:uid="{00000000-0005-0000-0000-0000EE010000}"/>
    <cellStyle name="40% - Accent6 4 3" xfId="496" xr:uid="{00000000-0005-0000-0000-0000EF010000}"/>
    <cellStyle name="40% - Accent6 5" xfId="497" xr:uid="{00000000-0005-0000-0000-0000F0010000}"/>
    <cellStyle name="40% - Accent6 5 2" xfId="498" xr:uid="{00000000-0005-0000-0000-0000F1010000}"/>
    <cellStyle name="40% - Accent6 5 2 2" xfId="499" xr:uid="{00000000-0005-0000-0000-0000F2010000}"/>
    <cellStyle name="40% - Accent6 5 3" xfId="500" xr:uid="{00000000-0005-0000-0000-0000F3010000}"/>
    <cellStyle name="40% - Accent6 6" xfId="501" xr:uid="{00000000-0005-0000-0000-0000F4010000}"/>
    <cellStyle name="40% - Accent6 6 2" xfId="502" xr:uid="{00000000-0005-0000-0000-0000F5010000}"/>
    <cellStyle name="40% - Accent6 7" xfId="503" xr:uid="{00000000-0005-0000-0000-0000F6010000}"/>
    <cellStyle name="40% - Accent6 7 2" xfId="504" xr:uid="{00000000-0005-0000-0000-0000F7010000}"/>
    <cellStyle name="60% - Accent1 2" xfId="505" xr:uid="{00000000-0005-0000-0000-0000F8010000}"/>
    <cellStyle name="60% - Accent1 2 2" xfId="506" xr:uid="{00000000-0005-0000-0000-0000F9010000}"/>
    <cellStyle name="60% - Accent1 2 2 2" xfId="507" xr:uid="{00000000-0005-0000-0000-0000FA010000}"/>
    <cellStyle name="60% - Accent1 2 3" xfId="508" xr:uid="{00000000-0005-0000-0000-0000FB010000}"/>
    <cellStyle name="60% - Accent1 3" xfId="509" xr:uid="{00000000-0005-0000-0000-0000FC010000}"/>
    <cellStyle name="60% - Accent1 4" xfId="510" xr:uid="{00000000-0005-0000-0000-0000FD010000}"/>
    <cellStyle name="60% - Accent1 4 2" xfId="511" xr:uid="{00000000-0005-0000-0000-0000FE010000}"/>
    <cellStyle name="60% - Accent2 2" xfId="512" xr:uid="{00000000-0005-0000-0000-0000FF010000}"/>
    <cellStyle name="60% - Accent2 2 2" xfId="513" xr:uid="{00000000-0005-0000-0000-000000020000}"/>
    <cellStyle name="60% - Accent2 2 2 2" xfId="514" xr:uid="{00000000-0005-0000-0000-000001020000}"/>
    <cellStyle name="60% - Accent2 2 3" xfId="515" xr:uid="{00000000-0005-0000-0000-000002020000}"/>
    <cellStyle name="60% - Accent2 3" xfId="516" xr:uid="{00000000-0005-0000-0000-000003020000}"/>
    <cellStyle name="60% - Accent2 4" xfId="517" xr:uid="{00000000-0005-0000-0000-000004020000}"/>
    <cellStyle name="60% - Accent2 4 2" xfId="518" xr:uid="{00000000-0005-0000-0000-000005020000}"/>
    <cellStyle name="60% - Accent3 2" xfId="519" xr:uid="{00000000-0005-0000-0000-000006020000}"/>
    <cellStyle name="60% - Accent3 2 2" xfId="520" xr:uid="{00000000-0005-0000-0000-000007020000}"/>
    <cellStyle name="60% - Accent3 2 2 2" xfId="521" xr:uid="{00000000-0005-0000-0000-000008020000}"/>
    <cellStyle name="60% - Accent3 2 3" xfId="522" xr:uid="{00000000-0005-0000-0000-000009020000}"/>
    <cellStyle name="60% - Accent3 3" xfId="523" xr:uid="{00000000-0005-0000-0000-00000A020000}"/>
    <cellStyle name="60% - Accent3 4" xfId="524" xr:uid="{00000000-0005-0000-0000-00000B020000}"/>
    <cellStyle name="60% - Accent3 4 2" xfId="525" xr:uid="{00000000-0005-0000-0000-00000C020000}"/>
    <cellStyle name="60% - Accent4 2" xfId="526" xr:uid="{00000000-0005-0000-0000-00000D020000}"/>
    <cellStyle name="60% - Accent4 2 2" xfId="527" xr:uid="{00000000-0005-0000-0000-00000E020000}"/>
    <cellStyle name="60% - Accent4 2 2 2" xfId="528" xr:uid="{00000000-0005-0000-0000-00000F020000}"/>
    <cellStyle name="60% - Accent4 2 3" xfId="529" xr:uid="{00000000-0005-0000-0000-000010020000}"/>
    <cellStyle name="60% - Accent4 3" xfId="530" xr:uid="{00000000-0005-0000-0000-000011020000}"/>
    <cellStyle name="60% - Accent4 4" xfId="531" xr:uid="{00000000-0005-0000-0000-000012020000}"/>
    <cellStyle name="60% - Accent4 4 2" xfId="532" xr:uid="{00000000-0005-0000-0000-000013020000}"/>
    <cellStyle name="60% - Accent5 2" xfId="533" xr:uid="{00000000-0005-0000-0000-000014020000}"/>
    <cellStyle name="60% - Accent5 2 2" xfId="534" xr:uid="{00000000-0005-0000-0000-000015020000}"/>
    <cellStyle name="60% - Accent5 2 2 2" xfId="535" xr:uid="{00000000-0005-0000-0000-000016020000}"/>
    <cellStyle name="60% - Accent5 2 3" xfId="536" xr:uid="{00000000-0005-0000-0000-000017020000}"/>
    <cellStyle name="60% - Accent5 3" xfId="537" xr:uid="{00000000-0005-0000-0000-000018020000}"/>
    <cellStyle name="60% - Accent5 4" xfId="538" xr:uid="{00000000-0005-0000-0000-000019020000}"/>
    <cellStyle name="60% - Accent5 4 2" xfId="539" xr:uid="{00000000-0005-0000-0000-00001A020000}"/>
    <cellStyle name="60% - Accent6 2" xfId="540" xr:uid="{00000000-0005-0000-0000-00001B020000}"/>
    <cellStyle name="60% - Accent6 2 2" xfId="541" xr:uid="{00000000-0005-0000-0000-00001C020000}"/>
    <cellStyle name="60% - Accent6 2 2 2" xfId="542" xr:uid="{00000000-0005-0000-0000-00001D020000}"/>
    <cellStyle name="60% - Accent6 2 3" xfId="543" xr:uid="{00000000-0005-0000-0000-00001E020000}"/>
    <cellStyle name="60% - Accent6 3" xfId="544" xr:uid="{00000000-0005-0000-0000-00001F020000}"/>
    <cellStyle name="60% - Accent6 4" xfId="545" xr:uid="{00000000-0005-0000-0000-000020020000}"/>
    <cellStyle name="60% - Accent6 4 2" xfId="546" xr:uid="{00000000-0005-0000-0000-000021020000}"/>
    <cellStyle name="Comma" xfId="547" builtinId="3"/>
    <cellStyle name="Comma [0] 2" xfId="548" xr:uid="{00000000-0005-0000-0000-000023020000}"/>
    <cellStyle name="Comma [0] 3" xfId="549" xr:uid="{00000000-0005-0000-0000-000024020000}"/>
    <cellStyle name="Comma 10" xfId="550" xr:uid="{00000000-0005-0000-0000-000025020000}"/>
    <cellStyle name="Comma 10 2" xfId="551" xr:uid="{00000000-0005-0000-0000-000026020000}"/>
    <cellStyle name="Comma 10 3" xfId="552" xr:uid="{00000000-0005-0000-0000-000027020000}"/>
    <cellStyle name="Comma 11" xfId="553" xr:uid="{00000000-0005-0000-0000-000028020000}"/>
    <cellStyle name="Comma 12" xfId="554" xr:uid="{00000000-0005-0000-0000-000029020000}"/>
    <cellStyle name="Comma 13" xfId="555" xr:uid="{00000000-0005-0000-0000-00002A020000}"/>
    <cellStyle name="Comma 14" xfId="556" xr:uid="{00000000-0005-0000-0000-00002B020000}"/>
    <cellStyle name="Comma 15" xfId="557" xr:uid="{00000000-0005-0000-0000-00002C020000}"/>
    <cellStyle name="Comma 2" xfId="558" xr:uid="{00000000-0005-0000-0000-00002D020000}"/>
    <cellStyle name="Comma 2 2" xfId="559" xr:uid="{00000000-0005-0000-0000-00002E020000}"/>
    <cellStyle name="Comma 2 2 2" xfId="560" xr:uid="{00000000-0005-0000-0000-00002F020000}"/>
    <cellStyle name="Comma 2 2 2 2" xfId="561" xr:uid="{00000000-0005-0000-0000-000030020000}"/>
    <cellStyle name="Comma 2 2 2 2 2" xfId="562" xr:uid="{00000000-0005-0000-0000-000031020000}"/>
    <cellStyle name="Comma 2 2 2 3" xfId="563" xr:uid="{00000000-0005-0000-0000-000032020000}"/>
    <cellStyle name="Comma 2 2 2 3 2" xfId="564" xr:uid="{00000000-0005-0000-0000-000033020000}"/>
    <cellStyle name="Comma 2 2 2 4" xfId="565" xr:uid="{00000000-0005-0000-0000-000034020000}"/>
    <cellStyle name="Comma 2 2 2 5" xfId="566" xr:uid="{00000000-0005-0000-0000-000035020000}"/>
    <cellStyle name="Comma 2 3" xfId="567" xr:uid="{00000000-0005-0000-0000-000036020000}"/>
    <cellStyle name="Comma 2 3 2" xfId="568" xr:uid="{00000000-0005-0000-0000-000037020000}"/>
    <cellStyle name="Comma 2 3 2 2" xfId="569" xr:uid="{00000000-0005-0000-0000-000038020000}"/>
    <cellStyle name="Comma 2 3 2 3" xfId="570" xr:uid="{00000000-0005-0000-0000-000039020000}"/>
    <cellStyle name="Comma 2 3 2 3 2" xfId="571" xr:uid="{00000000-0005-0000-0000-00003A020000}"/>
    <cellStyle name="Comma 2 4" xfId="572" xr:uid="{00000000-0005-0000-0000-00003B020000}"/>
    <cellStyle name="Comma 2 4 2" xfId="573" xr:uid="{00000000-0005-0000-0000-00003C020000}"/>
    <cellStyle name="Comma 2 4 2 2" xfId="574" xr:uid="{00000000-0005-0000-0000-00003D020000}"/>
    <cellStyle name="Comma 2 4 3" xfId="575" xr:uid="{00000000-0005-0000-0000-00003E020000}"/>
    <cellStyle name="Comma 2 4 3 2" xfId="576" xr:uid="{00000000-0005-0000-0000-00003F020000}"/>
    <cellStyle name="Comma 2 4 4" xfId="577" xr:uid="{00000000-0005-0000-0000-000040020000}"/>
    <cellStyle name="Comma 2 4 4 2" xfId="578" xr:uid="{00000000-0005-0000-0000-000041020000}"/>
    <cellStyle name="Comma 2 4 5" xfId="579" xr:uid="{00000000-0005-0000-0000-000042020000}"/>
    <cellStyle name="Comma 2 4 6" xfId="580" xr:uid="{00000000-0005-0000-0000-000043020000}"/>
    <cellStyle name="Comma 2 5" xfId="581" xr:uid="{00000000-0005-0000-0000-000044020000}"/>
    <cellStyle name="Comma 3" xfId="582" xr:uid="{00000000-0005-0000-0000-000045020000}"/>
    <cellStyle name="Comma 3 2" xfId="583" xr:uid="{00000000-0005-0000-0000-000046020000}"/>
    <cellStyle name="Comma 3 2 2" xfId="584" xr:uid="{00000000-0005-0000-0000-000047020000}"/>
    <cellStyle name="Comma 3 2 3" xfId="585" xr:uid="{00000000-0005-0000-0000-000048020000}"/>
    <cellStyle name="Comma 3 3" xfId="586" xr:uid="{00000000-0005-0000-0000-000049020000}"/>
    <cellStyle name="Comma 3 4" xfId="587" xr:uid="{00000000-0005-0000-0000-00004A020000}"/>
    <cellStyle name="Comma 3 5" xfId="588" xr:uid="{00000000-0005-0000-0000-00004B020000}"/>
    <cellStyle name="Comma 4" xfId="589" xr:uid="{00000000-0005-0000-0000-00004C020000}"/>
    <cellStyle name="Comma 4 2" xfId="590" xr:uid="{00000000-0005-0000-0000-00004D020000}"/>
    <cellStyle name="Comma 4 2 2" xfId="591" xr:uid="{00000000-0005-0000-0000-00004E020000}"/>
    <cellStyle name="Comma 4 2 3" xfId="592" xr:uid="{00000000-0005-0000-0000-00004F020000}"/>
    <cellStyle name="Comma 5" xfId="593" xr:uid="{00000000-0005-0000-0000-000050020000}"/>
    <cellStyle name="Comma 5 2" xfId="594" xr:uid="{00000000-0005-0000-0000-000051020000}"/>
    <cellStyle name="Comma 5 3" xfId="595" xr:uid="{00000000-0005-0000-0000-000052020000}"/>
    <cellStyle name="Comma 5 4" xfId="596" xr:uid="{00000000-0005-0000-0000-000053020000}"/>
    <cellStyle name="Comma 5 4 2" xfId="597" xr:uid="{00000000-0005-0000-0000-000054020000}"/>
    <cellStyle name="Comma 6" xfId="598" xr:uid="{00000000-0005-0000-0000-000055020000}"/>
    <cellStyle name="Comma 6 2" xfId="599" xr:uid="{00000000-0005-0000-0000-000056020000}"/>
    <cellStyle name="Comma 6 3" xfId="600" xr:uid="{00000000-0005-0000-0000-000057020000}"/>
    <cellStyle name="Comma 6 3 2" xfId="601" xr:uid="{00000000-0005-0000-0000-000058020000}"/>
    <cellStyle name="Comma 7" xfId="602" xr:uid="{00000000-0005-0000-0000-000059020000}"/>
    <cellStyle name="Comma 7 2" xfId="603" xr:uid="{00000000-0005-0000-0000-00005A020000}"/>
    <cellStyle name="Comma 7 2 2" xfId="604" xr:uid="{00000000-0005-0000-0000-00005B020000}"/>
    <cellStyle name="Comma 7 3" xfId="605" xr:uid="{00000000-0005-0000-0000-00005C020000}"/>
    <cellStyle name="Comma 7 4" xfId="606" xr:uid="{00000000-0005-0000-0000-00005D020000}"/>
    <cellStyle name="Comma 8" xfId="607" xr:uid="{00000000-0005-0000-0000-00005E020000}"/>
    <cellStyle name="Comma 8 2" xfId="608" xr:uid="{00000000-0005-0000-0000-00005F020000}"/>
    <cellStyle name="Comma 8 3" xfId="609" xr:uid="{00000000-0005-0000-0000-000060020000}"/>
    <cellStyle name="Comma 8 3 2" xfId="610" xr:uid="{00000000-0005-0000-0000-000061020000}"/>
    <cellStyle name="Comma 8 3 2 2" xfId="611" xr:uid="{00000000-0005-0000-0000-000062020000}"/>
    <cellStyle name="Comma 9" xfId="612" xr:uid="{00000000-0005-0000-0000-000063020000}"/>
    <cellStyle name="Comma 9 2" xfId="613" xr:uid="{00000000-0005-0000-0000-000064020000}"/>
    <cellStyle name="Comma 9 3" xfId="614" xr:uid="{00000000-0005-0000-0000-000065020000}"/>
    <cellStyle name="Currency [0] 2" xfId="615" xr:uid="{00000000-0005-0000-0000-000066020000}"/>
    <cellStyle name="Currency [0] 3" xfId="616" xr:uid="{00000000-0005-0000-0000-000067020000}"/>
    <cellStyle name="Currency 2" xfId="617" xr:uid="{00000000-0005-0000-0000-000068020000}"/>
    <cellStyle name="Currency 2 2" xfId="618" xr:uid="{00000000-0005-0000-0000-000069020000}"/>
    <cellStyle name="Currency 2 2 2" xfId="619" xr:uid="{00000000-0005-0000-0000-00006A020000}"/>
    <cellStyle name="Currency 2 2 2 2" xfId="620" xr:uid="{00000000-0005-0000-0000-00006B020000}"/>
    <cellStyle name="Currency 2 3" xfId="621" xr:uid="{00000000-0005-0000-0000-00006C020000}"/>
    <cellStyle name="Currency 2 3 2" xfId="622" xr:uid="{00000000-0005-0000-0000-00006D020000}"/>
    <cellStyle name="Currency 2 4" xfId="623" xr:uid="{00000000-0005-0000-0000-00006E020000}"/>
    <cellStyle name="Currency 2 5" xfId="624" xr:uid="{00000000-0005-0000-0000-00006F020000}"/>
    <cellStyle name="Currency 3" xfId="625" xr:uid="{00000000-0005-0000-0000-000070020000}"/>
    <cellStyle name="Currency 4" xfId="626" xr:uid="{00000000-0005-0000-0000-000071020000}"/>
    <cellStyle name="Currency 5" xfId="627" xr:uid="{00000000-0005-0000-0000-000072020000}"/>
    <cellStyle name="Currency 6" xfId="628" xr:uid="{00000000-0005-0000-0000-000073020000}"/>
    <cellStyle name="Currency 7" xfId="629" xr:uid="{00000000-0005-0000-0000-000074020000}"/>
    <cellStyle name="Currency 8" xfId="630" xr:uid="{00000000-0005-0000-0000-000075020000}"/>
    <cellStyle name="Hyperlink" xfId="631" builtinId="8"/>
    <cellStyle name="Hyperlink 2" xfId="632" xr:uid="{00000000-0005-0000-0000-000077020000}"/>
    <cellStyle name="Hyperlink 3" xfId="633" xr:uid="{00000000-0005-0000-0000-000078020000}"/>
    <cellStyle name="Hyperlink 4" xfId="634" xr:uid="{00000000-0005-0000-0000-000079020000}"/>
    <cellStyle name="Neutral 2" xfId="635" xr:uid="{00000000-0005-0000-0000-00007A020000}"/>
    <cellStyle name="Neutral 3" xfId="636" xr:uid="{00000000-0005-0000-0000-00007B020000}"/>
    <cellStyle name="Neutral 4" xfId="637" xr:uid="{00000000-0005-0000-0000-00007C020000}"/>
    <cellStyle name="Normal" xfId="0" builtinId="0"/>
    <cellStyle name="Normal 10" xfId="638" xr:uid="{00000000-0005-0000-0000-00007E020000}"/>
    <cellStyle name="Normal 10 2" xfId="639" xr:uid="{00000000-0005-0000-0000-00007F020000}"/>
    <cellStyle name="Normal 10 2 2" xfId="640" xr:uid="{00000000-0005-0000-0000-000080020000}"/>
    <cellStyle name="Normal 10 2 2 2" xfId="641" xr:uid="{00000000-0005-0000-0000-000081020000}"/>
    <cellStyle name="Normal 10 2 2 2 2" xfId="642" xr:uid="{00000000-0005-0000-0000-000082020000}"/>
    <cellStyle name="Normal 10 2 2 3" xfId="643" xr:uid="{00000000-0005-0000-0000-000083020000}"/>
    <cellStyle name="Normal 10 2 3" xfId="644" xr:uid="{00000000-0005-0000-0000-000084020000}"/>
    <cellStyle name="Normal 10 2 3 2" xfId="645" xr:uid="{00000000-0005-0000-0000-000085020000}"/>
    <cellStyle name="Normal 10 2 4" xfId="646" xr:uid="{00000000-0005-0000-0000-000086020000}"/>
    <cellStyle name="Normal 10 3" xfId="647" xr:uid="{00000000-0005-0000-0000-000087020000}"/>
    <cellStyle name="Normal 10 3 2" xfId="648" xr:uid="{00000000-0005-0000-0000-000088020000}"/>
    <cellStyle name="Normal 10 3 2 2" xfId="649" xr:uid="{00000000-0005-0000-0000-000089020000}"/>
    <cellStyle name="Normal 10 3 3" xfId="650" xr:uid="{00000000-0005-0000-0000-00008A020000}"/>
    <cellStyle name="Normal 10 4" xfId="651" xr:uid="{00000000-0005-0000-0000-00008B020000}"/>
    <cellStyle name="Normal 10 4 2" xfId="652" xr:uid="{00000000-0005-0000-0000-00008C020000}"/>
    <cellStyle name="Normal 10 4 2 2" xfId="653" xr:uid="{00000000-0005-0000-0000-00008D020000}"/>
    <cellStyle name="Normal 10 4 3" xfId="654" xr:uid="{00000000-0005-0000-0000-00008E020000}"/>
    <cellStyle name="Normal 10 5" xfId="655" xr:uid="{00000000-0005-0000-0000-00008F020000}"/>
    <cellStyle name="Normal 10 5 2" xfId="656" xr:uid="{00000000-0005-0000-0000-000090020000}"/>
    <cellStyle name="Normal 10 6" xfId="657" xr:uid="{00000000-0005-0000-0000-000091020000}"/>
    <cellStyle name="Normal 11" xfId="658" xr:uid="{00000000-0005-0000-0000-000092020000}"/>
    <cellStyle name="Normal 11 2" xfId="659" xr:uid="{00000000-0005-0000-0000-000093020000}"/>
    <cellStyle name="Normal 11 2 2" xfId="660" xr:uid="{00000000-0005-0000-0000-000094020000}"/>
    <cellStyle name="Normal 11 3" xfId="661" xr:uid="{00000000-0005-0000-0000-000095020000}"/>
    <cellStyle name="Normal 12" xfId="662" xr:uid="{00000000-0005-0000-0000-000096020000}"/>
    <cellStyle name="Normal 12 2" xfId="663" xr:uid="{00000000-0005-0000-0000-000097020000}"/>
    <cellStyle name="Normal 12 2 2" xfId="664" xr:uid="{00000000-0005-0000-0000-000098020000}"/>
    <cellStyle name="Normal 13" xfId="665" xr:uid="{00000000-0005-0000-0000-000099020000}"/>
    <cellStyle name="Normal 13 2" xfId="666" xr:uid="{00000000-0005-0000-0000-00009A020000}"/>
    <cellStyle name="Normal 14" xfId="667" xr:uid="{00000000-0005-0000-0000-00009B020000}"/>
    <cellStyle name="Normal 15" xfId="668" xr:uid="{00000000-0005-0000-0000-00009C020000}"/>
    <cellStyle name="Normal 2" xfId="669" xr:uid="{00000000-0005-0000-0000-00009D020000}"/>
    <cellStyle name="Normal 2 10" xfId="670" xr:uid="{00000000-0005-0000-0000-00009E020000}"/>
    <cellStyle name="Normal 2 2" xfId="671" xr:uid="{00000000-0005-0000-0000-00009F020000}"/>
    <cellStyle name="Normal 2 2 2" xfId="672" xr:uid="{00000000-0005-0000-0000-0000A0020000}"/>
    <cellStyle name="Normal 2 2 3" xfId="673" xr:uid="{00000000-0005-0000-0000-0000A1020000}"/>
    <cellStyle name="Normal 2 2 4" xfId="674" xr:uid="{00000000-0005-0000-0000-0000A2020000}"/>
    <cellStyle name="Normal 2 3" xfId="675" xr:uid="{00000000-0005-0000-0000-0000A3020000}"/>
    <cellStyle name="Normal 2 4" xfId="676" xr:uid="{00000000-0005-0000-0000-0000A4020000}"/>
    <cellStyle name="Normal 2 5" xfId="677" xr:uid="{00000000-0005-0000-0000-0000A5020000}"/>
    <cellStyle name="Normal 2 5 2" xfId="678" xr:uid="{00000000-0005-0000-0000-0000A6020000}"/>
    <cellStyle name="Normal 2 5 3" xfId="679" xr:uid="{00000000-0005-0000-0000-0000A7020000}"/>
    <cellStyle name="Normal 2 5 3 2" xfId="680" xr:uid="{00000000-0005-0000-0000-0000A8020000}"/>
    <cellStyle name="Normal 2 6" xfId="681" xr:uid="{00000000-0005-0000-0000-0000A9020000}"/>
    <cellStyle name="Normal 2 7" xfId="682" xr:uid="{00000000-0005-0000-0000-0000AA020000}"/>
    <cellStyle name="Normal 2 7 2" xfId="683" xr:uid="{00000000-0005-0000-0000-0000AB020000}"/>
    <cellStyle name="Normal 2 8" xfId="684" xr:uid="{00000000-0005-0000-0000-0000AC020000}"/>
    <cellStyle name="Normal 2 9" xfId="685" xr:uid="{00000000-0005-0000-0000-0000AD020000}"/>
    <cellStyle name="Normal 3" xfId="686" xr:uid="{00000000-0005-0000-0000-0000AE020000}"/>
    <cellStyle name="Normal 3 10" xfId="687" xr:uid="{00000000-0005-0000-0000-0000AF020000}"/>
    <cellStyle name="Normal 3 2" xfId="688" xr:uid="{00000000-0005-0000-0000-0000B0020000}"/>
    <cellStyle name="Normal 3 2 2" xfId="689" xr:uid="{00000000-0005-0000-0000-0000B1020000}"/>
    <cellStyle name="Normal 3 2 2 2" xfId="690" xr:uid="{00000000-0005-0000-0000-0000B2020000}"/>
    <cellStyle name="Normal 3 2 2 2 2" xfId="691" xr:uid="{00000000-0005-0000-0000-0000B3020000}"/>
    <cellStyle name="Normal 3 2 2 2 2 2" xfId="692" xr:uid="{00000000-0005-0000-0000-0000B4020000}"/>
    <cellStyle name="Normal 3 2 2 2 2 2 2" xfId="693" xr:uid="{00000000-0005-0000-0000-0000B5020000}"/>
    <cellStyle name="Normal 3 2 2 2 2 3" xfId="694" xr:uid="{00000000-0005-0000-0000-0000B6020000}"/>
    <cellStyle name="Normal 3 2 2 2 3" xfId="695" xr:uid="{00000000-0005-0000-0000-0000B7020000}"/>
    <cellStyle name="Normal 3 2 2 2 3 2" xfId="696" xr:uid="{00000000-0005-0000-0000-0000B8020000}"/>
    <cellStyle name="Normal 3 2 2 2 4" xfId="697" xr:uid="{00000000-0005-0000-0000-0000B9020000}"/>
    <cellStyle name="Normal 3 2 2 3" xfId="698" xr:uid="{00000000-0005-0000-0000-0000BA020000}"/>
    <cellStyle name="Normal 3 2 2 3 2" xfId="699" xr:uid="{00000000-0005-0000-0000-0000BB020000}"/>
    <cellStyle name="Normal 3 2 2 3 2 2" xfId="700" xr:uid="{00000000-0005-0000-0000-0000BC020000}"/>
    <cellStyle name="Normal 3 2 2 3 3" xfId="701" xr:uid="{00000000-0005-0000-0000-0000BD020000}"/>
    <cellStyle name="Normal 3 2 2 4" xfId="702" xr:uid="{00000000-0005-0000-0000-0000BE020000}"/>
    <cellStyle name="Normal 3 2 2 4 2" xfId="703" xr:uid="{00000000-0005-0000-0000-0000BF020000}"/>
    <cellStyle name="Normal 3 2 2 4 2 2" xfId="704" xr:uid="{00000000-0005-0000-0000-0000C0020000}"/>
    <cellStyle name="Normal 3 2 2 4 3" xfId="705" xr:uid="{00000000-0005-0000-0000-0000C1020000}"/>
    <cellStyle name="Normal 3 2 2 5" xfId="706" xr:uid="{00000000-0005-0000-0000-0000C2020000}"/>
    <cellStyle name="Normal 3 2 2 5 2" xfId="707" xr:uid="{00000000-0005-0000-0000-0000C3020000}"/>
    <cellStyle name="Normal 3 2 2 6" xfId="708" xr:uid="{00000000-0005-0000-0000-0000C4020000}"/>
    <cellStyle name="Normal 3 2 3" xfId="709" xr:uid="{00000000-0005-0000-0000-0000C5020000}"/>
    <cellStyle name="Normal 3 2 3 2" xfId="710" xr:uid="{00000000-0005-0000-0000-0000C6020000}"/>
    <cellStyle name="Normal 3 2 3 2 2" xfId="711" xr:uid="{00000000-0005-0000-0000-0000C7020000}"/>
    <cellStyle name="Normal 3 2 3 2 2 2" xfId="712" xr:uid="{00000000-0005-0000-0000-0000C8020000}"/>
    <cellStyle name="Normal 3 2 3 2 3" xfId="713" xr:uid="{00000000-0005-0000-0000-0000C9020000}"/>
    <cellStyle name="Normal 3 2 3 3" xfId="714" xr:uid="{00000000-0005-0000-0000-0000CA020000}"/>
    <cellStyle name="Normal 3 2 3 3 2" xfId="715" xr:uid="{00000000-0005-0000-0000-0000CB020000}"/>
    <cellStyle name="Normal 3 2 3 4" xfId="716" xr:uid="{00000000-0005-0000-0000-0000CC020000}"/>
    <cellStyle name="Normal 3 2 4" xfId="717" xr:uid="{00000000-0005-0000-0000-0000CD020000}"/>
    <cellStyle name="Normal 3 2 4 2" xfId="718" xr:uid="{00000000-0005-0000-0000-0000CE020000}"/>
    <cellStyle name="Normal 3 2 4 2 2" xfId="719" xr:uid="{00000000-0005-0000-0000-0000CF020000}"/>
    <cellStyle name="Normal 3 2 4 3" xfId="720" xr:uid="{00000000-0005-0000-0000-0000D0020000}"/>
    <cellStyle name="Normal 3 2 5" xfId="721" xr:uid="{00000000-0005-0000-0000-0000D1020000}"/>
    <cellStyle name="Normal 3 2 6" xfId="722" xr:uid="{00000000-0005-0000-0000-0000D2020000}"/>
    <cellStyle name="Normal 3 2 6 2" xfId="723" xr:uid="{00000000-0005-0000-0000-0000D3020000}"/>
    <cellStyle name="Normal 3 2 6 2 2" xfId="724" xr:uid="{00000000-0005-0000-0000-0000D4020000}"/>
    <cellStyle name="Normal 3 2 6 3" xfId="725" xr:uid="{00000000-0005-0000-0000-0000D5020000}"/>
    <cellStyle name="Normal 3 2 7" xfId="726" xr:uid="{00000000-0005-0000-0000-0000D6020000}"/>
    <cellStyle name="Normal 3 2 7 2" xfId="727" xr:uid="{00000000-0005-0000-0000-0000D7020000}"/>
    <cellStyle name="Normal 3 2 7 2 2" xfId="728" xr:uid="{00000000-0005-0000-0000-0000D8020000}"/>
    <cellStyle name="Normal 3 2 7 3" xfId="729" xr:uid="{00000000-0005-0000-0000-0000D9020000}"/>
    <cellStyle name="Normal 3 3" xfId="730" xr:uid="{00000000-0005-0000-0000-0000DA020000}"/>
    <cellStyle name="Normal 3 3 2" xfId="731" xr:uid="{00000000-0005-0000-0000-0000DB020000}"/>
    <cellStyle name="Normal 3 3 2 2" xfId="732" xr:uid="{00000000-0005-0000-0000-0000DC020000}"/>
    <cellStyle name="Normal 3 3 2 2 2" xfId="733" xr:uid="{00000000-0005-0000-0000-0000DD020000}"/>
    <cellStyle name="Normal 3 3 2 2 2 2" xfId="734" xr:uid="{00000000-0005-0000-0000-0000DE020000}"/>
    <cellStyle name="Normal 3 3 2 2 3" xfId="735" xr:uid="{00000000-0005-0000-0000-0000DF020000}"/>
    <cellStyle name="Normal 3 3 2 3" xfId="736" xr:uid="{00000000-0005-0000-0000-0000E0020000}"/>
    <cellStyle name="Normal 3 3 2 3 2" xfId="737" xr:uid="{00000000-0005-0000-0000-0000E1020000}"/>
    <cellStyle name="Normal 3 3 2 3 2 2" xfId="738" xr:uid="{00000000-0005-0000-0000-0000E2020000}"/>
    <cellStyle name="Normal 3 3 2 3 3" xfId="739" xr:uid="{00000000-0005-0000-0000-0000E3020000}"/>
    <cellStyle name="Normal 3 3 2 3 3 2" xfId="740" xr:uid="{00000000-0005-0000-0000-0000E4020000}"/>
    <cellStyle name="Normal 3 3 2 4" xfId="741" xr:uid="{00000000-0005-0000-0000-0000E5020000}"/>
    <cellStyle name="Normal 3 3 2 4 2" xfId="742" xr:uid="{00000000-0005-0000-0000-0000E6020000}"/>
    <cellStyle name="Normal 3 3 2 4 2 2" xfId="743" xr:uid="{00000000-0005-0000-0000-0000E7020000}"/>
    <cellStyle name="Normal 3 3 2 5" xfId="744" xr:uid="{00000000-0005-0000-0000-0000E8020000}"/>
    <cellStyle name="Normal 3 3 3" xfId="745" xr:uid="{00000000-0005-0000-0000-0000E9020000}"/>
    <cellStyle name="Normal 3 3 3 2" xfId="746" xr:uid="{00000000-0005-0000-0000-0000EA020000}"/>
    <cellStyle name="Normal 3 3 3 2 2" xfId="747" xr:uid="{00000000-0005-0000-0000-0000EB020000}"/>
    <cellStyle name="Normal 3 3 3 3" xfId="748" xr:uid="{00000000-0005-0000-0000-0000EC020000}"/>
    <cellStyle name="Normal 3 3 4" xfId="749" xr:uid="{00000000-0005-0000-0000-0000ED020000}"/>
    <cellStyle name="Normal 3 3 4 2" xfId="750" xr:uid="{00000000-0005-0000-0000-0000EE020000}"/>
    <cellStyle name="Normal 3 3 4 2 2" xfId="751" xr:uid="{00000000-0005-0000-0000-0000EF020000}"/>
    <cellStyle name="Normal 3 3 4 3" xfId="752" xr:uid="{00000000-0005-0000-0000-0000F0020000}"/>
    <cellStyle name="Normal 3 3 5" xfId="753" xr:uid="{00000000-0005-0000-0000-0000F1020000}"/>
    <cellStyle name="Normal 3 3 5 2" xfId="754" xr:uid="{00000000-0005-0000-0000-0000F2020000}"/>
    <cellStyle name="Normal 3 3 5 2 2" xfId="755" xr:uid="{00000000-0005-0000-0000-0000F3020000}"/>
    <cellStyle name="Normal 3 3 5 3" xfId="756" xr:uid="{00000000-0005-0000-0000-0000F4020000}"/>
    <cellStyle name="Normal 3 3 6" xfId="757" xr:uid="{00000000-0005-0000-0000-0000F5020000}"/>
    <cellStyle name="Normal 3 4" xfId="758" xr:uid="{00000000-0005-0000-0000-0000F6020000}"/>
    <cellStyle name="Normal 3 4 2" xfId="759" xr:uid="{00000000-0005-0000-0000-0000F7020000}"/>
    <cellStyle name="Normal 3 4 2 2" xfId="760" xr:uid="{00000000-0005-0000-0000-0000F8020000}"/>
    <cellStyle name="Normal 3 4 2 2 2" xfId="761" xr:uid="{00000000-0005-0000-0000-0000F9020000}"/>
    <cellStyle name="Normal 3 4 2 2 2 2" xfId="762" xr:uid="{00000000-0005-0000-0000-0000FA020000}"/>
    <cellStyle name="Normal 3 4 2 2 3" xfId="763" xr:uid="{00000000-0005-0000-0000-0000FB020000}"/>
    <cellStyle name="Normal 3 4 2 3" xfId="764" xr:uid="{00000000-0005-0000-0000-0000FC020000}"/>
    <cellStyle name="Normal 3 4 2 3 2" xfId="765" xr:uid="{00000000-0005-0000-0000-0000FD020000}"/>
    <cellStyle name="Normal 3 4 2 4" xfId="766" xr:uid="{00000000-0005-0000-0000-0000FE020000}"/>
    <cellStyle name="Normal 3 4 3" xfId="767" xr:uid="{00000000-0005-0000-0000-0000FF020000}"/>
    <cellStyle name="Normal 3 4 3 2" xfId="768" xr:uid="{00000000-0005-0000-0000-000000030000}"/>
    <cellStyle name="Normal 3 4 3 2 2" xfId="769" xr:uid="{00000000-0005-0000-0000-000001030000}"/>
    <cellStyle name="Normal 3 4 3 3" xfId="770" xr:uid="{00000000-0005-0000-0000-000002030000}"/>
    <cellStyle name="Normal 3 4 4" xfId="771" xr:uid="{00000000-0005-0000-0000-000003030000}"/>
    <cellStyle name="Normal 3 4 4 2" xfId="772" xr:uid="{00000000-0005-0000-0000-000004030000}"/>
    <cellStyle name="Normal 3 4 4 2 2" xfId="773" xr:uid="{00000000-0005-0000-0000-000005030000}"/>
    <cellStyle name="Normal 3 4 4 3" xfId="774" xr:uid="{00000000-0005-0000-0000-000006030000}"/>
    <cellStyle name="Normal 3 4 5" xfId="775" xr:uid="{00000000-0005-0000-0000-000007030000}"/>
    <cellStyle name="Normal 3 4 5 2" xfId="776" xr:uid="{00000000-0005-0000-0000-000008030000}"/>
    <cellStyle name="Normal 3 4 5 2 2" xfId="777" xr:uid="{00000000-0005-0000-0000-000009030000}"/>
    <cellStyle name="Normal 3 4 5 3" xfId="778" xr:uid="{00000000-0005-0000-0000-00000A030000}"/>
    <cellStyle name="Normal 3 5" xfId="779" xr:uid="{00000000-0005-0000-0000-00000B030000}"/>
    <cellStyle name="Normal 3 5 2" xfId="780" xr:uid="{00000000-0005-0000-0000-00000C030000}"/>
    <cellStyle name="Normal 3 5 2 2" xfId="781" xr:uid="{00000000-0005-0000-0000-00000D030000}"/>
    <cellStyle name="Normal 3 5 2 2 2" xfId="782" xr:uid="{00000000-0005-0000-0000-00000E030000}"/>
    <cellStyle name="Normal 3 5 2 3" xfId="783" xr:uid="{00000000-0005-0000-0000-00000F030000}"/>
    <cellStyle name="Normal 3 5 3" xfId="784" xr:uid="{00000000-0005-0000-0000-000010030000}"/>
    <cellStyle name="Normal 3 5 3 2" xfId="785" xr:uid="{00000000-0005-0000-0000-000011030000}"/>
    <cellStyle name="Normal 3 5 4" xfId="786" xr:uid="{00000000-0005-0000-0000-000012030000}"/>
    <cellStyle name="Normal 3 6" xfId="787" xr:uid="{00000000-0005-0000-0000-000013030000}"/>
    <cellStyle name="Normal 3 6 2" xfId="788" xr:uid="{00000000-0005-0000-0000-000014030000}"/>
    <cellStyle name="Normal 3 6 2 2" xfId="789" xr:uid="{00000000-0005-0000-0000-000015030000}"/>
    <cellStyle name="Normal 3 6 3" xfId="790" xr:uid="{00000000-0005-0000-0000-000016030000}"/>
    <cellStyle name="Normal 3 7" xfId="791" xr:uid="{00000000-0005-0000-0000-000017030000}"/>
    <cellStyle name="Normal 3 8" xfId="792" xr:uid="{00000000-0005-0000-0000-000018030000}"/>
    <cellStyle name="Normal 3 8 2" xfId="793" xr:uid="{00000000-0005-0000-0000-000019030000}"/>
    <cellStyle name="Normal 3 8 2 2" xfId="794" xr:uid="{00000000-0005-0000-0000-00001A030000}"/>
    <cellStyle name="Normal 3 8 3" xfId="795" xr:uid="{00000000-0005-0000-0000-00001B030000}"/>
    <cellStyle name="Normal 3 9" xfId="796" xr:uid="{00000000-0005-0000-0000-00001C030000}"/>
    <cellStyle name="Normal 3 9 2" xfId="797" xr:uid="{00000000-0005-0000-0000-00001D030000}"/>
    <cellStyle name="Normal 3 9 2 2" xfId="798" xr:uid="{00000000-0005-0000-0000-00001E030000}"/>
    <cellStyle name="Normal 3 9 3" xfId="799" xr:uid="{00000000-0005-0000-0000-00001F030000}"/>
    <cellStyle name="Normal 4" xfId="800" xr:uid="{00000000-0005-0000-0000-000020030000}"/>
    <cellStyle name="Normal 4 2" xfId="801" xr:uid="{00000000-0005-0000-0000-000021030000}"/>
    <cellStyle name="Normal 4 2 2" xfId="802" xr:uid="{00000000-0005-0000-0000-000022030000}"/>
    <cellStyle name="Normal 4 2 2 2" xfId="803" xr:uid="{00000000-0005-0000-0000-000023030000}"/>
    <cellStyle name="Normal 4 2 3" xfId="804" xr:uid="{00000000-0005-0000-0000-000024030000}"/>
    <cellStyle name="Normal 4 2 3 2" xfId="805" xr:uid="{00000000-0005-0000-0000-000025030000}"/>
    <cellStyle name="Normal 4 2 4" xfId="806" xr:uid="{00000000-0005-0000-0000-000026030000}"/>
    <cellStyle name="Normal 4 3" xfId="807" xr:uid="{00000000-0005-0000-0000-000027030000}"/>
    <cellStyle name="Normal 4 3 2" xfId="808" xr:uid="{00000000-0005-0000-0000-000028030000}"/>
    <cellStyle name="Normal 4 3 2 2" xfId="809" xr:uid="{00000000-0005-0000-0000-000029030000}"/>
    <cellStyle name="Normal 4 3 2 2 2" xfId="810" xr:uid="{00000000-0005-0000-0000-00002A030000}"/>
    <cellStyle name="Normal 4 4" xfId="811" xr:uid="{00000000-0005-0000-0000-00002B030000}"/>
    <cellStyle name="Normal 4 4 2" xfId="812" xr:uid="{00000000-0005-0000-0000-00002C030000}"/>
    <cellStyle name="Normal 4 4 2 2" xfId="813" xr:uid="{00000000-0005-0000-0000-00002D030000}"/>
    <cellStyle name="Normal 5" xfId="814" xr:uid="{00000000-0005-0000-0000-00002E030000}"/>
    <cellStyle name="Normal 6" xfId="815" xr:uid="{00000000-0005-0000-0000-00002F030000}"/>
    <cellStyle name="Normal 6 2" xfId="816" xr:uid="{00000000-0005-0000-0000-000030030000}"/>
    <cellStyle name="Normal 6 2 2" xfId="817" xr:uid="{00000000-0005-0000-0000-000031030000}"/>
    <cellStyle name="Normal 6 2 3" xfId="818" xr:uid="{00000000-0005-0000-0000-000032030000}"/>
    <cellStyle name="Normal 63" xfId="819" xr:uid="{00000000-0005-0000-0000-000033030000}"/>
    <cellStyle name="Normal 63 2" xfId="820" xr:uid="{00000000-0005-0000-0000-000034030000}"/>
    <cellStyle name="Normal 7" xfId="821" xr:uid="{00000000-0005-0000-0000-000035030000}"/>
    <cellStyle name="Normal 7 2" xfId="822" xr:uid="{00000000-0005-0000-0000-000036030000}"/>
    <cellStyle name="Normal 7 3" xfId="823" xr:uid="{00000000-0005-0000-0000-000037030000}"/>
    <cellStyle name="Normal 7 3 2" xfId="824" xr:uid="{00000000-0005-0000-0000-000038030000}"/>
    <cellStyle name="Normal 8" xfId="825" xr:uid="{00000000-0005-0000-0000-000039030000}"/>
    <cellStyle name="Normal 8 2" xfId="826" xr:uid="{00000000-0005-0000-0000-00003A030000}"/>
    <cellStyle name="Normal 8 2 2" xfId="827" xr:uid="{00000000-0005-0000-0000-00003B030000}"/>
    <cellStyle name="Normal 8 2 2 2" xfId="828" xr:uid="{00000000-0005-0000-0000-00003C030000}"/>
    <cellStyle name="Normal 8 2 2 2 2" xfId="829" xr:uid="{00000000-0005-0000-0000-00003D030000}"/>
    <cellStyle name="Normal 8 2 2 2 2 2" xfId="830" xr:uid="{00000000-0005-0000-0000-00003E030000}"/>
    <cellStyle name="Normal 8 2 2 2 3" xfId="831" xr:uid="{00000000-0005-0000-0000-00003F030000}"/>
    <cellStyle name="Normal 8 2 2 3" xfId="832" xr:uid="{00000000-0005-0000-0000-000040030000}"/>
    <cellStyle name="Normal 8 2 2 3 2" xfId="833" xr:uid="{00000000-0005-0000-0000-000041030000}"/>
    <cellStyle name="Normal 8 2 2 4" xfId="834" xr:uid="{00000000-0005-0000-0000-000042030000}"/>
    <cellStyle name="Normal 8 2 3" xfId="835" xr:uid="{00000000-0005-0000-0000-000043030000}"/>
    <cellStyle name="Normal 8 2 3 2" xfId="836" xr:uid="{00000000-0005-0000-0000-000044030000}"/>
    <cellStyle name="Normal 8 2 3 2 2" xfId="837" xr:uid="{00000000-0005-0000-0000-000045030000}"/>
    <cellStyle name="Normal 8 2 3 3" xfId="838" xr:uid="{00000000-0005-0000-0000-000046030000}"/>
    <cellStyle name="Normal 8 2 4" xfId="839" xr:uid="{00000000-0005-0000-0000-000047030000}"/>
    <cellStyle name="Normal 8 2 4 2" xfId="840" xr:uid="{00000000-0005-0000-0000-000048030000}"/>
    <cellStyle name="Normal 8 2 4 2 2" xfId="841" xr:uid="{00000000-0005-0000-0000-000049030000}"/>
    <cellStyle name="Normal 8 2 4 3" xfId="842" xr:uid="{00000000-0005-0000-0000-00004A030000}"/>
    <cellStyle name="Normal 8 2 5" xfId="843" xr:uid="{00000000-0005-0000-0000-00004B030000}"/>
    <cellStyle name="Normal 8 2 5 2" xfId="844" xr:uid="{00000000-0005-0000-0000-00004C030000}"/>
    <cellStyle name="Normal 8 2 6" xfId="845" xr:uid="{00000000-0005-0000-0000-00004D030000}"/>
    <cellStyle name="Normal 8 3" xfId="846" xr:uid="{00000000-0005-0000-0000-00004E030000}"/>
    <cellStyle name="Normal 8 3 2" xfId="847" xr:uid="{00000000-0005-0000-0000-00004F030000}"/>
    <cellStyle name="Normal 8 3 2 2" xfId="848" xr:uid="{00000000-0005-0000-0000-000050030000}"/>
    <cellStyle name="Normal 8 3 2 2 2" xfId="849" xr:uid="{00000000-0005-0000-0000-000051030000}"/>
    <cellStyle name="Normal 8 3 2 3" xfId="850" xr:uid="{00000000-0005-0000-0000-000052030000}"/>
    <cellStyle name="Normal 8 3 3" xfId="851" xr:uid="{00000000-0005-0000-0000-000053030000}"/>
    <cellStyle name="Normal 8 3 3 2" xfId="852" xr:uid="{00000000-0005-0000-0000-000054030000}"/>
    <cellStyle name="Normal 8 3 4" xfId="853" xr:uid="{00000000-0005-0000-0000-000055030000}"/>
    <cellStyle name="Normal 8 4" xfId="854" xr:uid="{00000000-0005-0000-0000-000056030000}"/>
    <cellStyle name="Normal 8 4 2" xfId="855" xr:uid="{00000000-0005-0000-0000-000057030000}"/>
    <cellStyle name="Normal 8 4 2 2" xfId="856" xr:uid="{00000000-0005-0000-0000-000058030000}"/>
    <cellStyle name="Normal 8 4 3" xfId="857" xr:uid="{00000000-0005-0000-0000-000059030000}"/>
    <cellStyle name="Normal 8 5" xfId="858" xr:uid="{00000000-0005-0000-0000-00005A030000}"/>
    <cellStyle name="Normal 8 5 2" xfId="859" xr:uid="{00000000-0005-0000-0000-00005B030000}"/>
    <cellStyle name="Normal 8 5 2 2" xfId="860" xr:uid="{00000000-0005-0000-0000-00005C030000}"/>
    <cellStyle name="Normal 8 5 3" xfId="861" xr:uid="{00000000-0005-0000-0000-00005D030000}"/>
    <cellStyle name="Normal 8 6" xfId="862" xr:uid="{00000000-0005-0000-0000-00005E030000}"/>
    <cellStyle name="Normal 8 6 2" xfId="863" xr:uid="{00000000-0005-0000-0000-00005F030000}"/>
    <cellStyle name="Normal 8 7" xfId="864" xr:uid="{00000000-0005-0000-0000-000060030000}"/>
    <cellStyle name="Normal 8 7 2" xfId="865" xr:uid="{00000000-0005-0000-0000-000061030000}"/>
    <cellStyle name="Normal 8 8" xfId="866" xr:uid="{00000000-0005-0000-0000-000062030000}"/>
    <cellStyle name="Normal 9" xfId="867" xr:uid="{00000000-0005-0000-0000-000063030000}"/>
    <cellStyle name="Normal 9 2" xfId="868" xr:uid="{00000000-0005-0000-0000-000064030000}"/>
    <cellStyle name="Note 2" xfId="869" xr:uid="{00000000-0005-0000-0000-000065030000}"/>
    <cellStyle name="Note 2 2" xfId="870" xr:uid="{00000000-0005-0000-0000-000066030000}"/>
    <cellStyle name="Note 2 2 2" xfId="871" xr:uid="{00000000-0005-0000-0000-000067030000}"/>
    <cellStyle name="Note 2 2 2 2" xfId="872" xr:uid="{00000000-0005-0000-0000-000068030000}"/>
    <cellStyle name="Note 2 2 2 2 2" xfId="873" xr:uid="{00000000-0005-0000-0000-000069030000}"/>
    <cellStyle name="Note 2 2 2 2 2 2" xfId="874" xr:uid="{00000000-0005-0000-0000-00006A030000}"/>
    <cellStyle name="Note 2 2 2 2 3" xfId="875" xr:uid="{00000000-0005-0000-0000-00006B030000}"/>
    <cellStyle name="Note 2 2 2 3" xfId="876" xr:uid="{00000000-0005-0000-0000-00006C030000}"/>
    <cellStyle name="Note 2 2 2 3 2" xfId="877" xr:uid="{00000000-0005-0000-0000-00006D030000}"/>
    <cellStyle name="Note 2 2 2 4" xfId="878" xr:uid="{00000000-0005-0000-0000-00006E030000}"/>
    <cellStyle name="Note 2 2 3" xfId="879" xr:uid="{00000000-0005-0000-0000-00006F030000}"/>
    <cellStyle name="Note 2 2 3 2" xfId="880" xr:uid="{00000000-0005-0000-0000-000070030000}"/>
    <cellStyle name="Note 2 2 3 2 2" xfId="881" xr:uid="{00000000-0005-0000-0000-000071030000}"/>
    <cellStyle name="Note 2 2 3 3" xfId="882" xr:uid="{00000000-0005-0000-0000-000072030000}"/>
    <cellStyle name="Note 2 2 4" xfId="883" xr:uid="{00000000-0005-0000-0000-000073030000}"/>
    <cellStyle name="Note 2 2 4 2" xfId="884" xr:uid="{00000000-0005-0000-0000-000074030000}"/>
    <cellStyle name="Note 2 2 4 2 2" xfId="885" xr:uid="{00000000-0005-0000-0000-000075030000}"/>
    <cellStyle name="Note 2 2 4 3" xfId="886" xr:uid="{00000000-0005-0000-0000-000076030000}"/>
    <cellStyle name="Note 2 2 5" xfId="887" xr:uid="{00000000-0005-0000-0000-000077030000}"/>
    <cellStyle name="Note 2 2 5 2" xfId="888" xr:uid="{00000000-0005-0000-0000-000078030000}"/>
    <cellStyle name="Note 2 2 6" xfId="889" xr:uid="{00000000-0005-0000-0000-000079030000}"/>
    <cellStyle name="Note 2 3" xfId="890" xr:uid="{00000000-0005-0000-0000-00007A030000}"/>
    <cellStyle name="Note 2 3 2" xfId="891" xr:uid="{00000000-0005-0000-0000-00007B030000}"/>
    <cellStyle name="Note 2 3 2 2" xfId="892" xr:uid="{00000000-0005-0000-0000-00007C030000}"/>
    <cellStyle name="Note 2 3 2 2 2" xfId="893" xr:uid="{00000000-0005-0000-0000-00007D030000}"/>
    <cellStyle name="Note 2 3 2 3" xfId="894" xr:uid="{00000000-0005-0000-0000-00007E030000}"/>
    <cellStyle name="Note 2 3 3" xfId="895" xr:uid="{00000000-0005-0000-0000-00007F030000}"/>
    <cellStyle name="Note 2 3 3 2" xfId="896" xr:uid="{00000000-0005-0000-0000-000080030000}"/>
    <cellStyle name="Note 2 3 4" xfId="897" xr:uid="{00000000-0005-0000-0000-000081030000}"/>
    <cellStyle name="Note 2 4" xfId="898" xr:uid="{00000000-0005-0000-0000-000082030000}"/>
    <cellStyle name="Note 2 4 2" xfId="899" xr:uid="{00000000-0005-0000-0000-000083030000}"/>
    <cellStyle name="Note 2 4 2 2" xfId="900" xr:uid="{00000000-0005-0000-0000-000084030000}"/>
    <cellStyle name="Note 2 4 3" xfId="901" xr:uid="{00000000-0005-0000-0000-000085030000}"/>
    <cellStyle name="Note 2 5" xfId="902" xr:uid="{00000000-0005-0000-0000-000086030000}"/>
    <cellStyle name="Note 2 5 2" xfId="903" xr:uid="{00000000-0005-0000-0000-000087030000}"/>
    <cellStyle name="Note 2 5 2 2" xfId="904" xr:uid="{00000000-0005-0000-0000-000088030000}"/>
    <cellStyle name="Note 2 5 3" xfId="905" xr:uid="{00000000-0005-0000-0000-000089030000}"/>
    <cellStyle name="Note 2 6" xfId="906" xr:uid="{00000000-0005-0000-0000-00008A030000}"/>
    <cellStyle name="Note 2 6 2" xfId="907" xr:uid="{00000000-0005-0000-0000-00008B030000}"/>
    <cellStyle name="Note 2 7" xfId="908" xr:uid="{00000000-0005-0000-0000-00008C030000}"/>
    <cellStyle name="Note 2 7 2" xfId="909" xr:uid="{00000000-0005-0000-0000-00008D030000}"/>
    <cellStyle name="Note 2 8" xfId="910" xr:uid="{00000000-0005-0000-0000-00008E030000}"/>
    <cellStyle name="Note 3" xfId="911" xr:uid="{00000000-0005-0000-0000-00008F030000}"/>
    <cellStyle name="Note 3 2" xfId="912" xr:uid="{00000000-0005-0000-0000-000090030000}"/>
    <cellStyle name="Note 3 2 2" xfId="913" xr:uid="{00000000-0005-0000-0000-000091030000}"/>
    <cellStyle name="Note 3 2 2 2" xfId="914" xr:uid="{00000000-0005-0000-0000-000092030000}"/>
    <cellStyle name="Note 3 2 2 2 2" xfId="915" xr:uid="{00000000-0005-0000-0000-000093030000}"/>
    <cellStyle name="Note 3 2 2 3" xfId="916" xr:uid="{00000000-0005-0000-0000-000094030000}"/>
    <cellStyle name="Note 3 2 3" xfId="917" xr:uid="{00000000-0005-0000-0000-000095030000}"/>
    <cellStyle name="Note 3 2 3 2" xfId="918" xr:uid="{00000000-0005-0000-0000-000096030000}"/>
    <cellStyle name="Note 3 2 4" xfId="919" xr:uid="{00000000-0005-0000-0000-000097030000}"/>
    <cellStyle name="Note 3 3" xfId="920" xr:uid="{00000000-0005-0000-0000-000098030000}"/>
    <cellStyle name="Note 3 3 2" xfId="921" xr:uid="{00000000-0005-0000-0000-000099030000}"/>
    <cellStyle name="Note 3 3 2 2" xfId="922" xr:uid="{00000000-0005-0000-0000-00009A030000}"/>
    <cellStyle name="Note 3 3 3" xfId="923" xr:uid="{00000000-0005-0000-0000-00009B030000}"/>
    <cellStyle name="Note 3 4" xfId="924" xr:uid="{00000000-0005-0000-0000-00009C030000}"/>
    <cellStyle name="Note 3 4 2" xfId="925" xr:uid="{00000000-0005-0000-0000-00009D030000}"/>
    <cellStyle name="Note 3 4 2 2" xfId="926" xr:uid="{00000000-0005-0000-0000-00009E030000}"/>
    <cellStyle name="Note 3 4 3" xfId="927" xr:uid="{00000000-0005-0000-0000-00009F030000}"/>
    <cellStyle name="Note 3 5" xfId="928" xr:uid="{00000000-0005-0000-0000-0000A0030000}"/>
    <cellStyle name="Note 3 5 2" xfId="929" xr:uid="{00000000-0005-0000-0000-0000A1030000}"/>
    <cellStyle name="Note 3 6" xfId="930" xr:uid="{00000000-0005-0000-0000-0000A2030000}"/>
    <cellStyle name="Note 3 6 2" xfId="931" xr:uid="{00000000-0005-0000-0000-0000A3030000}"/>
    <cellStyle name="Note 3 7" xfId="932" xr:uid="{00000000-0005-0000-0000-0000A4030000}"/>
    <cellStyle name="Note 4" xfId="933" xr:uid="{00000000-0005-0000-0000-0000A5030000}"/>
    <cellStyle name="Note 4 2" xfId="934" xr:uid="{00000000-0005-0000-0000-0000A6030000}"/>
    <cellStyle name="Note 5" xfId="935" xr:uid="{00000000-0005-0000-0000-0000A7030000}"/>
    <cellStyle name="Note 5 2" xfId="936" xr:uid="{00000000-0005-0000-0000-0000A8030000}"/>
    <cellStyle name="Note 6" xfId="937" xr:uid="{00000000-0005-0000-0000-0000A9030000}"/>
    <cellStyle name="Note 6 2" xfId="938" xr:uid="{00000000-0005-0000-0000-0000AA030000}"/>
    <cellStyle name="Percent" xfId="939" builtinId="5"/>
    <cellStyle name="Percent 2" xfId="940" xr:uid="{00000000-0005-0000-0000-0000AC030000}"/>
    <cellStyle name="Percent 2 2" xfId="941" xr:uid="{00000000-0005-0000-0000-0000AD030000}"/>
    <cellStyle name="Percent 2 3" xfId="942" xr:uid="{00000000-0005-0000-0000-0000AE030000}"/>
    <cellStyle name="Percent 2 3 2" xfId="943" xr:uid="{00000000-0005-0000-0000-0000AF030000}"/>
    <cellStyle name="Percent 2 3 2 2" xfId="944" xr:uid="{00000000-0005-0000-0000-0000B0030000}"/>
    <cellStyle name="Percent 2 3 2 3" xfId="945" xr:uid="{00000000-0005-0000-0000-0000B1030000}"/>
    <cellStyle name="Percent 2 3 2 3 2" xfId="946" xr:uid="{00000000-0005-0000-0000-0000B2030000}"/>
    <cellStyle name="Percent 2 4" xfId="947" xr:uid="{00000000-0005-0000-0000-0000B3030000}"/>
    <cellStyle name="Percent 2 4 2" xfId="948" xr:uid="{00000000-0005-0000-0000-0000B4030000}"/>
    <cellStyle name="Percent 2 4 2 2" xfId="949" xr:uid="{00000000-0005-0000-0000-0000B5030000}"/>
    <cellStyle name="Percent 2 4 3" xfId="950" xr:uid="{00000000-0005-0000-0000-0000B6030000}"/>
    <cellStyle name="Percent 2 4 3 2" xfId="951" xr:uid="{00000000-0005-0000-0000-0000B7030000}"/>
    <cellStyle name="Percent 2 4 4" xfId="952" xr:uid="{00000000-0005-0000-0000-0000B8030000}"/>
    <cellStyle name="Percent 2 4 4 2" xfId="953" xr:uid="{00000000-0005-0000-0000-0000B9030000}"/>
    <cellStyle name="Percent 2 4 5" xfId="954" xr:uid="{00000000-0005-0000-0000-0000BA030000}"/>
    <cellStyle name="Percent 2 4 6" xfId="955" xr:uid="{00000000-0005-0000-0000-0000BB030000}"/>
    <cellStyle name="Percent 2 5" xfId="956" xr:uid="{00000000-0005-0000-0000-0000BC030000}"/>
    <cellStyle name="Percent 3" xfId="957" xr:uid="{00000000-0005-0000-0000-0000BD030000}"/>
    <cellStyle name="Percent 3 2" xfId="958" xr:uid="{00000000-0005-0000-0000-0000BE030000}"/>
    <cellStyle name="Percent 3 3" xfId="959" xr:uid="{00000000-0005-0000-0000-0000BF030000}"/>
    <cellStyle name="Percent 4" xfId="960" xr:uid="{00000000-0005-0000-0000-0000C0030000}"/>
    <cellStyle name="Percent 4 2" xfId="961" xr:uid="{00000000-0005-0000-0000-0000C1030000}"/>
    <cellStyle name="Percent 4 2 2" xfId="962" xr:uid="{00000000-0005-0000-0000-0000C2030000}"/>
    <cellStyle name="Percent 4 3" xfId="963" xr:uid="{00000000-0005-0000-0000-0000C3030000}"/>
    <cellStyle name="Percent 4 3 2" xfId="964" xr:uid="{00000000-0005-0000-0000-0000C4030000}"/>
    <cellStyle name="Percent 5" xfId="965" xr:uid="{00000000-0005-0000-0000-0000C5030000}"/>
    <cellStyle name="Percent 5 2" xfId="966" xr:uid="{00000000-0005-0000-0000-0000C6030000}"/>
    <cellStyle name="Percent 6" xfId="967" xr:uid="{00000000-0005-0000-0000-0000C7030000}"/>
    <cellStyle name="Percent 6 2" xfId="968" xr:uid="{00000000-0005-0000-0000-0000C8030000}"/>
    <cellStyle name="Percent 7" xfId="969" xr:uid="{00000000-0005-0000-0000-0000C9030000}"/>
    <cellStyle name="Percent 7 2" xfId="970" xr:uid="{00000000-0005-0000-0000-0000CA030000}"/>
    <cellStyle name="Percent 8" xfId="971" xr:uid="{00000000-0005-0000-0000-0000CB030000}"/>
    <cellStyle name="Percent 8 2" xfId="972" xr:uid="{00000000-0005-0000-0000-0000CC030000}"/>
    <cellStyle name="Percent 9" xfId="973" xr:uid="{00000000-0005-0000-0000-0000CD030000}"/>
    <cellStyle name="Title 2" xfId="974" xr:uid="{00000000-0005-0000-0000-0000CE030000}"/>
    <cellStyle name="Title 3" xfId="975" xr:uid="{00000000-0005-0000-0000-0000CF030000}"/>
    <cellStyle name="Title 4" xfId="976" xr:uid="{00000000-0005-0000-0000-0000D003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733425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4" Type="http://schemas.openxmlformats.org/officeDocument/2006/relationships/hyperlink" Target="mailto:doh.information@doh.wa.gov" TargetMode="External"/><Relationship Id="rId9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/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4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27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28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29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30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31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/>
      <c r="C47" s="273">
        <v>532664.72</v>
      </c>
      <c r="D47" s="273"/>
      <c r="E47" s="273">
        <v>1361796.6400000001</v>
      </c>
      <c r="F47" s="273"/>
      <c r="G47" s="273"/>
      <c r="H47" s="273"/>
      <c r="I47" s="273">
        <v>738137.33</v>
      </c>
      <c r="J47" s="273"/>
      <c r="K47" s="273"/>
      <c r="L47" s="273"/>
      <c r="M47" s="273"/>
      <c r="N47" s="273"/>
      <c r="O47" s="273">
        <v>636231.43000000005</v>
      </c>
      <c r="P47" s="273">
        <v>532662.42000000004</v>
      </c>
      <c r="Q47" s="273">
        <v>51126.03</v>
      </c>
      <c r="R47" s="273">
        <v>115878.72</v>
      </c>
      <c r="S47" s="273">
        <v>54560.01</v>
      </c>
      <c r="T47" s="273"/>
      <c r="U47" s="273">
        <v>447139.55</v>
      </c>
      <c r="V47" s="273">
        <v>198243.99000000002</v>
      </c>
      <c r="W47" s="273">
        <v>73409.649999999994</v>
      </c>
      <c r="X47" s="273">
        <v>229819.61</v>
      </c>
      <c r="Y47" s="273">
        <v>508393.23</v>
      </c>
      <c r="Z47" s="273"/>
      <c r="AA47" s="273">
        <v>56690.6</v>
      </c>
      <c r="AB47" s="273">
        <v>476042.07</v>
      </c>
      <c r="AC47" s="273">
        <v>226030.8</v>
      </c>
      <c r="AD47" s="273"/>
      <c r="AE47" s="273"/>
      <c r="AF47" s="273"/>
      <c r="AG47" s="273">
        <v>865469.98</v>
      </c>
      <c r="AH47" s="273"/>
      <c r="AI47" s="273">
        <v>205542.54</v>
      </c>
      <c r="AJ47" s="273"/>
      <c r="AK47" s="273"/>
      <c r="AL47" s="273"/>
      <c r="AM47" s="273"/>
      <c r="AN47" s="273"/>
      <c r="AO47" s="273"/>
      <c r="AP47" s="273">
        <v>1739659.76</v>
      </c>
      <c r="AQ47" s="273"/>
      <c r="AR47" s="273"/>
      <c r="AS47" s="273"/>
      <c r="AT47" s="273"/>
      <c r="AU47" s="273"/>
      <c r="AV47" s="273">
        <v>249050.72</v>
      </c>
      <c r="AW47" s="273"/>
      <c r="AX47" s="273"/>
      <c r="AY47" s="273">
        <v>209304.72</v>
      </c>
      <c r="AZ47" s="273"/>
      <c r="BA47" s="273"/>
      <c r="BB47" s="273">
        <v>212563.34</v>
      </c>
      <c r="BC47" s="273"/>
      <c r="BD47" s="273">
        <v>66778.17</v>
      </c>
      <c r="BE47" s="273">
        <v>215784.71999999997</v>
      </c>
      <c r="BF47" s="273">
        <v>348994.93000000005</v>
      </c>
      <c r="BG47" s="273">
        <v>26948.5</v>
      </c>
      <c r="BH47" s="273">
        <v>220286.15</v>
      </c>
      <c r="BI47" s="273"/>
      <c r="BJ47" s="273">
        <v>179590.84999999998</v>
      </c>
      <c r="BK47" s="273">
        <v>82990.02</v>
      </c>
      <c r="BL47" s="273">
        <v>248176.86</v>
      </c>
      <c r="BM47" s="273"/>
      <c r="BN47" s="273">
        <v>387688.54000000039</v>
      </c>
      <c r="BO47" s="273"/>
      <c r="BP47" s="273">
        <v>26901.57</v>
      </c>
      <c r="BQ47" s="273"/>
      <c r="BR47" s="273">
        <v>82976.13</v>
      </c>
      <c r="BS47" s="273">
        <v>21129.81</v>
      </c>
      <c r="BT47" s="273"/>
      <c r="BU47" s="273"/>
      <c r="BV47" s="273">
        <v>72307.899999999994</v>
      </c>
      <c r="BW47" s="273">
        <v>42838.8</v>
      </c>
      <c r="BX47" s="273"/>
      <c r="BY47" s="273">
        <v>421423.83999999997</v>
      </c>
      <c r="BZ47" s="273"/>
      <c r="CA47" s="273">
        <v>38406.6</v>
      </c>
      <c r="CB47" s="273"/>
      <c r="CC47" s="273"/>
      <c r="CD47" s="16"/>
      <c r="CE47" s="25">
        <f>SUM(C47:CC47)</f>
        <v>12203641.250000004</v>
      </c>
    </row>
    <row r="48" spans="1:83" x14ac:dyDescent="0.25">
      <c r="A48" s="25" t="s">
        <v>231</v>
      </c>
      <c r="B48" s="272"/>
      <c r="C48" s="25" t="b">
        <f t="shared" ref="C48:AH48" si="0">IF($B$48,(ROUND((($B$48/$CE$61)*C61),0)))</f>
        <v>0</v>
      </c>
      <c r="D48" s="25" t="b">
        <f t="shared" si="0"/>
        <v>0</v>
      </c>
      <c r="E48" s="25" t="b">
        <f t="shared" si="0"/>
        <v>0</v>
      </c>
      <c r="F48" s="25" t="b">
        <f t="shared" si="0"/>
        <v>0</v>
      </c>
      <c r="G48" s="25" t="b">
        <f t="shared" si="0"/>
        <v>0</v>
      </c>
      <c r="H48" s="25" t="b">
        <f t="shared" si="0"/>
        <v>0</v>
      </c>
      <c r="I48" s="25" t="b">
        <f t="shared" si="0"/>
        <v>0</v>
      </c>
      <c r="J48" s="25" t="b">
        <f t="shared" si="0"/>
        <v>0</v>
      </c>
      <c r="K48" s="25" t="b">
        <f t="shared" si="0"/>
        <v>0</v>
      </c>
      <c r="L48" s="25" t="b">
        <f t="shared" si="0"/>
        <v>0</v>
      </c>
      <c r="M48" s="25" t="b">
        <f t="shared" si="0"/>
        <v>0</v>
      </c>
      <c r="N48" s="25" t="b">
        <f t="shared" si="0"/>
        <v>0</v>
      </c>
      <c r="O48" s="25" t="b">
        <f t="shared" si="0"/>
        <v>0</v>
      </c>
      <c r="P48" s="25" t="b">
        <f t="shared" si="0"/>
        <v>0</v>
      </c>
      <c r="Q48" s="25" t="b">
        <f t="shared" si="0"/>
        <v>0</v>
      </c>
      <c r="R48" s="25" t="b">
        <f t="shared" si="0"/>
        <v>0</v>
      </c>
      <c r="S48" s="25" t="b">
        <f t="shared" si="0"/>
        <v>0</v>
      </c>
      <c r="T48" s="25" t="b">
        <f t="shared" si="0"/>
        <v>0</v>
      </c>
      <c r="U48" s="25" t="b">
        <f t="shared" si="0"/>
        <v>0</v>
      </c>
      <c r="V48" s="25" t="b">
        <f t="shared" si="0"/>
        <v>0</v>
      </c>
      <c r="W48" s="25" t="b">
        <f t="shared" si="0"/>
        <v>0</v>
      </c>
      <c r="X48" s="25" t="b">
        <f t="shared" si="0"/>
        <v>0</v>
      </c>
      <c r="Y48" s="25" t="b">
        <f t="shared" si="0"/>
        <v>0</v>
      </c>
      <c r="Z48" s="25" t="b">
        <f t="shared" si="0"/>
        <v>0</v>
      </c>
      <c r="AA48" s="25" t="b">
        <f t="shared" si="0"/>
        <v>0</v>
      </c>
      <c r="AB48" s="25" t="b">
        <f t="shared" si="0"/>
        <v>0</v>
      </c>
      <c r="AC48" s="25" t="b">
        <f t="shared" si="0"/>
        <v>0</v>
      </c>
      <c r="AD48" s="25" t="b">
        <f t="shared" si="0"/>
        <v>0</v>
      </c>
      <c r="AE48" s="25" t="b">
        <f t="shared" si="0"/>
        <v>0</v>
      </c>
      <c r="AF48" s="25" t="b">
        <f t="shared" si="0"/>
        <v>0</v>
      </c>
      <c r="AG48" s="25" t="b">
        <f t="shared" si="0"/>
        <v>0</v>
      </c>
      <c r="AH48" s="25" t="b">
        <f t="shared" si="0"/>
        <v>0</v>
      </c>
      <c r="AI48" s="25" t="b">
        <f t="shared" ref="AI48:BN48" si="1">IF($B$48,(ROUND((($B$48/$CE$61)*AI61),0)))</f>
        <v>0</v>
      </c>
      <c r="AJ48" s="25" t="b">
        <f t="shared" si="1"/>
        <v>0</v>
      </c>
      <c r="AK48" s="25" t="b">
        <f t="shared" si="1"/>
        <v>0</v>
      </c>
      <c r="AL48" s="25" t="b">
        <f t="shared" si="1"/>
        <v>0</v>
      </c>
      <c r="AM48" s="25" t="b">
        <f t="shared" si="1"/>
        <v>0</v>
      </c>
      <c r="AN48" s="25" t="b">
        <f t="shared" si="1"/>
        <v>0</v>
      </c>
      <c r="AO48" s="25" t="b">
        <f t="shared" si="1"/>
        <v>0</v>
      </c>
      <c r="AP48" s="25" t="b">
        <f t="shared" si="1"/>
        <v>0</v>
      </c>
      <c r="AQ48" s="25" t="b">
        <f t="shared" si="1"/>
        <v>0</v>
      </c>
      <c r="AR48" s="25" t="b">
        <f t="shared" si="1"/>
        <v>0</v>
      </c>
      <c r="AS48" s="25" t="b">
        <f t="shared" si="1"/>
        <v>0</v>
      </c>
      <c r="AT48" s="25" t="b">
        <f t="shared" si="1"/>
        <v>0</v>
      </c>
      <c r="AU48" s="25" t="b">
        <f t="shared" si="1"/>
        <v>0</v>
      </c>
      <c r="AV48" s="25" t="b">
        <f t="shared" si="1"/>
        <v>0</v>
      </c>
      <c r="AW48" s="25" t="b">
        <f t="shared" si="1"/>
        <v>0</v>
      </c>
      <c r="AX48" s="25" t="b">
        <f t="shared" si="1"/>
        <v>0</v>
      </c>
      <c r="AY48" s="25" t="b">
        <f t="shared" si="1"/>
        <v>0</v>
      </c>
      <c r="AZ48" s="25" t="b">
        <f t="shared" si="1"/>
        <v>0</v>
      </c>
      <c r="BA48" s="25" t="b">
        <f t="shared" si="1"/>
        <v>0</v>
      </c>
      <c r="BB48" s="25" t="b">
        <f t="shared" si="1"/>
        <v>0</v>
      </c>
      <c r="BC48" s="25" t="b">
        <f t="shared" si="1"/>
        <v>0</v>
      </c>
      <c r="BD48" s="25" t="b">
        <f t="shared" si="1"/>
        <v>0</v>
      </c>
      <c r="BE48" s="25" t="b">
        <f t="shared" si="1"/>
        <v>0</v>
      </c>
      <c r="BF48" s="25" t="b">
        <f t="shared" si="1"/>
        <v>0</v>
      </c>
      <c r="BG48" s="25" t="b">
        <f t="shared" si="1"/>
        <v>0</v>
      </c>
      <c r="BH48" s="25" t="b">
        <f t="shared" si="1"/>
        <v>0</v>
      </c>
      <c r="BI48" s="25" t="b">
        <f t="shared" si="1"/>
        <v>0</v>
      </c>
      <c r="BJ48" s="25" t="b">
        <f t="shared" si="1"/>
        <v>0</v>
      </c>
      <c r="BK48" s="25" t="b">
        <f t="shared" si="1"/>
        <v>0</v>
      </c>
      <c r="BL48" s="25" t="b">
        <f t="shared" si="1"/>
        <v>0</v>
      </c>
      <c r="BM48" s="25" t="b">
        <f t="shared" si="1"/>
        <v>0</v>
      </c>
      <c r="BN48" s="25" t="b">
        <f t="shared" si="1"/>
        <v>0</v>
      </c>
      <c r="BO48" s="25" t="b">
        <f t="shared" ref="BO48:CD48" si="2">IF($B$48,(ROUND((($B$48/$CE$61)*BO61),0)))</f>
        <v>0</v>
      </c>
      <c r="BP48" s="25" t="b">
        <f t="shared" si="2"/>
        <v>0</v>
      </c>
      <c r="BQ48" s="25" t="b">
        <f t="shared" si="2"/>
        <v>0</v>
      </c>
      <c r="BR48" s="25" t="b">
        <f t="shared" si="2"/>
        <v>0</v>
      </c>
      <c r="BS48" s="25" t="b">
        <f t="shared" si="2"/>
        <v>0</v>
      </c>
      <c r="BT48" s="25" t="b">
        <f t="shared" si="2"/>
        <v>0</v>
      </c>
      <c r="BU48" s="25" t="b">
        <f t="shared" si="2"/>
        <v>0</v>
      </c>
      <c r="BV48" s="25" t="b">
        <f t="shared" si="2"/>
        <v>0</v>
      </c>
      <c r="BW48" s="25" t="b">
        <f t="shared" si="2"/>
        <v>0</v>
      </c>
      <c r="BX48" s="25" t="b">
        <f t="shared" si="2"/>
        <v>0</v>
      </c>
      <c r="BY48" s="25" t="b">
        <f t="shared" si="2"/>
        <v>0</v>
      </c>
      <c r="BZ48" s="25" t="b">
        <f t="shared" si="2"/>
        <v>0</v>
      </c>
      <c r="CA48" s="25" t="b">
        <f t="shared" si="2"/>
        <v>0</v>
      </c>
      <c r="CB48" s="25" t="b">
        <f t="shared" si="2"/>
        <v>0</v>
      </c>
      <c r="CC48" s="25" t="b">
        <f t="shared" si="2"/>
        <v>0</v>
      </c>
      <c r="CD48" s="25" t="b">
        <f t="shared" si="2"/>
        <v>0</v>
      </c>
      <c r="CE48" s="25">
        <f>SUM(C48:CD48)</f>
        <v>0</v>
      </c>
    </row>
    <row r="49" spans="1:83" x14ac:dyDescent="0.25">
      <c r="A49" s="16" t="s">
        <v>232</v>
      </c>
      <c r="B49" s="25">
        <f>B47+B48</f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/>
      <c r="C51" s="273">
        <v>38556.769999999997</v>
      </c>
      <c r="D51" s="273"/>
      <c r="E51" s="273">
        <v>31584.270000000004</v>
      </c>
      <c r="F51" s="273"/>
      <c r="G51" s="273">
        <v>60.88</v>
      </c>
      <c r="H51" s="273"/>
      <c r="I51" s="273">
        <v>5943.96</v>
      </c>
      <c r="J51" s="273">
        <v>21233.66</v>
      </c>
      <c r="K51" s="273"/>
      <c r="L51" s="273"/>
      <c r="M51" s="273"/>
      <c r="N51" s="273"/>
      <c r="O51" s="273">
        <v>37357.479999999996</v>
      </c>
      <c r="P51" s="273">
        <v>132345.98000000001</v>
      </c>
      <c r="Q51" s="273">
        <v>2025.63</v>
      </c>
      <c r="R51" s="273">
        <v>2474.06</v>
      </c>
      <c r="S51" s="273">
        <v>13053.22</v>
      </c>
      <c r="T51" s="273"/>
      <c r="U51" s="273">
        <v>33308.71</v>
      </c>
      <c r="V51" s="273"/>
      <c r="W51" s="273">
        <v>89055.53</v>
      </c>
      <c r="X51" s="273">
        <v>4864.8999999999996</v>
      </c>
      <c r="Y51" s="273">
        <v>245854.89</v>
      </c>
      <c r="Z51" s="273"/>
      <c r="AA51" s="273">
        <v>4296.3900000000003</v>
      </c>
      <c r="AB51" s="273">
        <v>1834.44</v>
      </c>
      <c r="AC51" s="273">
        <v>43175.28</v>
      </c>
      <c r="AD51" s="273"/>
      <c r="AE51" s="273">
        <v>9421.68</v>
      </c>
      <c r="AF51" s="273"/>
      <c r="AG51" s="273">
        <v>101695.74</v>
      </c>
      <c r="AH51" s="273"/>
      <c r="AI51" s="273">
        <v>4258.32</v>
      </c>
      <c r="AJ51" s="273"/>
      <c r="AK51" s="273"/>
      <c r="AL51" s="273"/>
      <c r="AM51" s="273"/>
      <c r="AN51" s="273"/>
      <c r="AO51" s="273"/>
      <c r="AP51" s="273">
        <v>38170.920000000006</v>
      </c>
      <c r="AQ51" s="273"/>
      <c r="AR51" s="273"/>
      <c r="AS51" s="273"/>
      <c r="AT51" s="273"/>
      <c r="AU51" s="273"/>
      <c r="AV51" s="273">
        <v>58326.47</v>
      </c>
      <c r="AW51" s="273"/>
      <c r="AX51" s="273"/>
      <c r="AY51" s="273">
        <v>2978.37</v>
      </c>
      <c r="AZ51" s="273"/>
      <c r="BA51" s="273"/>
      <c r="BB51" s="273"/>
      <c r="BC51" s="273"/>
      <c r="BD51" s="273">
        <v>362.11</v>
      </c>
      <c r="BE51" s="273">
        <v>72333.17</v>
      </c>
      <c r="BF51" s="273"/>
      <c r="BG51" s="273"/>
      <c r="BH51" s="273">
        <v>689943.91</v>
      </c>
      <c r="BI51" s="273"/>
      <c r="BJ51" s="273"/>
      <c r="BK51" s="273">
        <v>242.88</v>
      </c>
      <c r="BL51" s="273">
        <v>673.44</v>
      </c>
      <c r="BM51" s="273"/>
      <c r="BN51" s="273">
        <v>86</v>
      </c>
      <c r="BO51" s="273"/>
      <c r="BP51" s="273"/>
      <c r="BQ51" s="273"/>
      <c r="BR51" s="273"/>
      <c r="BS51" s="273"/>
      <c r="BT51" s="273"/>
      <c r="BU51" s="273"/>
      <c r="BV51" s="273">
        <v>1544.83</v>
      </c>
      <c r="BW51" s="273"/>
      <c r="BX51" s="273"/>
      <c r="BY51" s="273">
        <v>27384.720000000001</v>
      </c>
      <c r="BZ51" s="273"/>
      <c r="CA51" s="273"/>
      <c r="CB51" s="273"/>
      <c r="CC51" s="273"/>
      <c r="CD51" s="16"/>
      <c r="CE51" s="25">
        <f>SUM(C51:CD51)</f>
        <v>1714448.61</v>
      </c>
    </row>
    <row r="52" spans="1:83" x14ac:dyDescent="0.25">
      <c r="A52" s="31" t="s">
        <v>234</v>
      </c>
      <c r="B52" s="272">
        <v>1406566</v>
      </c>
      <c r="C52" s="25">
        <f t="shared" ref="C52:AH52" si="3">IF($B$52,ROUND(($B$52/($CE$90+$CF$90)*C90),0))</f>
        <v>27478</v>
      </c>
      <c r="D52" s="25">
        <f t="shared" si="3"/>
        <v>0</v>
      </c>
      <c r="E52" s="25">
        <f t="shared" si="3"/>
        <v>94955</v>
      </c>
      <c r="F52" s="25">
        <f t="shared" si="3"/>
        <v>0</v>
      </c>
      <c r="G52" s="25">
        <f t="shared" si="3"/>
        <v>0</v>
      </c>
      <c r="H52" s="25">
        <f t="shared" si="3"/>
        <v>0</v>
      </c>
      <c r="I52" s="25">
        <f t="shared" si="3"/>
        <v>83961</v>
      </c>
      <c r="J52" s="25">
        <f t="shared" si="3"/>
        <v>2143</v>
      </c>
      <c r="K52" s="25">
        <f t="shared" si="3"/>
        <v>0</v>
      </c>
      <c r="L52" s="25">
        <f t="shared" si="3"/>
        <v>0</v>
      </c>
      <c r="M52" s="25">
        <f t="shared" si="3"/>
        <v>0</v>
      </c>
      <c r="N52" s="25">
        <f t="shared" si="3"/>
        <v>0</v>
      </c>
      <c r="O52" s="25">
        <f t="shared" si="3"/>
        <v>14533</v>
      </c>
      <c r="P52" s="25">
        <f t="shared" si="3"/>
        <v>31348</v>
      </c>
      <c r="Q52" s="25">
        <f t="shared" si="3"/>
        <v>6078</v>
      </c>
      <c r="R52" s="25">
        <f t="shared" si="3"/>
        <v>924</v>
      </c>
      <c r="S52" s="25">
        <f t="shared" si="3"/>
        <v>6214</v>
      </c>
      <c r="T52" s="25">
        <f t="shared" si="3"/>
        <v>0</v>
      </c>
      <c r="U52" s="25">
        <f t="shared" si="3"/>
        <v>26624</v>
      </c>
      <c r="V52" s="25">
        <f t="shared" si="3"/>
        <v>4033</v>
      </c>
      <c r="W52" s="25">
        <f t="shared" si="3"/>
        <v>3464</v>
      </c>
      <c r="X52" s="25">
        <f t="shared" si="3"/>
        <v>27749</v>
      </c>
      <c r="Y52" s="25">
        <f t="shared" si="3"/>
        <v>41834</v>
      </c>
      <c r="Z52" s="25">
        <f t="shared" si="3"/>
        <v>0</v>
      </c>
      <c r="AA52" s="25">
        <f t="shared" si="3"/>
        <v>1881</v>
      </c>
      <c r="AB52" s="25">
        <f t="shared" si="3"/>
        <v>5784</v>
      </c>
      <c r="AC52" s="25">
        <f t="shared" si="3"/>
        <v>1419</v>
      </c>
      <c r="AD52" s="25">
        <f t="shared" si="3"/>
        <v>0</v>
      </c>
      <c r="AE52" s="25">
        <f t="shared" si="3"/>
        <v>28547</v>
      </c>
      <c r="AF52" s="25">
        <f t="shared" si="3"/>
        <v>0</v>
      </c>
      <c r="AG52" s="25">
        <f t="shared" si="3"/>
        <v>74382</v>
      </c>
      <c r="AH52" s="25">
        <f t="shared" si="3"/>
        <v>0</v>
      </c>
      <c r="AI52" s="25">
        <f t="shared" ref="AI52:BN52" si="4">IF($B$52,ROUND(($B$52/($CE$90+$CF$90)*AI90),0))</f>
        <v>14435</v>
      </c>
      <c r="AJ52" s="25">
        <f t="shared" si="4"/>
        <v>0</v>
      </c>
      <c r="AK52" s="25">
        <f t="shared" si="4"/>
        <v>0</v>
      </c>
      <c r="AL52" s="25">
        <f t="shared" si="4"/>
        <v>1545</v>
      </c>
      <c r="AM52" s="25">
        <f t="shared" si="4"/>
        <v>0</v>
      </c>
      <c r="AN52" s="25">
        <f t="shared" si="4"/>
        <v>0</v>
      </c>
      <c r="AO52" s="25">
        <f t="shared" si="4"/>
        <v>0</v>
      </c>
      <c r="AP52" s="25">
        <f t="shared" si="4"/>
        <v>194397</v>
      </c>
      <c r="AQ52" s="25">
        <f t="shared" si="4"/>
        <v>0</v>
      </c>
      <c r="AR52" s="25">
        <f t="shared" si="4"/>
        <v>0</v>
      </c>
      <c r="AS52" s="25">
        <f t="shared" si="4"/>
        <v>0</v>
      </c>
      <c r="AT52" s="25">
        <f t="shared" si="4"/>
        <v>0</v>
      </c>
      <c r="AU52" s="25">
        <f t="shared" si="4"/>
        <v>0</v>
      </c>
      <c r="AV52" s="25">
        <f t="shared" si="4"/>
        <v>30088</v>
      </c>
      <c r="AW52" s="25">
        <f t="shared" si="4"/>
        <v>0</v>
      </c>
      <c r="AX52" s="25">
        <f t="shared" si="4"/>
        <v>0</v>
      </c>
      <c r="AY52" s="25">
        <f t="shared" si="4"/>
        <v>34369</v>
      </c>
      <c r="AZ52" s="25">
        <f t="shared" si="4"/>
        <v>0</v>
      </c>
      <c r="BA52" s="25">
        <f t="shared" si="4"/>
        <v>5406</v>
      </c>
      <c r="BB52" s="25">
        <f t="shared" si="4"/>
        <v>1452</v>
      </c>
      <c r="BC52" s="25">
        <f t="shared" si="4"/>
        <v>0</v>
      </c>
      <c r="BD52" s="25">
        <f t="shared" si="4"/>
        <v>11396</v>
      </c>
      <c r="BE52" s="25">
        <f t="shared" si="4"/>
        <v>125323</v>
      </c>
      <c r="BF52" s="25">
        <f t="shared" si="4"/>
        <v>10971</v>
      </c>
      <c r="BG52" s="25">
        <f t="shared" si="4"/>
        <v>1218</v>
      </c>
      <c r="BH52" s="25">
        <f t="shared" si="4"/>
        <v>16680</v>
      </c>
      <c r="BI52" s="25">
        <f t="shared" si="4"/>
        <v>0</v>
      </c>
      <c r="BJ52" s="25">
        <f t="shared" si="4"/>
        <v>11340</v>
      </c>
      <c r="BK52" s="25">
        <f t="shared" si="4"/>
        <v>11214</v>
      </c>
      <c r="BL52" s="25">
        <f t="shared" si="4"/>
        <v>5252</v>
      </c>
      <c r="BM52" s="25">
        <f t="shared" si="4"/>
        <v>0</v>
      </c>
      <c r="BN52" s="25">
        <f t="shared" si="4"/>
        <v>373136</v>
      </c>
      <c r="BO52" s="25">
        <f t="shared" ref="BO52:CD52" si="5">IF($B$52,ROUND(($B$52/($CE$90+$CF$90)*BO90),0))</f>
        <v>0</v>
      </c>
      <c r="BP52" s="25">
        <f t="shared" si="5"/>
        <v>1727</v>
      </c>
      <c r="BQ52" s="25">
        <f t="shared" si="5"/>
        <v>0</v>
      </c>
      <c r="BR52" s="25">
        <f t="shared" si="5"/>
        <v>6013</v>
      </c>
      <c r="BS52" s="25">
        <f t="shared" si="5"/>
        <v>3497</v>
      </c>
      <c r="BT52" s="25">
        <f t="shared" si="5"/>
        <v>0</v>
      </c>
      <c r="BU52" s="25">
        <f t="shared" si="5"/>
        <v>0</v>
      </c>
      <c r="BV52" s="25">
        <f t="shared" si="5"/>
        <v>51338</v>
      </c>
      <c r="BW52" s="25">
        <f t="shared" si="5"/>
        <v>2110</v>
      </c>
      <c r="BX52" s="25">
        <f t="shared" si="5"/>
        <v>0</v>
      </c>
      <c r="BY52" s="25">
        <f t="shared" si="5"/>
        <v>2577</v>
      </c>
      <c r="BZ52" s="25">
        <f t="shared" si="5"/>
        <v>0</v>
      </c>
      <c r="CA52" s="25">
        <f t="shared" si="5"/>
        <v>7731</v>
      </c>
      <c r="CB52" s="25">
        <f t="shared" si="5"/>
        <v>0</v>
      </c>
      <c r="CC52" s="25">
        <f t="shared" si="5"/>
        <v>0</v>
      </c>
      <c r="CD52" s="25">
        <f t="shared" si="5"/>
        <v>0</v>
      </c>
      <c r="CE52" s="25">
        <f>SUM(C52:CD52)</f>
        <v>1406566</v>
      </c>
    </row>
    <row r="53" spans="1:83" x14ac:dyDescent="0.25">
      <c r="A53" s="16" t="s">
        <v>232</v>
      </c>
      <c r="B53" s="25">
        <f>B51+B52</f>
        <v>1406566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1809</v>
      </c>
      <c r="D59" s="273"/>
      <c r="E59" s="273">
        <v>8498</v>
      </c>
      <c r="F59" s="273"/>
      <c r="G59" s="273"/>
      <c r="H59" s="273"/>
      <c r="I59" s="273">
        <v>3492</v>
      </c>
      <c r="J59" s="273">
        <v>627</v>
      </c>
      <c r="K59" s="273"/>
      <c r="L59" s="273"/>
      <c r="M59" s="273"/>
      <c r="N59" s="273"/>
      <c r="O59" s="273">
        <v>335</v>
      </c>
      <c r="P59" s="274">
        <v>190809</v>
      </c>
      <c r="Q59" s="275">
        <v>59967</v>
      </c>
      <c r="R59" s="275">
        <v>190809</v>
      </c>
      <c r="S59" s="263">
        <v>0</v>
      </c>
      <c r="T59" s="263">
        <v>0</v>
      </c>
      <c r="U59" s="276">
        <v>792825.4</v>
      </c>
      <c r="V59" s="275">
        <v>17843.13</v>
      </c>
      <c r="W59" s="275">
        <v>33582.980000000003</v>
      </c>
      <c r="X59" s="275">
        <v>90174.01</v>
      </c>
      <c r="Y59" s="275">
        <v>18842.310000000001</v>
      </c>
      <c r="Z59" s="275">
        <v>25086.95</v>
      </c>
      <c r="AA59" s="275">
        <v>7994.89</v>
      </c>
      <c r="AB59" s="263">
        <v>0</v>
      </c>
      <c r="AC59" s="275">
        <v>77100</v>
      </c>
      <c r="AD59" s="275"/>
      <c r="AE59" s="275">
        <v>47889</v>
      </c>
      <c r="AF59" s="275"/>
      <c r="AG59" s="275">
        <v>21758</v>
      </c>
      <c r="AH59" s="275"/>
      <c r="AI59" s="275"/>
      <c r="AJ59" s="275"/>
      <c r="AK59" s="275">
        <v>15371</v>
      </c>
      <c r="AL59" s="275">
        <v>786</v>
      </c>
      <c r="AM59" s="275"/>
      <c r="AN59" s="275"/>
      <c r="AO59" s="275"/>
      <c r="AP59" s="275">
        <v>55329</v>
      </c>
      <c r="AQ59" s="275"/>
      <c r="AR59" s="275"/>
      <c r="AS59" s="275"/>
      <c r="AT59" s="275"/>
      <c r="AU59" s="275"/>
      <c r="AV59" s="263">
        <v>0</v>
      </c>
      <c r="AW59" s="263">
        <v>0</v>
      </c>
      <c r="AX59" s="263">
        <v>0</v>
      </c>
      <c r="AY59" s="275">
        <v>40222</v>
      </c>
      <c r="AZ59" s="275">
        <v>107651</v>
      </c>
      <c r="BA59" s="263">
        <v>0</v>
      </c>
      <c r="BB59" s="263">
        <v>0</v>
      </c>
      <c r="BC59" s="263">
        <v>0</v>
      </c>
      <c r="BD59" s="263">
        <v>0</v>
      </c>
      <c r="BE59" s="275">
        <v>301295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277">
        <v>16.399999999999999</v>
      </c>
      <c r="D60" s="277"/>
      <c r="E60" s="277">
        <v>48.23</v>
      </c>
      <c r="F60" s="277"/>
      <c r="G60" s="277">
        <v>1.1299999999999999</v>
      </c>
      <c r="H60" s="277"/>
      <c r="I60" s="277">
        <v>22.7</v>
      </c>
      <c r="J60" s="277"/>
      <c r="K60" s="277"/>
      <c r="L60" s="277"/>
      <c r="M60" s="277"/>
      <c r="N60" s="277"/>
      <c r="O60" s="277">
        <v>20.59</v>
      </c>
      <c r="P60" s="274">
        <v>14.75</v>
      </c>
      <c r="Q60" s="274">
        <v>1.28</v>
      </c>
      <c r="R60" s="274">
        <v>1.3</v>
      </c>
      <c r="S60" s="278">
        <v>3.91</v>
      </c>
      <c r="T60" s="278"/>
      <c r="U60" s="279">
        <v>21.08</v>
      </c>
      <c r="V60" s="274">
        <v>8.7100000000000009</v>
      </c>
      <c r="W60" s="274">
        <v>2.0099999999999998</v>
      </c>
      <c r="X60" s="274">
        <v>6.46</v>
      </c>
      <c r="Y60" s="274">
        <v>10.71</v>
      </c>
      <c r="Z60" s="274"/>
      <c r="AA60" s="274">
        <v>1.62</v>
      </c>
      <c r="AB60" s="278">
        <v>14.44</v>
      </c>
      <c r="AC60" s="274">
        <v>10.6</v>
      </c>
      <c r="AD60" s="274"/>
      <c r="AE60" s="274">
        <v>8.91</v>
      </c>
      <c r="AF60" s="274"/>
      <c r="AG60" s="274">
        <v>39.17</v>
      </c>
      <c r="AH60" s="274"/>
      <c r="AI60" s="274">
        <v>5.44</v>
      </c>
      <c r="AJ60" s="274"/>
      <c r="AK60" s="274">
        <v>2.85</v>
      </c>
      <c r="AL60" s="274">
        <v>1.36</v>
      </c>
      <c r="AM60" s="274"/>
      <c r="AN60" s="274"/>
      <c r="AO60" s="274"/>
      <c r="AP60" s="274">
        <v>81.48</v>
      </c>
      <c r="AQ60" s="274"/>
      <c r="AR60" s="274"/>
      <c r="AS60" s="274"/>
      <c r="AT60" s="274"/>
      <c r="AU60" s="274"/>
      <c r="AV60" s="278">
        <v>11.47</v>
      </c>
      <c r="AW60" s="278"/>
      <c r="AX60" s="278"/>
      <c r="AY60" s="274">
        <v>13.28</v>
      </c>
      <c r="AZ60" s="274"/>
      <c r="BA60" s="278"/>
      <c r="BB60" s="278">
        <v>6.65</v>
      </c>
      <c r="BC60" s="278"/>
      <c r="BD60" s="278">
        <v>4.4400000000000004</v>
      </c>
      <c r="BE60" s="274">
        <v>9.51</v>
      </c>
      <c r="BF60" s="278">
        <v>23.53</v>
      </c>
      <c r="BG60" s="278">
        <v>1.41</v>
      </c>
      <c r="BH60" s="278">
        <v>6.97</v>
      </c>
      <c r="BI60" s="278"/>
      <c r="BJ60" s="278">
        <v>7.08</v>
      </c>
      <c r="BK60" s="278">
        <v>2.9</v>
      </c>
      <c r="BL60" s="278">
        <v>15.07</v>
      </c>
      <c r="BM60" s="278"/>
      <c r="BN60" s="278">
        <v>12.78</v>
      </c>
      <c r="BO60" s="278"/>
      <c r="BP60" s="278">
        <v>0.67</v>
      </c>
      <c r="BQ60" s="278"/>
      <c r="BR60" s="278">
        <v>2.72</v>
      </c>
      <c r="BS60" s="278">
        <v>1.01</v>
      </c>
      <c r="BT60" s="278"/>
      <c r="BU60" s="278"/>
      <c r="BV60" s="278">
        <v>5.01</v>
      </c>
      <c r="BW60" s="278">
        <v>2</v>
      </c>
      <c r="BX60" s="278"/>
      <c r="BY60" s="278">
        <v>17.41</v>
      </c>
      <c r="BZ60" s="278"/>
      <c r="CA60" s="278">
        <v>1.24</v>
      </c>
      <c r="CB60" s="278"/>
      <c r="CC60" s="278"/>
      <c r="CD60" s="209" t="s">
        <v>247</v>
      </c>
      <c r="CE60" s="227">
        <f t="shared" ref="CE60:CE68" si="6">SUM(C60:CD60)</f>
        <v>490.28000000000003</v>
      </c>
    </row>
    <row r="61" spans="1:83" x14ac:dyDescent="0.25">
      <c r="A61" s="31" t="s">
        <v>262</v>
      </c>
      <c r="B61" s="16"/>
      <c r="C61" s="273">
        <v>1677609.1099999999</v>
      </c>
      <c r="D61" s="273"/>
      <c r="E61" s="273">
        <v>4442999.9400000004</v>
      </c>
      <c r="F61" s="273"/>
      <c r="G61" s="273"/>
      <c r="H61" s="273"/>
      <c r="I61" s="273">
        <v>2593375.3499999996</v>
      </c>
      <c r="J61" s="273"/>
      <c r="K61" s="273"/>
      <c r="L61" s="273"/>
      <c r="M61" s="273"/>
      <c r="N61" s="273"/>
      <c r="O61" s="273">
        <v>2030352.83</v>
      </c>
      <c r="P61" s="275">
        <v>1727976.4400000002</v>
      </c>
      <c r="Q61" s="275">
        <v>160278.29</v>
      </c>
      <c r="R61" s="275">
        <v>609834.46</v>
      </c>
      <c r="S61" s="280">
        <v>172382.15</v>
      </c>
      <c r="T61" s="280"/>
      <c r="U61" s="276">
        <v>1415571.2300000002</v>
      </c>
      <c r="V61" s="275">
        <v>638088.84</v>
      </c>
      <c r="W61" s="275">
        <v>235552.82</v>
      </c>
      <c r="X61" s="275">
        <v>727128.72</v>
      </c>
      <c r="Y61" s="275">
        <v>1942602.32</v>
      </c>
      <c r="Z61" s="275"/>
      <c r="AA61" s="275">
        <v>182281.02000000002</v>
      </c>
      <c r="AB61" s="281">
        <v>1543518.5499999998</v>
      </c>
      <c r="AC61" s="275">
        <v>732934.58000000007</v>
      </c>
      <c r="AD61" s="275"/>
      <c r="AE61" s="275"/>
      <c r="AF61" s="275"/>
      <c r="AG61" s="275">
        <v>2771642.4099999997</v>
      </c>
      <c r="AH61" s="275"/>
      <c r="AI61" s="275">
        <v>657448.69999999995</v>
      </c>
      <c r="AJ61" s="275"/>
      <c r="AK61" s="275"/>
      <c r="AL61" s="275"/>
      <c r="AM61" s="275"/>
      <c r="AN61" s="275"/>
      <c r="AO61" s="275"/>
      <c r="AP61" s="275">
        <v>8249203.7699999996</v>
      </c>
      <c r="AQ61" s="275"/>
      <c r="AR61" s="275"/>
      <c r="AS61" s="275"/>
      <c r="AT61" s="275"/>
      <c r="AU61" s="275"/>
      <c r="AV61" s="280">
        <v>791041.56</v>
      </c>
      <c r="AW61" s="280"/>
      <c r="AX61" s="280"/>
      <c r="AY61" s="275">
        <v>677421.19000000006</v>
      </c>
      <c r="AZ61" s="275"/>
      <c r="BA61" s="280"/>
      <c r="BB61" s="280">
        <v>687265.89</v>
      </c>
      <c r="BC61" s="280"/>
      <c r="BD61" s="280">
        <v>214784.33999999997</v>
      </c>
      <c r="BE61" s="275">
        <v>704419.07</v>
      </c>
      <c r="BF61" s="280">
        <v>1123487.0399999998</v>
      </c>
      <c r="BG61" s="280">
        <v>84871.400000000009</v>
      </c>
      <c r="BH61" s="280">
        <v>719234.42999999993</v>
      </c>
      <c r="BI61" s="280"/>
      <c r="BJ61" s="280">
        <v>584920.46000000008</v>
      </c>
      <c r="BK61" s="280">
        <v>262464.08</v>
      </c>
      <c r="BL61" s="280">
        <v>791500.73</v>
      </c>
      <c r="BM61" s="280"/>
      <c r="BN61" s="280">
        <v>1193044.94</v>
      </c>
      <c r="BO61" s="280"/>
      <c r="BP61" s="280">
        <v>75908.679999999993</v>
      </c>
      <c r="BQ61" s="280"/>
      <c r="BR61" s="280">
        <v>274235.58999999997</v>
      </c>
      <c r="BS61" s="280">
        <v>67115.09</v>
      </c>
      <c r="BT61" s="280"/>
      <c r="BU61" s="280"/>
      <c r="BV61" s="280">
        <v>226192.09999999998</v>
      </c>
      <c r="BW61" s="280">
        <v>134066.99</v>
      </c>
      <c r="BX61" s="280"/>
      <c r="BY61" s="280">
        <v>1388879.92</v>
      </c>
      <c r="BZ61" s="280"/>
      <c r="CA61" s="280">
        <v>122793.04</v>
      </c>
      <c r="CB61" s="280"/>
      <c r="CC61" s="280"/>
      <c r="CD61" s="24" t="s">
        <v>247</v>
      </c>
      <c r="CE61" s="25">
        <f t="shared" si="6"/>
        <v>42634428.07</v>
      </c>
    </row>
    <row r="62" spans="1:83" x14ac:dyDescent="0.25">
      <c r="A62" s="31" t="s">
        <v>10</v>
      </c>
      <c r="B62" s="16"/>
      <c r="C62" s="25">
        <f t="shared" ref="C62:AH62" si="7">ROUND(C47+C48,0)</f>
        <v>532665</v>
      </c>
      <c r="D62" s="25">
        <f t="shared" si="7"/>
        <v>0</v>
      </c>
      <c r="E62" s="25">
        <f t="shared" si="7"/>
        <v>1361797</v>
      </c>
      <c r="F62" s="25">
        <f t="shared" si="7"/>
        <v>0</v>
      </c>
      <c r="G62" s="25">
        <f t="shared" si="7"/>
        <v>0</v>
      </c>
      <c r="H62" s="25">
        <f t="shared" si="7"/>
        <v>0</v>
      </c>
      <c r="I62" s="25">
        <f t="shared" si="7"/>
        <v>738137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636231</v>
      </c>
      <c r="P62" s="25">
        <f t="shared" si="7"/>
        <v>532662</v>
      </c>
      <c r="Q62" s="25">
        <f t="shared" si="7"/>
        <v>51126</v>
      </c>
      <c r="R62" s="25">
        <f t="shared" si="7"/>
        <v>115879</v>
      </c>
      <c r="S62" s="25">
        <f t="shared" si="7"/>
        <v>54560</v>
      </c>
      <c r="T62" s="25">
        <f t="shared" si="7"/>
        <v>0</v>
      </c>
      <c r="U62" s="25">
        <f t="shared" si="7"/>
        <v>447140</v>
      </c>
      <c r="V62" s="25">
        <f t="shared" si="7"/>
        <v>198244</v>
      </c>
      <c r="W62" s="25">
        <f t="shared" si="7"/>
        <v>73410</v>
      </c>
      <c r="X62" s="25">
        <f t="shared" si="7"/>
        <v>229820</v>
      </c>
      <c r="Y62" s="25">
        <f t="shared" si="7"/>
        <v>508393</v>
      </c>
      <c r="Z62" s="25">
        <f t="shared" si="7"/>
        <v>0</v>
      </c>
      <c r="AA62" s="25">
        <f t="shared" si="7"/>
        <v>56691</v>
      </c>
      <c r="AB62" s="25">
        <f t="shared" si="7"/>
        <v>476042</v>
      </c>
      <c r="AC62" s="25">
        <f t="shared" si="7"/>
        <v>226031</v>
      </c>
      <c r="AD62" s="25">
        <f t="shared" si="7"/>
        <v>0</v>
      </c>
      <c r="AE62" s="25">
        <f t="shared" si="7"/>
        <v>0</v>
      </c>
      <c r="AF62" s="25">
        <f t="shared" si="7"/>
        <v>0</v>
      </c>
      <c r="AG62" s="25">
        <f t="shared" si="7"/>
        <v>865470</v>
      </c>
      <c r="AH62" s="25">
        <f t="shared" si="7"/>
        <v>0</v>
      </c>
      <c r="AI62" s="25">
        <f t="shared" ref="AI62:BN62" si="8">ROUND(AI47+AI48,0)</f>
        <v>205543</v>
      </c>
      <c r="AJ62" s="25">
        <f t="shared" si="8"/>
        <v>0</v>
      </c>
      <c r="AK62" s="25">
        <f t="shared" si="8"/>
        <v>0</v>
      </c>
      <c r="AL62" s="25">
        <f t="shared" si="8"/>
        <v>0</v>
      </c>
      <c r="AM62" s="25">
        <f t="shared" si="8"/>
        <v>0</v>
      </c>
      <c r="AN62" s="25">
        <f t="shared" si="8"/>
        <v>0</v>
      </c>
      <c r="AO62" s="25">
        <f t="shared" si="8"/>
        <v>0</v>
      </c>
      <c r="AP62" s="25">
        <f t="shared" si="8"/>
        <v>1739660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249051</v>
      </c>
      <c r="AW62" s="25">
        <f t="shared" si="8"/>
        <v>0</v>
      </c>
      <c r="AX62" s="25">
        <f t="shared" si="8"/>
        <v>0</v>
      </c>
      <c r="AY62" s="25">
        <f t="shared" si="8"/>
        <v>209305</v>
      </c>
      <c r="AZ62" s="25">
        <f t="shared" si="8"/>
        <v>0</v>
      </c>
      <c r="BA62" s="25">
        <f t="shared" si="8"/>
        <v>0</v>
      </c>
      <c r="BB62" s="25">
        <f t="shared" si="8"/>
        <v>212563</v>
      </c>
      <c r="BC62" s="25">
        <f t="shared" si="8"/>
        <v>0</v>
      </c>
      <c r="BD62" s="25">
        <f t="shared" si="8"/>
        <v>66778</v>
      </c>
      <c r="BE62" s="25">
        <f t="shared" si="8"/>
        <v>215785</v>
      </c>
      <c r="BF62" s="25">
        <f t="shared" si="8"/>
        <v>348995</v>
      </c>
      <c r="BG62" s="25">
        <f t="shared" si="8"/>
        <v>26949</v>
      </c>
      <c r="BH62" s="25">
        <f t="shared" si="8"/>
        <v>220286</v>
      </c>
      <c r="BI62" s="25">
        <f t="shared" si="8"/>
        <v>0</v>
      </c>
      <c r="BJ62" s="25">
        <f t="shared" si="8"/>
        <v>179591</v>
      </c>
      <c r="BK62" s="25">
        <f t="shared" si="8"/>
        <v>82990</v>
      </c>
      <c r="BL62" s="25">
        <f t="shared" si="8"/>
        <v>248177</v>
      </c>
      <c r="BM62" s="25">
        <f t="shared" si="8"/>
        <v>0</v>
      </c>
      <c r="BN62" s="25">
        <f t="shared" si="8"/>
        <v>387689</v>
      </c>
      <c r="BO62" s="25">
        <f t="shared" ref="BO62:CC62" si="9">ROUND(BO47+BO48,0)</f>
        <v>0</v>
      </c>
      <c r="BP62" s="25">
        <f t="shared" si="9"/>
        <v>26902</v>
      </c>
      <c r="BQ62" s="25">
        <f t="shared" si="9"/>
        <v>0</v>
      </c>
      <c r="BR62" s="25">
        <f t="shared" si="9"/>
        <v>82976</v>
      </c>
      <c r="BS62" s="25">
        <f t="shared" si="9"/>
        <v>21130</v>
      </c>
      <c r="BT62" s="25">
        <f t="shared" si="9"/>
        <v>0</v>
      </c>
      <c r="BU62" s="25">
        <f t="shared" si="9"/>
        <v>0</v>
      </c>
      <c r="BV62" s="25">
        <f t="shared" si="9"/>
        <v>72308</v>
      </c>
      <c r="BW62" s="25">
        <f t="shared" si="9"/>
        <v>42839</v>
      </c>
      <c r="BX62" s="25">
        <f t="shared" si="9"/>
        <v>0</v>
      </c>
      <c r="BY62" s="25">
        <f t="shared" si="9"/>
        <v>421424</v>
      </c>
      <c r="BZ62" s="25">
        <f t="shared" si="9"/>
        <v>0</v>
      </c>
      <c r="CA62" s="25">
        <f t="shared" si="9"/>
        <v>38407</v>
      </c>
      <c r="CB62" s="25">
        <f t="shared" si="9"/>
        <v>0</v>
      </c>
      <c r="CC62" s="25">
        <f t="shared" si="9"/>
        <v>0</v>
      </c>
      <c r="CD62" s="24" t="s">
        <v>247</v>
      </c>
      <c r="CE62" s="25">
        <f t="shared" si="6"/>
        <v>12203646</v>
      </c>
    </row>
    <row r="63" spans="1:83" x14ac:dyDescent="0.25">
      <c r="A63" s="31" t="s">
        <v>263</v>
      </c>
      <c r="B63" s="16"/>
      <c r="C63" s="273"/>
      <c r="D63" s="273"/>
      <c r="E63" s="273">
        <v>5354942.43</v>
      </c>
      <c r="F63" s="273"/>
      <c r="G63" s="273">
        <v>2049.9899999999998</v>
      </c>
      <c r="H63" s="273"/>
      <c r="I63" s="273">
        <v>44600</v>
      </c>
      <c r="J63" s="273"/>
      <c r="K63" s="273"/>
      <c r="L63" s="273"/>
      <c r="M63" s="273"/>
      <c r="N63" s="273"/>
      <c r="O63" s="273">
        <v>4800</v>
      </c>
      <c r="P63" s="275"/>
      <c r="Q63" s="275"/>
      <c r="R63" s="275">
        <v>6285837</v>
      </c>
      <c r="S63" s="280"/>
      <c r="T63" s="280"/>
      <c r="U63" s="276">
        <v>81274.720000000001</v>
      </c>
      <c r="V63" s="275">
        <v>85472</v>
      </c>
      <c r="W63" s="275"/>
      <c r="X63" s="275"/>
      <c r="Y63" s="275">
        <v>682942.57000000007</v>
      </c>
      <c r="Z63" s="275"/>
      <c r="AA63" s="275"/>
      <c r="AB63" s="281">
        <v>4916.66</v>
      </c>
      <c r="AC63" s="275"/>
      <c r="AD63" s="275"/>
      <c r="AE63" s="275"/>
      <c r="AF63" s="275"/>
      <c r="AG63" s="275">
        <v>871320.19</v>
      </c>
      <c r="AH63" s="275"/>
      <c r="AI63" s="275"/>
      <c r="AJ63" s="275"/>
      <c r="AK63" s="275"/>
      <c r="AL63" s="275"/>
      <c r="AM63" s="275"/>
      <c r="AN63" s="275"/>
      <c r="AO63" s="275"/>
      <c r="AP63" s="275">
        <v>722024.13</v>
      </c>
      <c r="AQ63" s="275"/>
      <c r="AR63" s="275"/>
      <c r="AS63" s="275"/>
      <c r="AT63" s="275"/>
      <c r="AU63" s="275"/>
      <c r="AV63" s="280">
        <v>1201960</v>
      </c>
      <c r="AW63" s="280"/>
      <c r="AX63" s="280"/>
      <c r="AY63" s="275"/>
      <c r="AZ63" s="275"/>
      <c r="BA63" s="280"/>
      <c r="BB63" s="280"/>
      <c r="BC63" s="280"/>
      <c r="BD63" s="280"/>
      <c r="BE63" s="275"/>
      <c r="BF63" s="280"/>
      <c r="BG63" s="280"/>
      <c r="BH63" s="280"/>
      <c r="BI63" s="280"/>
      <c r="BJ63" s="280">
        <v>41625</v>
      </c>
      <c r="BK63" s="280">
        <v>434445.7</v>
      </c>
      <c r="BL63" s="280"/>
      <c r="BM63" s="280"/>
      <c r="BN63" s="280">
        <v>130325.26</v>
      </c>
      <c r="BO63" s="280"/>
      <c r="BP63" s="280"/>
      <c r="BQ63" s="280"/>
      <c r="BR63" s="280"/>
      <c r="BS63" s="280"/>
      <c r="BT63" s="280"/>
      <c r="BU63" s="280"/>
      <c r="BV63" s="280"/>
      <c r="BW63" s="280"/>
      <c r="BX63" s="280"/>
      <c r="BY63" s="280"/>
      <c r="BZ63" s="280"/>
      <c r="CA63" s="280"/>
      <c r="CB63" s="280"/>
      <c r="CC63" s="280"/>
      <c r="CD63" s="24" t="s">
        <v>247</v>
      </c>
      <c r="CE63" s="25">
        <f t="shared" si="6"/>
        <v>15948535.65</v>
      </c>
    </row>
    <row r="64" spans="1:83" x14ac:dyDescent="0.25">
      <c r="A64" s="31" t="s">
        <v>264</v>
      </c>
      <c r="B64" s="16"/>
      <c r="C64" s="273">
        <v>271576.37000000005</v>
      </c>
      <c r="D64" s="273"/>
      <c r="E64" s="273">
        <v>303086.75</v>
      </c>
      <c r="F64" s="273"/>
      <c r="G64" s="273">
        <v>11319.07</v>
      </c>
      <c r="H64" s="273"/>
      <c r="I64" s="273">
        <v>22379.49</v>
      </c>
      <c r="J64" s="273">
        <v>1561.6</v>
      </c>
      <c r="K64" s="273"/>
      <c r="L64" s="273"/>
      <c r="M64" s="273"/>
      <c r="N64" s="273"/>
      <c r="O64" s="273">
        <v>205763.09</v>
      </c>
      <c r="P64" s="275">
        <v>663439.69000000006</v>
      </c>
      <c r="Q64" s="275">
        <v>3598.48</v>
      </c>
      <c r="R64" s="275">
        <v>97455.679999999978</v>
      </c>
      <c r="S64" s="280">
        <v>2790095.98</v>
      </c>
      <c r="T64" s="280"/>
      <c r="U64" s="276">
        <v>1548489.8800000001</v>
      </c>
      <c r="V64" s="275">
        <v>12321.73</v>
      </c>
      <c r="W64" s="275">
        <v>4735.4799999999996</v>
      </c>
      <c r="X64" s="275">
        <v>206657.72</v>
      </c>
      <c r="Y64" s="275">
        <v>94856.310000000012</v>
      </c>
      <c r="Z64" s="275"/>
      <c r="AA64" s="275">
        <v>8036.08</v>
      </c>
      <c r="AB64" s="281">
        <v>2700083.57</v>
      </c>
      <c r="AC64" s="275">
        <v>146050.47999999998</v>
      </c>
      <c r="AD64" s="275"/>
      <c r="AE64" s="275">
        <v>18658.089999999997</v>
      </c>
      <c r="AF64" s="275"/>
      <c r="AG64" s="275">
        <v>959363.81</v>
      </c>
      <c r="AH64" s="275"/>
      <c r="AI64" s="275">
        <v>57462.219999999994</v>
      </c>
      <c r="AJ64" s="275"/>
      <c r="AK64" s="275">
        <v>1380.5900000000001</v>
      </c>
      <c r="AL64" s="275">
        <v>19.809999999999999</v>
      </c>
      <c r="AM64" s="275"/>
      <c r="AN64" s="275"/>
      <c r="AO64" s="275"/>
      <c r="AP64" s="275">
        <v>600933.03</v>
      </c>
      <c r="AQ64" s="275"/>
      <c r="AR64" s="275"/>
      <c r="AS64" s="275"/>
      <c r="AT64" s="275"/>
      <c r="AU64" s="275"/>
      <c r="AV64" s="280">
        <v>441659.58</v>
      </c>
      <c r="AW64" s="280"/>
      <c r="AX64" s="280"/>
      <c r="AY64" s="275">
        <v>509589.56999999995</v>
      </c>
      <c r="AZ64" s="275"/>
      <c r="BA64" s="280">
        <v>15867.88</v>
      </c>
      <c r="BB64" s="280">
        <v>909.41</v>
      </c>
      <c r="BC64" s="280"/>
      <c r="BD64" s="280">
        <v>19569.37</v>
      </c>
      <c r="BE64" s="275">
        <v>42388.999999999993</v>
      </c>
      <c r="BF64" s="280">
        <v>183444.51</v>
      </c>
      <c r="BG64" s="280">
        <v>183.32</v>
      </c>
      <c r="BH64" s="280">
        <v>506.86</v>
      </c>
      <c r="BI64" s="280"/>
      <c r="BJ64" s="280">
        <v>32235.27</v>
      </c>
      <c r="BK64" s="280">
        <v>5149.1799999999994</v>
      </c>
      <c r="BL64" s="280">
        <v>43888.899999999994</v>
      </c>
      <c r="BM64" s="280"/>
      <c r="BN64" s="280">
        <v>29872.260000000002</v>
      </c>
      <c r="BO64" s="280"/>
      <c r="BP64" s="280">
        <v>3786.0899999999997</v>
      </c>
      <c r="BQ64" s="280"/>
      <c r="BR64" s="280">
        <v>3464.22</v>
      </c>
      <c r="BS64" s="280">
        <v>4963.9799999999996</v>
      </c>
      <c r="BT64" s="280"/>
      <c r="BU64" s="280"/>
      <c r="BV64" s="280">
        <v>5032.9399999999996</v>
      </c>
      <c r="BW64" s="280">
        <v>6163.7699999999986</v>
      </c>
      <c r="BX64" s="280"/>
      <c r="BY64" s="280">
        <v>8808.3299999999981</v>
      </c>
      <c r="BZ64" s="280"/>
      <c r="CA64" s="280">
        <v>4268.2999999999993</v>
      </c>
      <c r="CB64" s="280"/>
      <c r="CC64" s="280"/>
      <c r="CD64" s="24" t="s">
        <v>247</v>
      </c>
      <c r="CE64" s="25">
        <f t="shared" si="6"/>
        <v>12091077.740000002</v>
      </c>
    </row>
    <row r="65" spans="1:83" x14ac:dyDescent="0.25">
      <c r="A65" s="31" t="s">
        <v>265</v>
      </c>
      <c r="B65" s="16"/>
      <c r="C65" s="273"/>
      <c r="D65" s="273"/>
      <c r="E65" s="273"/>
      <c r="F65" s="273"/>
      <c r="G65" s="273" t="b">
        <v>0</v>
      </c>
      <c r="H65" s="273"/>
      <c r="I65" s="273"/>
      <c r="J65" s="273"/>
      <c r="K65" s="273"/>
      <c r="L65" s="273"/>
      <c r="M65" s="273"/>
      <c r="N65" s="273"/>
      <c r="O65" s="273"/>
      <c r="P65" s="275"/>
      <c r="Q65" s="275"/>
      <c r="R65" s="275"/>
      <c r="S65" s="280"/>
      <c r="T65" s="280"/>
      <c r="U65" s="276"/>
      <c r="V65" s="275"/>
      <c r="W65" s="275"/>
      <c r="X65" s="275"/>
      <c r="Y65" s="275">
        <v>35927.85</v>
      </c>
      <c r="Z65" s="275"/>
      <c r="AA65" s="275"/>
      <c r="AB65" s="281"/>
      <c r="AC65" s="275"/>
      <c r="AD65" s="275"/>
      <c r="AE65" s="275"/>
      <c r="AF65" s="275"/>
      <c r="AG65" s="275"/>
      <c r="AH65" s="275"/>
      <c r="AI65" s="275"/>
      <c r="AJ65" s="275"/>
      <c r="AK65" s="275"/>
      <c r="AL65" s="275"/>
      <c r="AM65" s="275"/>
      <c r="AN65" s="275"/>
      <c r="AO65" s="275"/>
      <c r="AP65" s="275">
        <v>77522.260000000009</v>
      </c>
      <c r="AQ65" s="275"/>
      <c r="AR65" s="275"/>
      <c r="AS65" s="275"/>
      <c r="AT65" s="275"/>
      <c r="AU65" s="275"/>
      <c r="AV65" s="280"/>
      <c r="AW65" s="280"/>
      <c r="AX65" s="280"/>
      <c r="AY65" s="275"/>
      <c r="AZ65" s="275"/>
      <c r="BA65" s="280"/>
      <c r="BB65" s="280"/>
      <c r="BC65" s="280"/>
      <c r="BD65" s="280"/>
      <c r="BE65" s="275"/>
      <c r="BF65" s="280"/>
      <c r="BG65" s="280"/>
      <c r="BH65" s="280"/>
      <c r="BI65" s="280"/>
      <c r="BJ65" s="280"/>
      <c r="BK65" s="280"/>
      <c r="BL65" s="280"/>
      <c r="BM65" s="280"/>
      <c r="BN65" s="280"/>
      <c r="BO65" s="280"/>
      <c r="BP65" s="280"/>
      <c r="BQ65" s="280"/>
      <c r="BR65" s="280"/>
      <c r="BS65" s="280"/>
      <c r="BT65" s="280"/>
      <c r="BU65" s="280"/>
      <c r="BV65" s="280"/>
      <c r="BW65" s="280"/>
      <c r="BX65" s="280"/>
      <c r="BY65" s="280"/>
      <c r="BZ65" s="280"/>
      <c r="CA65" s="280"/>
      <c r="CB65" s="280"/>
      <c r="CC65" s="280"/>
      <c r="CD65" s="24" t="s">
        <v>247</v>
      </c>
      <c r="CE65" s="25">
        <f t="shared" si="6"/>
        <v>113450.11000000002</v>
      </c>
    </row>
    <row r="66" spans="1:83" x14ac:dyDescent="0.25">
      <c r="A66" s="31" t="s">
        <v>266</v>
      </c>
      <c r="B66" s="16"/>
      <c r="C66" s="273">
        <v>3863.35</v>
      </c>
      <c r="D66" s="273"/>
      <c r="E66" s="273">
        <v>16285.809999999939</v>
      </c>
      <c r="F66" s="273"/>
      <c r="G66" s="273">
        <v>217300.01</v>
      </c>
      <c r="H66" s="273"/>
      <c r="I66" s="273">
        <v>110840.7</v>
      </c>
      <c r="J66" s="273">
        <v>2026.5</v>
      </c>
      <c r="K66" s="273"/>
      <c r="L66" s="273"/>
      <c r="M66" s="273"/>
      <c r="N66" s="273"/>
      <c r="O66" s="273">
        <v>63008.549999999996</v>
      </c>
      <c r="P66" s="275">
        <v>139643.04999999999</v>
      </c>
      <c r="Q66" s="275"/>
      <c r="R66" s="275"/>
      <c r="S66" s="280">
        <v>48663.13</v>
      </c>
      <c r="T66" s="280"/>
      <c r="U66" s="276">
        <v>187866.13999999998</v>
      </c>
      <c r="V66" s="275">
        <v>10856.42</v>
      </c>
      <c r="W66" s="275">
        <v>353508.06</v>
      </c>
      <c r="X66" s="275">
        <v>127070.78</v>
      </c>
      <c r="Y66" s="275">
        <v>1286778.05</v>
      </c>
      <c r="Z66" s="275"/>
      <c r="AA66" s="275">
        <v>277307.08</v>
      </c>
      <c r="AB66" s="281">
        <v>161623.55000000002</v>
      </c>
      <c r="AC66" s="275">
        <v>2008.5</v>
      </c>
      <c r="AD66" s="275"/>
      <c r="AE66" s="275">
        <v>1458915.79</v>
      </c>
      <c r="AF66" s="275"/>
      <c r="AG66" s="275">
        <v>126411.31999999999</v>
      </c>
      <c r="AH66" s="275"/>
      <c r="AI66" s="275">
        <v>15</v>
      </c>
      <c r="AJ66" s="275"/>
      <c r="AK66" s="275">
        <v>499161.59</v>
      </c>
      <c r="AL66" s="275">
        <v>119340.54</v>
      </c>
      <c r="AM66" s="275"/>
      <c r="AN66" s="275"/>
      <c r="AO66" s="275"/>
      <c r="AP66" s="275">
        <v>1383096.09</v>
      </c>
      <c r="AQ66" s="275"/>
      <c r="AR66" s="275"/>
      <c r="AS66" s="275"/>
      <c r="AT66" s="275"/>
      <c r="AU66" s="275"/>
      <c r="AV66" s="280">
        <v>177387.16999999998</v>
      </c>
      <c r="AW66" s="280"/>
      <c r="AX66" s="280"/>
      <c r="AY66" s="275">
        <v>1688.67</v>
      </c>
      <c r="AZ66" s="275"/>
      <c r="BA66" s="280"/>
      <c r="BB66" s="280">
        <v>39291.660000000003</v>
      </c>
      <c r="BC66" s="280"/>
      <c r="BD66" s="280">
        <v>75526.880000000005</v>
      </c>
      <c r="BE66" s="275">
        <v>700003.94</v>
      </c>
      <c r="BF66" s="280">
        <v>95089.78</v>
      </c>
      <c r="BG66" s="280"/>
      <c r="BH66" s="280"/>
      <c r="BI66" s="280"/>
      <c r="BJ66" s="280">
        <v>31231.700000000004</v>
      </c>
      <c r="BK66" s="280">
        <v>4196590.37</v>
      </c>
      <c r="BL66" s="280">
        <v>88094.1</v>
      </c>
      <c r="BM66" s="280"/>
      <c r="BN66" s="280">
        <v>250332.77000000002</v>
      </c>
      <c r="BO66" s="280"/>
      <c r="BP66" s="280">
        <v>17310.09</v>
      </c>
      <c r="BQ66" s="280"/>
      <c r="BR66" s="280">
        <v>36154.990000000005</v>
      </c>
      <c r="BS66" s="280">
        <v>35.200000000000003</v>
      </c>
      <c r="BT66" s="280"/>
      <c r="BU66" s="280"/>
      <c r="BV66" s="280">
        <v>383412.16</v>
      </c>
      <c r="BW66" s="280">
        <v>32538.82</v>
      </c>
      <c r="BX66" s="280"/>
      <c r="BY66" s="280">
        <v>1200</v>
      </c>
      <c r="BZ66" s="280"/>
      <c r="CA66" s="280">
        <v>38797.269999999997</v>
      </c>
      <c r="CB66" s="280"/>
      <c r="CC66" s="280"/>
      <c r="CD66" s="24" t="s">
        <v>247</v>
      </c>
      <c r="CE66" s="25">
        <f t="shared" si="6"/>
        <v>12760275.579999998</v>
      </c>
    </row>
    <row r="67" spans="1:83" x14ac:dyDescent="0.25">
      <c r="A67" s="31" t="s">
        <v>15</v>
      </c>
      <c r="B67" s="16"/>
      <c r="C67" s="25">
        <f t="shared" ref="C67:AH67" si="10">ROUND(C51+C52,0)</f>
        <v>66035</v>
      </c>
      <c r="D67" s="25">
        <f t="shared" si="10"/>
        <v>0</v>
      </c>
      <c r="E67" s="25">
        <f t="shared" si="10"/>
        <v>126539</v>
      </c>
      <c r="F67" s="25">
        <f t="shared" si="10"/>
        <v>0</v>
      </c>
      <c r="G67" s="25">
        <f t="shared" si="10"/>
        <v>61</v>
      </c>
      <c r="H67" s="25">
        <f t="shared" si="10"/>
        <v>0</v>
      </c>
      <c r="I67" s="25">
        <f t="shared" si="10"/>
        <v>89905</v>
      </c>
      <c r="J67" s="25">
        <f t="shared" si="10"/>
        <v>23377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51890</v>
      </c>
      <c r="P67" s="25">
        <f t="shared" si="10"/>
        <v>163694</v>
      </c>
      <c r="Q67" s="25">
        <f t="shared" si="10"/>
        <v>8104</v>
      </c>
      <c r="R67" s="25">
        <f t="shared" si="10"/>
        <v>3398</v>
      </c>
      <c r="S67" s="25">
        <f t="shared" si="10"/>
        <v>19267</v>
      </c>
      <c r="T67" s="25">
        <f t="shared" si="10"/>
        <v>0</v>
      </c>
      <c r="U67" s="25">
        <f t="shared" si="10"/>
        <v>59933</v>
      </c>
      <c r="V67" s="25">
        <f t="shared" si="10"/>
        <v>4033</v>
      </c>
      <c r="W67" s="25">
        <f t="shared" si="10"/>
        <v>92520</v>
      </c>
      <c r="X67" s="25">
        <f t="shared" si="10"/>
        <v>32614</v>
      </c>
      <c r="Y67" s="25">
        <f t="shared" si="10"/>
        <v>287689</v>
      </c>
      <c r="Z67" s="25">
        <f t="shared" si="10"/>
        <v>0</v>
      </c>
      <c r="AA67" s="25">
        <f t="shared" si="10"/>
        <v>6177</v>
      </c>
      <c r="AB67" s="25">
        <f t="shared" si="10"/>
        <v>7618</v>
      </c>
      <c r="AC67" s="25">
        <f t="shared" si="10"/>
        <v>44594</v>
      </c>
      <c r="AD67" s="25">
        <f t="shared" si="10"/>
        <v>0</v>
      </c>
      <c r="AE67" s="25">
        <f t="shared" si="10"/>
        <v>37969</v>
      </c>
      <c r="AF67" s="25">
        <f t="shared" si="10"/>
        <v>0</v>
      </c>
      <c r="AG67" s="25">
        <f t="shared" si="10"/>
        <v>176078</v>
      </c>
      <c r="AH67" s="25">
        <f t="shared" si="10"/>
        <v>0</v>
      </c>
      <c r="AI67" s="25">
        <f t="shared" ref="AI67:BN67" si="11">ROUND(AI51+AI52,0)</f>
        <v>18693</v>
      </c>
      <c r="AJ67" s="25">
        <f t="shared" si="11"/>
        <v>0</v>
      </c>
      <c r="AK67" s="25">
        <f t="shared" si="11"/>
        <v>0</v>
      </c>
      <c r="AL67" s="25">
        <f t="shared" si="11"/>
        <v>1545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232568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88414</v>
      </c>
      <c r="AW67" s="25">
        <f t="shared" si="11"/>
        <v>0</v>
      </c>
      <c r="AX67" s="25">
        <f t="shared" si="11"/>
        <v>0</v>
      </c>
      <c r="AY67" s="25">
        <f t="shared" si="11"/>
        <v>37347</v>
      </c>
      <c r="AZ67" s="25">
        <f t="shared" si="11"/>
        <v>0</v>
      </c>
      <c r="BA67" s="25">
        <f t="shared" si="11"/>
        <v>5406</v>
      </c>
      <c r="BB67" s="25">
        <f t="shared" si="11"/>
        <v>1452</v>
      </c>
      <c r="BC67" s="25">
        <f t="shared" si="11"/>
        <v>0</v>
      </c>
      <c r="BD67" s="25">
        <f t="shared" si="11"/>
        <v>11758</v>
      </c>
      <c r="BE67" s="25">
        <f t="shared" si="11"/>
        <v>197656</v>
      </c>
      <c r="BF67" s="25">
        <f t="shared" si="11"/>
        <v>10971</v>
      </c>
      <c r="BG67" s="25">
        <f t="shared" si="11"/>
        <v>1218</v>
      </c>
      <c r="BH67" s="25">
        <f t="shared" si="11"/>
        <v>706624</v>
      </c>
      <c r="BI67" s="25">
        <f t="shared" si="11"/>
        <v>0</v>
      </c>
      <c r="BJ67" s="25">
        <f t="shared" si="11"/>
        <v>11340</v>
      </c>
      <c r="BK67" s="25">
        <f t="shared" si="11"/>
        <v>11457</v>
      </c>
      <c r="BL67" s="25">
        <f t="shared" si="11"/>
        <v>5925</v>
      </c>
      <c r="BM67" s="25">
        <f t="shared" si="11"/>
        <v>0</v>
      </c>
      <c r="BN67" s="25">
        <f t="shared" si="11"/>
        <v>373222</v>
      </c>
      <c r="BO67" s="25">
        <f t="shared" ref="BO67:CC67" si="12">ROUND(BO51+BO52,0)</f>
        <v>0</v>
      </c>
      <c r="BP67" s="25">
        <f t="shared" si="12"/>
        <v>1727</v>
      </c>
      <c r="BQ67" s="25">
        <f t="shared" si="12"/>
        <v>0</v>
      </c>
      <c r="BR67" s="25">
        <f t="shared" si="12"/>
        <v>6013</v>
      </c>
      <c r="BS67" s="25">
        <f t="shared" si="12"/>
        <v>3497</v>
      </c>
      <c r="BT67" s="25">
        <f t="shared" si="12"/>
        <v>0</v>
      </c>
      <c r="BU67" s="25">
        <f t="shared" si="12"/>
        <v>0</v>
      </c>
      <c r="BV67" s="25">
        <f t="shared" si="12"/>
        <v>52883</v>
      </c>
      <c r="BW67" s="25">
        <f t="shared" si="12"/>
        <v>2110</v>
      </c>
      <c r="BX67" s="25">
        <f t="shared" si="12"/>
        <v>0</v>
      </c>
      <c r="BY67" s="25">
        <f t="shared" si="12"/>
        <v>29962</v>
      </c>
      <c r="BZ67" s="25">
        <f t="shared" si="12"/>
        <v>0</v>
      </c>
      <c r="CA67" s="25">
        <f t="shared" si="12"/>
        <v>7731</v>
      </c>
      <c r="CB67" s="25">
        <f t="shared" si="12"/>
        <v>0</v>
      </c>
      <c r="CC67" s="25">
        <f t="shared" si="12"/>
        <v>0</v>
      </c>
      <c r="CD67" s="24" t="s">
        <v>247</v>
      </c>
      <c r="CE67" s="25">
        <f t="shared" si="6"/>
        <v>3121014</v>
      </c>
    </row>
    <row r="68" spans="1:83" x14ac:dyDescent="0.25">
      <c r="A68" s="31" t="s">
        <v>267</v>
      </c>
      <c r="B68" s="25"/>
      <c r="C68" s="273">
        <v>120325.9</v>
      </c>
      <c r="D68" s="273"/>
      <c r="E68" s="273">
        <v>240651.77</v>
      </c>
      <c r="F68" s="273"/>
      <c r="G68" s="273">
        <v>15528</v>
      </c>
      <c r="H68" s="273"/>
      <c r="I68" s="273">
        <v>34</v>
      </c>
      <c r="J68" s="273"/>
      <c r="K68" s="273"/>
      <c r="L68" s="273"/>
      <c r="M68" s="273"/>
      <c r="N68" s="273"/>
      <c r="O68" s="273"/>
      <c r="P68" s="275">
        <v>19611.87</v>
      </c>
      <c r="Q68" s="275"/>
      <c r="R68" s="275">
        <v>8861.3799999999992</v>
      </c>
      <c r="S68" s="280">
        <v>-1260</v>
      </c>
      <c r="T68" s="280"/>
      <c r="U68" s="276">
        <v>3334.24</v>
      </c>
      <c r="V68" s="275"/>
      <c r="W68" s="275"/>
      <c r="X68" s="275"/>
      <c r="Y68" s="275">
        <v>10595.44</v>
      </c>
      <c r="Z68" s="275"/>
      <c r="AA68" s="275">
        <v>16</v>
      </c>
      <c r="AB68" s="281">
        <v>161159.49</v>
      </c>
      <c r="AC68" s="275">
        <v>110484.04</v>
      </c>
      <c r="AD68" s="275"/>
      <c r="AE68" s="275">
        <v>11505.62</v>
      </c>
      <c r="AF68" s="275"/>
      <c r="AG68" s="275"/>
      <c r="AH68" s="275"/>
      <c r="AI68" s="275"/>
      <c r="AJ68" s="275"/>
      <c r="AK68" s="275"/>
      <c r="AL68" s="275"/>
      <c r="AM68" s="275"/>
      <c r="AN68" s="275"/>
      <c r="AO68" s="275"/>
      <c r="AP68" s="275">
        <v>95560.349999999991</v>
      </c>
      <c r="AQ68" s="275"/>
      <c r="AR68" s="275"/>
      <c r="AS68" s="275"/>
      <c r="AT68" s="275"/>
      <c r="AU68" s="275"/>
      <c r="AV68" s="280">
        <v>10665.51</v>
      </c>
      <c r="AW68" s="280"/>
      <c r="AX68" s="280"/>
      <c r="AY68" s="275"/>
      <c r="AZ68" s="275"/>
      <c r="BA68" s="280"/>
      <c r="BB68" s="280"/>
      <c r="BC68" s="280"/>
      <c r="BD68" s="280">
        <v>16</v>
      </c>
      <c r="BE68" s="275">
        <v>21865.35</v>
      </c>
      <c r="BF68" s="280">
        <v>16</v>
      </c>
      <c r="BG68" s="280">
        <v>3969.94</v>
      </c>
      <c r="BH68" s="280">
        <v>16</v>
      </c>
      <c r="BI68" s="280"/>
      <c r="BJ68" s="280"/>
      <c r="BK68" s="280"/>
      <c r="BL68" s="280"/>
      <c r="BM68" s="280"/>
      <c r="BN68" s="280">
        <v>48</v>
      </c>
      <c r="BO68" s="280"/>
      <c r="BP68" s="280"/>
      <c r="BQ68" s="280"/>
      <c r="BR68" s="280"/>
      <c r="BS68" s="280"/>
      <c r="BT68" s="280"/>
      <c r="BU68" s="280"/>
      <c r="BV68" s="280"/>
      <c r="BW68" s="280">
        <v>16</v>
      </c>
      <c r="BX68" s="280"/>
      <c r="BY68" s="280"/>
      <c r="BZ68" s="280"/>
      <c r="CA68" s="280">
        <v>16500</v>
      </c>
      <c r="CB68" s="280"/>
      <c r="CC68" s="280"/>
      <c r="CD68" s="24" t="s">
        <v>247</v>
      </c>
      <c r="CE68" s="25">
        <f t="shared" si="6"/>
        <v>849520.89999999991</v>
      </c>
    </row>
    <row r="69" spans="1:83" x14ac:dyDescent="0.25">
      <c r="A69" s="31" t="s">
        <v>268</v>
      </c>
      <c r="B69" s="16"/>
      <c r="C69" s="25">
        <f t="shared" ref="C69:AH69" si="13">SUM(C70:C83)</f>
        <v>227958.75</v>
      </c>
      <c r="D69" s="25">
        <f t="shared" si="13"/>
        <v>0</v>
      </c>
      <c r="E69" s="25">
        <f t="shared" si="13"/>
        <v>427958.01</v>
      </c>
      <c r="F69" s="25">
        <f t="shared" si="13"/>
        <v>0</v>
      </c>
      <c r="G69" s="25">
        <f t="shared" si="13"/>
        <v>2228.17</v>
      </c>
      <c r="H69" s="25">
        <f t="shared" si="13"/>
        <v>0</v>
      </c>
      <c r="I69" s="25">
        <f t="shared" si="13"/>
        <v>221278.72</v>
      </c>
      <c r="J69" s="25">
        <f t="shared" si="13"/>
        <v>75.27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831403.28999999992</v>
      </c>
      <c r="P69" s="25">
        <f t="shared" si="13"/>
        <v>80328.899999999994</v>
      </c>
      <c r="Q69" s="25">
        <f t="shared" si="13"/>
        <v>-16164.35</v>
      </c>
      <c r="R69" s="25">
        <f t="shared" si="13"/>
        <v>5094.67</v>
      </c>
      <c r="S69" s="25">
        <f t="shared" si="13"/>
        <v>28547.23</v>
      </c>
      <c r="T69" s="25">
        <f t="shared" si="13"/>
        <v>0</v>
      </c>
      <c r="U69" s="25">
        <f t="shared" si="13"/>
        <v>1632883.1700000002</v>
      </c>
      <c r="V69" s="25">
        <f t="shared" si="13"/>
        <v>51697.97</v>
      </c>
      <c r="W69" s="25">
        <f t="shared" si="13"/>
        <v>22755</v>
      </c>
      <c r="X69" s="25">
        <f t="shared" si="13"/>
        <v>70897.69</v>
      </c>
      <c r="Y69" s="25">
        <f t="shared" si="13"/>
        <v>88326.489999999991</v>
      </c>
      <c r="Z69" s="25">
        <f t="shared" si="13"/>
        <v>0</v>
      </c>
      <c r="AA69" s="25">
        <f t="shared" si="13"/>
        <v>29810.059999999998</v>
      </c>
      <c r="AB69" s="25">
        <f t="shared" si="13"/>
        <v>60591.64</v>
      </c>
      <c r="AC69" s="25">
        <f t="shared" si="13"/>
        <v>949833.81</v>
      </c>
      <c r="AD69" s="25">
        <f t="shared" si="13"/>
        <v>0</v>
      </c>
      <c r="AE69" s="25">
        <f t="shared" si="13"/>
        <v>1213.05</v>
      </c>
      <c r="AF69" s="25">
        <f t="shared" si="13"/>
        <v>0</v>
      </c>
      <c r="AG69" s="25">
        <f t="shared" si="13"/>
        <v>2157171.4500000002</v>
      </c>
      <c r="AH69" s="25">
        <f t="shared" si="13"/>
        <v>0</v>
      </c>
      <c r="AI69" s="25">
        <f t="shared" ref="AI69:BN69" si="14">SUM(AI70:AI83)</f>
        <v>74468.899999999994</v>
      </c>
      <c r="AJ69" s="25">
        <f t="shared" si="14"/>
        <v>0</v>
      </c>
      <c r="AK69" s="25">
        <f t="shared" si="14"/>
        <v>366515.7</v>
      </c>
      <c r="AL69" s="25">
        <f t="shared" si="14"/>
        <v>0</v>
      </c>
      <c r="AM69" s="25">
        <f t="shared" si="14"/>
        <v>0</v>
      </c>
      <c r="AN69" s="25">
        <f t="shared" si="14"/>
        <v>0</v>
      </c>
      <c r="AO69" s="25">
        <f t="shared" si="14"/>
        <v>0</v>
      </c>
      <c r="AP69" s="25">
        <f t="shared" si="14"/>
        <v>566740.17000000004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1725212.0100000002</v>
      </c>
      <c r="AW69" s="25">
        <f t="shared" si="14"/>
        <v>0</v>
      </c>
      <c r="AX69" s="25">
        <f t="shared" si="14"/>
        <v>0</v>
      </c>
      <c r="AY69" s="25">
        <f t="shared" si="14"/>
        <v>217393.22</v>
      </c>
      <c r="AZ69" s="25">
        <f t="shared" si="14"/>
        <v>0</v>
      </c>
      <c r="BA69" s="25">
        <f t="shared" si="14"/>
        <v>339111.54000000004</v>
      </c>
      <c r="BB69" s="25">
        <f t="shared" si="14"/>
        <v>68716.78</v>
      </c>
      <c r="BC69" s="25">
        <f t="shared" si="14"/>
        <v>0</v>
      </c>
      <c r="BD69" s="25">
        <f t="shared" si="14"/>
        <v>68356.77</v>
      </c>
      <c r="BE69" s="25">
        <f t="shared" si="14"/>
        <v>1546467.09</v>
      </c>
      <c r="BF69" s="25">
        <f t="shared" si="14"/>
        <v>7885.6299999999992</v>
      </c>
      <c r="BG69" s="25">
        <f t="shared" si="14"/>
        <v>48092.08</v>
      </c>
      <c r="BH69" s="25">
        <f t="shared" si="14"/>
        <v>1443460.7300000002</v>
      </c>
      <c r="BI69" s="25">
        <f t="shared" si="14"/>
        <v>0</v>
      </c>
      <c r="BJ69" s="25">
        <f t="shared" si="14"/>
        <v>104</v>
      </c>
      <c r="BK69" s="25">
        <f t="shared" si="14"/>
        <v>8394.3399999999983</v>
      </c>
      <c r="BL69" s="25">
        <f t="shared" si="14"/>
        <v>0</v>
      </c>
      <c r="BM69" s="25">
        <f t="shared" si="14"/>
        <v>0</v>
      </c>
      <c r="BN69" s="25">
        <f t="shared" si="14"/>
        <v>7042188.75</v>
      </c>
      <c r="BO69" s="25">
        <f t="shared" ref="BO69:CE69" si="15">SUM(BO70:BO83)</f>
        <v>0</v>
      </c>
      <c r="BP69" s="25">
        <f t="shared" si="15"/>
        <v>48329.88</v>
      </c>
      <c r="BQ69" s="25">
        <f t="shared" si="15"/>
        <v>0</v>
      </c>
      <c r="BR69" s="25">
        <f t="shared" si="15"/>
        <v>95057.84</v>
      </c>
      <c r="BS69" s="25">
        <f t="shared" si="15"/>
        <v>572.51</v>
      </c>
      <c r="BT69" s="25">
        <f t="shared" si="15"/>
        <v>0</v>
      </c>
      <c r="BU69" s="25">
        <f t="shared" si="15"/>
        <v>0</v>
      </c>
      <c r="BV69" s="25">
        <f t="shared" si="15"/>
        <v>40.590000000000003</v>
      </c>
      <c r="BW69" s="25">
        <f t="shared" si="15"/>
        <v>3246.22</v>
      </c>
      <c r="BX69" s="25">
        <f t="shared" si="15"/>
        <v>0</v>
      </c>
      <c r="BY69" s="25">
        <f t="shared" si="15"/>
        <v>489184.69000000006</v>
      </c>
      <c r="BZ69" s="25">
        <f t="shared" si="15"/>
        <v>0</v>
      </c>
      <c r="CA69" s="25">
        <f t="shared" si="15"/>
        <v>-2398.1</v>
      </c>
      <c r="CB69" s="25">
        <f t="shared" si="15"/>
        <v>0</v>
      </c>
      <c r="CC69" s="25">
        <f t="shared" si="15"/>
        <v>0</v>
      </c>
      <c r="CD69" s="25">
        <f t="shared" si="15"/>
        <v>0</v>
      </c>
      <c r="CE69" s="25">
        <f t="shared" si="15"/>
        <v>21031030.330000002</v>
      </c>
    </row>
    <row r="70" spans="1:83" x14ac:dyDescent="0.25">
      <c r="A70" s="26" t="s">
        <v>269</v>
      </c>
      <c r="B70" s="27"/>
      <c r="C70" s="282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  <c r="Q70" s="282"/>
      <c r="R70" s="282"/>
      <c r="S70" s="282"/>
      <c r="T70" s="282"/>
      <c r="U70" s="282">
        <v>528321.59</v>
      </c>
      <c r="V70" s="282"/>
      <c r="W70" s="282"/>
      <c r="X70" s="282"/>
      <c r="Y70" s="282"/>
      <c r="Z70" s="282"/>
      <c r="AA70" s="282"/>
      <c r="AB70" s="282"/>
      <c r="AC70" s="282"/>
      <c r="AD70" s="282"/>
      <c r="AE70" s="282"/>
      <c r="AF70" s="282"/>
      <c r="AG70" s="282"/>
      <c r="AH70" s="282"/>
      <c r="AI70" s="282"/>
      <c r="AJ70" s="282"/>
      <c r="AK70" s="282"/>
      <c r="AL70" s="282"/>
      <c r="AM70" s="282"/>
      <c r="AN70" s="282"/>
      <c r="AO70" s="282"/>
      <c r="AP70" s="282"/>
      <c r="AQ70" s="282"/>
      <c r="AR70" s="282"/>
      <c r="AS70" s="282"/>
      <c r="AT70" s="282"/>
      <c r="AU70" s="282"/>
      <c r="AV70" s="282"/>
      <c r="AW70" s="282"/>
      <c r="AX70" s="282"/>
      <c r="AY70" s="282"/>
      <c r="AZ70" s="282"/>
      <c r="BA70" s="282"/>
      <c r="BB70" s="282"/>
      <c r="BC70" s="282"/>
      <c r="BD70" s="282"/>
      <c r="BE70" s="282"/>
      <c r="BF70" s="282"/>
      <c r="BG70" s="282"/>
      <c r="BH70" s="282"/>
      <c r="BI70" s="282"/>
      <c r="BJ70" s="282"/>
      <c r="BK70" s="282"/>
      <c r="BL70" s="282"/>
      <c r="BM70" s="282"/>
      <c r="BN70" s="282"/>
      <c r="BO70" s="282"/>
      <c r="BP70" s="282"/>
      <c r="BQ70" s="282"/>
      <c r="BR70" s="282"/>
      <c r="BS70" s="282"/>
      <c r="BT70" s="282"/>
      <c r="BU70" s="282"/>
      <c r="BV70" s="282"/>
      <c r="BW70" s="282"/>
      <c r="BX70" s="282"/>
      <c r="BY70" s="282"/>
      <c r="BZ70" s="282"/>
      <c r="CA70" s="282"/>
      <c r="CB70" s="282"/>
      <c r="CC70" s="282"/>
      <c r="CD70" s="282"/>
      <c r="CE70" s="25">
        <f t="shared" ref="CE70:CE85" si="16">SUM(C70:CD70)</f>
        <v>528321.59</v>
      </c>
    </row>
    <row r="71" spans="1:83" x14ac:dyDescent="0.25">
      <c r="A71" s="26" t="s">
        <v>270</v>
      </c>
      <c r="B71" s="27"/>
      <c r="C71" s="282">
        <v>226087.58</v>
      </c>
      <c r="D71" s="282"/>
      <c r="E71" s="282">
        <v>403425.28000000003</v>
      </c>
      <c r="F71" s="282"/>
      <c r="G71" s="282"/>
      <c r="H71" s="282"/>
      <c r="I71" s="282">
        <v>195115.2</v>
      </c>
      <c r="J71" s="282"/>
      <c r="K71" s="282"/>
      <c r="L71" s="282"/>
      <c r="M71" s="282"/>
      <c r="N71" s="282"/>
      <c r="O71" s="282">
        <v>807295.77</v>
      </c>
      <c r="P71" s="282">
        <v>30852</v>
      </c>
      <c r="Q71" s="282">
        <v>-16164.35</v>
      </c>
      <c r="R71" s="282"/>
      <c r="S71" s="282"/>
      <c r="T71" s="282"/>
      <c r="U71" s="282">
        <v>322170.37</v>
      </c>
      <c r="V71" s="282">
        <v>49497.5</v>
      </c>
      <c r="W71" s="282"/>
      <c r="X71" s="282">
        <v>70645.600000000006</v>
      </c>
      <c r="Y71" s="282">
        <v>56977.5</v>
      </c>
      <c r="Z71" s="282"/>
      <c r="AA71" s="282"/>
      <c r="AB71" s="282"/>
      <c r="AC71" s="282">
        <v>941655.3</v>
      </c>
      <c r="AD71" s="282"/>
      <c r="AE71" s="282"/>
      <c r="AF71" s="282"/>
      <c r="AG71" s="282">
        <v>2134349.44</v>
      </c>
      <c r="AH71" s="282"/>
      <c r="AI71" s="282">
        <v>73934</v>
      </c>
      <c r="AJ71" s="282"/>
      <c r="AK71" s="282">
        <v>366515.7</v>
      </c>
      <c r="AL71" s="282"/>
      <c r="AM71" s="282"/>
      <c r="AN71" s="282"/>
      <c r="AO71" s="282"/>
      <c r="AP71" s="282">
        <v>276414.38</v>
      </c>
      <c r="AQ71" s="282"/>
      <c r="AR71" s="282"/>
      <c r="AS71" s="282"/>
      <c r="AT71" s="282"/>
      <c r="AU71" s="282"/>
      <c r="AV71" s="282">
        <v>1723723.12</v>
      </c>
      <c r="AW71" s="282"/>
      <c r="AX71" s="282"/>
      <c r="AY71" s="282">
        <v>166694.82999999999</v>
      </c>
      <c r="AZ71" s="282"/>
      <c r="BA71" s="282"/>
      <c r="BB71" s="282"/>
      <c r="BC71" s="282"/>
      <c r="BD71" s="282"/>
      <c r="BE71" s="282"/>
      <c r="BF71" s="282"/>
      <c r="BG71" s="282"/>
      <c r="BH71" s="282">
        <v>-46143.69</v>
      </c>
      <c r="BI71" s="282"/>
      <c r="BJ71" s="282"/>
      <c r="BK71" s="282"/>
      <c r="BL71" s="282"/>
      <c r="BM71" s="282"/>
      <c r="BN71" s="282"/>
      <c r="BO71" s="282"/>
      <c r="BP71" s="282"/>
      <c r="BQ71" s="282"/>
      <c r="BR71" s="282"/>
      <c r="BS71" s="282"/>
      <c r="BT71" s="282"/>
      <c r="BU71" s="282"/>
      <c r="BV71" s="282"/>
      <c r="BW71" s="282"/>
      <c r="BX71" s="282"/>
      <c r="BY71" s="282">
        <v>453274.77</v>
      </c>
      <c r="BZ71" s="282"/>
      <c r="CA71" s="282"/>
      <c r="CB71" s="282"/>
      <c r="CC71" s="282"/>
      <c r="CD71" s="282"/>
      <c r="CE71" s="25">
        <f t="shared" si="16"/>
        <v>8236320.2999999989</v>
      </c>
    </row>
    <row r="72" spans="1:83" x14ac:dyDescent="0.25">
      <c r="A72" s="26" t="s">
        <v>271</v>
      </c>
      <c r="B72" s="27"/>
      <c r="C72" s="282"/>
      <c r="D72" s="282"/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82"/>
      <c r="P72" s="282"/>
      <c r="Q72" s="282"/>
      <c r="R72" s="282"/>
      <c r="S72" s="282"/>
      <c r="T72" s="282"/>
      <c r="U72" s="282"/>
      <c r="V72" s="282"/>
      <c r="W72" s="282"/>
      <c r="X72" s="282"/>
      <c r="Y72" s="282"/>
      <c r="Z72" s="282"/>
      <c r="AA72" s="282"/>
      <c r="AB72" s="282"/>
      <c r="AC72" s="282"/>
      <c r="AD72" s="282"/>
      <c r="AE72" s="282"/>
      <c r="AF72" s="282"/>
      <c r="AG72" s="282"/>
      <c r="AH72" s="282"/>
      <c r="AI72" s="282"/>
      <c r="AJ72" s="282"/>
      <c r="AK72" s="282"/>
      <c r="AL72" s="282"/>
      <c r="AM72" s="282"/>
      <c r="AN72" s="282"/>
      <c r="AO72" s="282"/>
      <c r="AP72" s="282"/>
      <c r="AQ72" s="282"/>
      <c r="AR72" s="282"/>
      <c r="AS72" s="282"/>
      <c r="AT72" s="282"/>
      <c r="AU72" s="282"/>
      <c r="AV72" s="282"/>
      <c r="AW72" s="282"/>
      <c r="AX72" s="282"/>
      <c r="AY72" s="282"/>
      <c r="AZ72" s="282"/>
      <c r="BA72" s="282"/>
      <c r="BB72" s="282"/>
      <c r="BC72" s="282"/>
      <c r="BD72" s="282"/>
      <c r="BE72" s="282"/>
      <c r="BF72" s="282"/>
      <c r="BG72" s="282"/>
      <c r="BH72" s="282">
        <v>1384306.2400000002</v>
      </c>
      <c r="BI72" s="282"/>
      <c r="BJ72" s="282"/>
      <c r="BK72" s="282"/>
      <c r="BL72" s="282"/>
      <c r="BM72" s="282"/>
      <c r="BN72" s="282"/>
      <c r="BO72" s="282"/>
      <c r="BP72" s="282"/>
      <c r="BQ72" s="282"/>
      <c r="BR72" s="282"/>
      <c r="BS72" s="282"/>
      <c r="BT72" s="282"/>
      <c r="BU72" s="282"/>
      <c r="BV72" s="282"/>
      <c r="BW72" s="282"/>
      <c r="BX72" s="282"/>
      <c r="BY72" s="282"/>
      <c r="BZ72" s="282"/>
      <c r="CA72" s="282"/>
      <c r="CB72" s="282"/>
      <c r="CC72" s="282"/>
      <c r="CD72" s="282"/>
      <c r="CE72" s="25">
        <f t="shared" si="16"/>
        <v>1384306.2400000002</v>
      </c>
    </row>
    <row r="73" spans="1:83" x14ac:dyDescent="0.25">
      <c r="A73" s="26" t="s">
        <v>272</v>
      </c>
      <c r="B73" s="27"/>
      <c r="C73" s="282"/>
      <c r="D73" s="282"/>
      <c r="E73" s="282"/>
      <c r="F73" s="282"/>
      <c r="G73" s="282"/>
      <c r="H73" s="282"/>
      <c r="I73" s="282"/>
      <c r="J73" s="282"/>
      <c r="K73" s="282"/>
      <c r="L73" s="282"/>
      <c r="M73" s="282"/>
      <c r="N73" s="282"/>
      <c r="O73" s="282"/>
      <c r="P73" s="282"/>
      <c r="Q73" s="282"/>
      <c r="R73" s="282"/>
      <c r="S73" s="282"/>
      <c r="T73" s="282"/>
      <c r="U73" s="282"/>
      <c r="V73" s="282"/>
      <c r="W73" s="282"/>
      <c r="X73" s="282"/>
      <c r="Y73" s="282"/>
      <c r="Z73" s="282"/>
      <c r="AA73" s="282"/>
      <c r="AB73" s="282"/>
      <c r="AC73" s="282"/>
      <c r="AD73" s="282"/>
      <c r="AE73" s="282"/>
      <c r="AF73" s="282"/>
      <c r="AG73" s="282"/>
      <c r="AH73" s="282"/>
      <c r="AI73" s="282"/>
      <c r="AJ73" s="282"/>
      <c r="AK73" s="282"/>
      <c r="AL73" s="282"/>
      <c r="AM73" s="282"/>
      <c r="AN73" s="282"/>
      <c r="AO73" s="282"/>
      <c r="AP73" s="282"/>
      <c r="AQ73" s="282"/>
      <c r="AR73" s="282"/>
      <c r="AS73" s="282"/>
      <c r="AT73" s="282"/>
      <c r="AU73" s="282"/>
      <c r="AV73" s="282"/>
      <c r="AW73" s="282"/>
      <c r="AX73" s="282"/>
      <c r="AY73" s="282"/>
      <c r="AZ73" s="282"/>
      <c r="BA73" s="282"/>
      <c r="BB73" s="282"/>
      <c r="BC73" s="282"/>
      <c r="BD73" s="282"/>
      <c r="BE73" s="282"/>
      <c r="BF73" s="282"/>
      <c r="BG73" s="282"/>
      <c r="BH73" s="282"/>
      <c r="BI73" s="282"/>
      <c r="BJ73" s="282"/>
      <c r="BK73" s="282"/>
      <c r="BL73" s="282"/>
      <c r="BM73" s="282"/>
      <c r="BN73" s="282">
        <v>1369158.71</v>
      </c>
      <c r="BO73" s="282"/>
      <c r="BP73" s="282"/>
      <c r="BQ73" s="282"/>
      <c r="BR73" s="282"/>
      <c r="BS73" s="282"/>
      <c r="BT73" s="282"/>
      <c r="BU73" s="282"/>
      <c r="BV73" s="282"/>
      <c r="BW73" s="282"/>
      <c r="BX73" s="282"/>
      <c r="BY73" s="282"/>
      <c r="BZ73" s="282"/>
      <c r="CA73" s="282"/>
      <c r="CB73" s="282"/>
      <c r="CC73" s="282"/>
      <c r="CD73" s="282"/>
      <c r="CE73" s="25">
        <f t="shared" si="16"/>
        <v>1369158.71</v>
      </c>
    </row>
    <row r="74" spans="1:83" x14ac:dyDescent="0.25">
      <c r="A74" s="26" t="s">
        <v>273</v>
      </c>
      <c r="B74" s="27"/>
      <c r="C74" s="282"/>
      <c r="D74" s="282"/>
      <c r="E74" s="282"/>
      <c r="F74" s="282"/>
      <c r="G74" s="282"/>
      <c r="H74" s="282"/>
      <c r="I74" s="282"/>
      <c r="J74" s="282"/>
      <c r="K74" s="282"/>
      <c r="L74" s="282"/>
      <c r="M74" s="282"/>
      <c r="N74" s="282"/>
      <c r="O74" s="282"/>
      <c r="P74" s="282"/>
      <c r="Q74" s="282"/>
      <c r="R74" s="282"/>
      <c r="S74" s="282"/>
      <c r="T74" s="282"/>
      <c r="U74" s="282"/>
      <c r="V74" s="282"/>
      <c r="W74" s="282"/>
      <c r="X74" s="282"/>
      <c r="Y74" s="282"/>
      <c r="Z74" s="282"/>
      <c r="AA74" s="282"/>
      <c r="AB74" s="282"/>
      <c r="AC74" s="282"/>
      <c r="AD74" s="282"/>
      <c r="AE74" s="282"/>
      <c r="AF74" s="282"/>
      <c r="AG74" s="282"/>
      <c r="AH74" s="282"/>
      <c r="AI74" s="282"/>
      <c r="AJ74" s="282"/>
      <c r="AK74" s="282"/>
      <c r="AL74" s="282"/>
      <c r="AM74" s="282"/>
      <c r="AN74" s="282"/>
      <c r="AO74" s="282"/>
      <c r="AP74" s="282"/>
      <c r="AQ74" s="282"/>
      <c r="AR74" s="282"/>
      <c r="AS74" s="282"/>
      <c r="AT74" s="282"/>
      <c r="AU74" s="282"/>
      <c r="AV74" s="282"/>
      <c r="AW74" s="282"/>
      <c r="AX74" s="282"/>
      <c r="AY74" s="282"/>
      <c r="AZ74" s="282"/>
      <c r="BA74" s="282">
        <v>339111.54000000004</v>
      </c>
      <c r="BB74" s="282"/>
      <c r="BC74" s="282"/>
      <c r="BD74" s="282"/>
      <c r="BE74" s="282"/>
      <c r="BF74" s="282"/>
      <c r="BG74" s="282"/>
      <c r="BH74" s="282"/>
      <c r="BI74" s="282"/>
      <c r="BJ74" s="282"/>
      <c r="BK74" s="282"/>
      <c r="BL74" s="282"/>
      <c r="BM74" s="282"/>
      <c r="BN74" s="282"/>
      <c r="BO74" s="282"/>
      <c r="BP74" s="282"/>
      <c r="BQ74" s="282"/>
      <c r="BR74" s="282"/>
      <c r="BS74" s="282"/>
      <c r="BT74" s="282"/>
      <c r="BU74" s="282"/>
      <c r="BV74" s="282"/>
      <c r="BW74" s="282"/>
      <c r="BX74" s="282"/>
      <c r="BY74" s="282"/>
      <c r="BZ74" s="282"/>
      <c r="CA74" s="282"/>
      <c r="CB74" s="282"/>
      <c r="CC74" s="282"/>
      <c r="CD74" s="282"/>
      <c r="CE74" s="25">
        <f t="shared" si="16"/>
        <v>339111.54000000004</v>
      </c>
    </row>
    <row r="75" spans="1:83" x14ac:dyDescent="0.25">
      <c r="A75" s="26" t="s">
        <v>274</v>
      </c>
      <c r="B75" s="27"/>
      <c r="C75" s="282"/>
      <c r="D75" s="282"/>
      <c r="E75" s="282"/>
      <c r="F75" s="282"/>
      <c r="G75" s="282"/>
      <c r="H75" s="282"/>
      <c r="I75" s="282"/>
      <c r="J75" s="282"/>
      <c r="K75" s="282"/>
      <c r="L75" s="282"/>
      <c r="M75" s="282"/>
      <c r="N75" s="282"/>
      <c r="O75" s="282"/>
      <c r="P75" s="282"/>
      <c r="Q75" s="282"/>
      <c r="R75" s="282"/>
      <c r="S75" s="282"/>
      <c r="T75" s="282"/>
      <c r="U75" s="282"/>
      <c r="V75" s="282"/>
      <c r="W75" s="282"/>
      <c r="X75" s="282"/>
      <c r="Y75" s="282"/>
      <c r="Z75" s="282"/>
      <c r="AA75" s="282"/>
      <c r="AB75" s="282"/>
      <c r="AC75" s="282"/>
      <c r="AD75" s="282"/>
      <c r="AE75" s="282"/>
      <c r="AF75" s="282"/>
      <c r="AG75" s="282"/>
      <c r="AH75" s="282"/>
      <c r="AI75" s="282"/>
      <c r="AJ75" s="282"/>
      <c r="AK75" s="282"/>
      <c r="AL75" s="282"/>
      <c r="AM75" s="282"/>
      <c r="AN75" s="282"/>
      <c r="AO75" s="282"/>
      <c r="AP75" s="282">
        <v>13207</v>
      </c>
      <c r="AQ75" s="282"/>
      <c r="AR75" s="282"/>
      <c r="AS75" s="282"/>
      <c r="AT75" s="282"/>
      <c r="AU75" s="282"/>
      <c r="AV75" s="282"/>
      <c r="AW75" s="282"/>
      <c r="AX75" s="282"/>
      <c r="AY75" s="282"/>
      <c r="AZ75" s="282"/>
      <c r="BA75" s="282"/>
      <c r="BB75" s="282"/>
      <c r="BC75" s="282"/>
      <c r="BD75" s="282"/>
      <c r="BE75" s="282"/>
      <c r="BF75" s="282"/>
      <c r="BG75" s="282"/>
      <c r="BH75" s="282"/>
      <c r="BI75" s="282"/>
      <c r="BJ75" s="282"/>
      <c r="BK75" s="282"/>
      <c r="BL75" s="282"/>
      <c r="BM75" s="282"/>
      <c r="BN75" s="282">
        <v>230084.33000000002</v>
      </c>
      <c r="BO75" s="282"/>
      <c r="BP75" s="282"/>
      <c r="BQ75" s="282"/>
      <c r="BR75" s="282">
        <v>85478.81</v>
      </c>
      <c r="BS75" s="282"/>
      <c r="BT75" s="282"/>
      <c r="BU75" s="282"/>
      <c r="BV75" s="282"/>
      <c r="BW75" s="282"/>
      <c r="BX75" s="282"/>
      <c r="BY75" s="282"/>
      <c r="BZ75" s="282"/>
      <c r="CA75" s="282"/>
      <c r="CB75" s="282"/>
      <c r="CC75" s="282"/>
      <c r="CD75" s="282"/>
      <c r="CE75" s="25">
        <f t="shared" si="16"/>
        <v>328770.14</v>
      </c>
    </row>
    <row r="76" spans="1:83" x14ac:dyDescent="0.25">
      <c r="A76" s="26" t="s">
        <v>275</v>
      </c>
      <c r="B76" s="203"/>
      <c r="C76" s="282"/>
      <c r="D76" s="282"/>
      <c r="E76" s="282"/>
      <c r="F76" s="282"/>
      <c r="G76" s="282"/>
      <c r="H76" s="282"/>
      <c r="I76" s="282"/>
      <c r="J76" s="282"/>
      <c r="K76" s="282"/>
      <c r="L76" s="282"/>
      <c r="M76" s="282"/>
      <c r="N76" s="282"/>
      <c r="O76" s="282"/>
      <c r="P76" s="282"/>
      <c r="Q76" s="282"/>
      <c r="R76" s="282"/>
      <c r="S76" s="282"/>
      <c r="T76" s="282"/>
      <c r="U76" s="282">
        <v>708426.41</v>
      </c>
      <c r="V76" s="282"/>
      <c r="W76" s="282"/>
      <c r="X76" s="282"/>
      <c r="Y76" s="282"/>
      <c r="Z76" s="282"/>
      <c r="AA76" s="282"/>
      <c r="AB76" s="282"/>
      <c r="AC76" s="282"/>
      <c r="AD76" s="282"/>
      <c r="AE76" s="282"/>
      <c r="AF76" s="282"/>
      <c r="AG76" s="282"/>
      <c r="AH76" s="282"/>
      <c r="AI76" s="282"/>
      <c r="AJ76" s="282"/>
      <c r="AK76" s="282"/>
      <c r="AL76" s="282"/>
      <c r="AM76" s="282"/>
      <c r="AN76" s="282"/>
      <c r="AO76" s="282"/>
      <c r="AP76" s="282"/>
      <c r="AQ76" s="282"/>
      <c r="AR76" s="282"/>
      <c r="AS76" s="282"/>
      <c r="AT76" s="282"/>
      <c r="AU76" s="282"/>
      <c r="AV76" s="282"/>
      <c r="AW76" s="282"/>
      <c r="AX76" s="282"/>
      <c r="AY76" s="282"/>
      <c r="AZ76" s="282"/>
      <c r="BA76" s="282"/>
      <c r="BB76" s="282"/>
      <c r="BC76" s="282"/>
      <c r="BD76" s="282"/>
      <c r="BE76" s="282"/>
      <c r="BF76" s="282"/>
      <c r="BG76" s="282"/>
      <c r="BH76" s="282"/>
      <c r="BI76" s="282"/>
      <c r="BJ76" s="282"/>
      <c r="BK76" s="282"/>
      <c r="BL76" s="282"/>
      <c r="BM76" s="282"/>
      <c r="BN76" s="282"/>
      <c r="BO76" s="282"/>
      <c r="BP76" s="282"/>
      <c r="BQ76" s="282"/>
      <c r="BR76" s="282"/>
      <c r="BS76" s="282"/>
      <c r="BT76" s="282"/>
      <c r="BU76" s="282"/>
      <c r="BV76" s="282"/>
      <c r="BW76" s="282"/>
      <c r="BX76" s="282"/>
      <c r="BY76" s="282"/>
      <c r="BZ76" s="282"/>
      <c r="CA76" s="282"/>
      <c r="CB76" s="282"/>
      <c r="CC76" s="282"/>
      <c r="CD76" s="282"/>
      <c r="CE76" s="25">
        <f t="shared" si="16"/>
        <v>708426.41</v>
      </c>
    </row>
    <row r="77" spans="1:83" x14ac:dyDescent="0.25">
      <c r="A77" s="26" t="s">
        <v>276</v>
      </c>
      <c r="B77" s="27"/>
      <c r="C77" s="282">
        <v>2054.5100000000002</v>
      </c>
      <c r="D77" s="282"/>
      <c r="E77" s="282">
        <v>21712.87</v>
      </c>
      <c r="F77" s="282"/>
      <c r="G77" s="282">
        <v>339.82</v>
      </c>
      <c r="H77" s="282"/>
      <c r="I77" s="282">
        <v>10141.81</v>
      </c>
      <c r="J77" s="282"/>
      <c r="K77" s="282"/>
      <c r="L77" s="282"/>
      <c r="M77" s="282"/>
      <c r="N77" s="282"/>
      <c r="O77" s="282">
        <v>21778.720000000001</v>
      </c>
      <c r="P77" s="282">
        <v>49485.24</v>
      </c>
      <c r="Q77" s="282"/>
      <c r="R77" s="282">
        <v>5094.67</v>
      </c>
      <c r="S77" s="282">
        <v>28547.23</v>
      </c>
      <c r="T77" s="282"/>
      <c r="U77" s="282">
        <v>18688.64</v>
      </c>
      <c r="V77" s="282"/>
      <c r="W77" s="282">
        <v>22755</v>
      </c>
      <c r="X77" s="282">
        <v>252.09</v>
      </c>
      <c r="Y77" s="282">
        <v>29993.37</v>
      </c>
      <c r="Z77" s="282"/>
      <c r="AA77" s="282">
        <v>-9779.2800000000007</v>
      </c>
      <c r="AB77" s="282">
        <v>7745.5</v>
      </c>
      <c r="AC77" s="282">
        <v>7905.23</v>
      </c>
      <c r="AD77" s="282"/>
      <c r="AE77" s="282">
        <v>1213.05</v>
      </c>
      <c r="AF77" s="282"/>
      <c r="AG77" s="282">
        <v>3149.77</v>
      </c>
      <c r="AH77" s="282"/>
      <c r="AI77" s="282">
        <v>534.9</v>
      </c>
      <c r="AJ77" s="282"/>
      <c r="AK77" s="282"/>
      <c r="AL77" s="282"/>
      <c r="AM77" s="282"/>
      <c r="AN77" s="282"/>
      <c r="AO77" s="282"/>
      <c r="AP77" s="282">
        <v>32706.16</v>
      </c>
      <c r="AQ77" s="282"/>
      <c r="AR77" s="282"/>
      <c r="AS77" s="282"/>
      <c r="AT77" s="282"/>
      <c r="AU77" s="282"/>
      <c r="AV77" s="282">
        <v>413</v>
      </c>
      <c r="AW77" s="282"/>
      <c r="AX77" s="282"/>
      <c r="AY77" s="282">
        <v>30103.48</v>
      </c>
      <c r="AZ77" s="282"/>
      <c r="BA77" s="282"/>
      <c r="BB77" s="282"/>
      <c r="BC77" s="282"/>
      <c r="BD77" s="282">
        <v>250</v>
      </c>
      <c r="BE77" s="282">
        <v>541962.59000000008</v>
      </c>
      <c r="BF77" s="282">
        <v>4272.1799999999994</v>
      </c>
      <c r="BG77" s="282"/>
      <c r="BH77" s="282"/>
      <c r="BI77" s="282"/>
      <c r="BJ77" s="282"/>
      <c r="BK77" s="282"/>
      <c r="BL77" s="282"/>
      <c r="BM77" s="282"/>
      <c r="BN77" s="282">
        <v>789.81</v>
      </c>
      <c r="BO77" s="282"/>
      <c r="BP77" s="282"/>
      <c r="BQ77" s="282"/>
      <c r="BR77" s="282"/>
      <c r="BS77" s="282"/>
      <c r="BT77" s="282"/>
      <c r="BU77" s="282"/>
      <c r="BV77" s="282">
        <v>40.590000000000003</v>
      </c>
      <c r="BW77" s="282"/>
      <c r="BX77" s="282"/>
      <c r="BY77" s="282">
        <v>2379.63</v>
      </c>
      <c r="BZ77" s="282"/>
      <c r="CA77" s="282"/>
      <c r="CB77" s="282"/>
      <c r="CC77" s="282"/>
      <c r="CD77" s="282"/>
      <c r="CE77" s="25">
        <f t="shared" si="16"/>
        <v>834530.58000000019</v>
      </c>
    </row>
    <row r="78" spans="1:83" x14ac:dyDescent="0.25">
      <c r="A78" s="26" t="s">
        <v>277</v>
      </c>
      <c r="B78" s="16"/>
      <c r="C78" s="282"/>
      <c r="D78" s="282"/>
      <c r="E78" s="282"/>
      <c r="F78" s="282"/>
      <c r="G78" s="282"/>
      <c r="H78" s="282"/>
      <c r="I78" s="282"/>
      <c r="J78" s="282"/>
      <c r="K78" s="282"/>
      <c r="L78" s="282"/>
      <c r="M78" s="282"/>
      <c r="N78" s="282"/>
      <c r="O78" s="282"/>
      <c r="P78" s="282"/>
      <c r="Q78" s="282"/>
      <c r="R78" s="282"/>
      <c r="S78" s="282"/>
      <c r="T78" s="282"/>
      <c r="U78" s="282"/>
      <c r="V78" s="282"/>
      <c r="W78" s="282"/>
      <c r="X78" s="282"/>
      <c r="Y78" s="282"/>
      <c r="Z78" s="282"/>
      <c r="AA78" s="282"/>
      <c r="AB78" s="282"/>
      <c r="AC78" s="282"/>
      <c r="AD78" s="282"/>
      <c r="AE78" s="282"/>
      <c r="AF78" s="282"/>
      <c r="AG78" s="282"/>
      <c r="AH78" s="282"/>
      <c r="AI78" s="282"/>
      <c r="AJ78" s="282"/>
      <c r="AK78" s="282"/>
      <c r="AL78" s="282"/>
      <c r="AM78" s="282"/>
      <c r="AN78" s="282"/>
      <c r="AO78" s="282"/>
      <c r="AP78" s="282"/>
      <c r="AQ78" s="282"/>
      <c r="AR78" s="282"/>
      <c r="AS78" s="282"/>
      <c r="AT78" s="282"/>
      <c r="AU78" s="282"/>
      <c r="AV78" s="282"/>
      <c r="AW78" s="282"/>
      <c r="AX78" s="282"/>
      <c r="AY78" s="282"/>
      <c r="AZ78" s="282"/>
      <c r="BA78" s="282"/>
      <c r="BB78" s="282"/>
      <c r="BC78" s="282"/>
      <c r="BD78" s="282"/>
      <c r="BE78" s="282"/>
      <c r="BF78" s="282"/>
      <c r="BG78" s="282"/>
      <c r="BH78" s="282"/>
      <c r="BI78" s="282"/>
      <c r="BJ78" s="282"/>
      <c r="BK78" s="282"/>
      <c r="BL78" s="282"/>
      <c r="BM78" s="282"/>
      <c r="BN78" s="282"/>
      <c r="BO78" s="282"/>
      <c r="BP78" s="282"/>
      <c r="BQ78" s="282"/>
      <c r="BR78" s="282"/>
      <c r="BS78" s="282"/>
      <c r="BT78" s="282"/>
      <c r="BU78" s="282"/>
      <c r="BV78" s="282"/>
      <c r="BW78" s="282"/>
      <c r="BX78" s="282"/>
      <c r="BY78" s="282"/>
      <c r="BZ78" s="282"/>
      <c r="CA78" s="282"/>
      <c r="CB78" s="282"/>
      <c r="CC78" s="282"/>
      <c r="CD78" s="282"/>
      <c r="CE78" s="25">
        <f t="shared" si="16"/>
        <v>0</v>
      </c>
    </row>
    <row r="79" spans="1:83" x14ac:dyDescent="0.25">
      <c r="A79" s="26" t="s">
        <v>278</v>
      </c>
      <c r="B79" s="16"/>
      <c r="C79" s="282"/>
      <c r="D79" s="282"/>
      <c r="E79" s="282">
        <v>2375.86</v>
      </c>
      <c r="F79" s="282"/>
      <c r="G79" s="282"/>
      <c r="H79" s="282"/>
      <c r="I79" s="282"/>
      <c r="J79" s="282"/>
      <c r="K79" s="282"/>
      <c r="L79" s="282"/>
      <c r="M79" s="282"/>
      <c r="N79" s="282"/>
      <c r="O79" s="282"/>
      <c r="P79" s="282"/>
      <c r="Q79" s="282"/>
      <c r="R79" s="282"/>
      <c r="S79" s="282"/>
      <c r="T79" s="282"/>
      <c r="U79" s="282">
        <v>55108.55</v>
      </c>
      <c r="V79" s="282"/>
      <c r="W79" s="282"/>
      <c r="X79" s="282"/>
      <c r="Y79" s="282"/>
      <c r="Z79" s="282"/>
      <c r="AA79" s="282"/>
      <c r="AB79" s="282"/>
      <c r="AC79" s="282"/>
      <c r="AD79" s="282"/>
      <c r="AE79" s="282"/>
      <c r="AF79" s="282"/>
      <c r="AG79" s="282"/>
      <c r="AH79" s="282"/>
      <c r="AI79" s="282"/>
      <c r="AJ79" s="282"/>
      <c r="AK79" s="282"/>
      <c r="AL79" s="282"/>
      <c r="AM79" s="282"/>
      <c r="AN79" s="282"/>
      <c r="AO79" s="282"/>
      <c r="AP79" s="282">
        <v>17698.580000000002</v>
      </c>
      <c r="AQ79" s="282"/>
      <c r="AR79" s="282"/>
      <c r="AS79" s="282"/>
      <c r="AT79" s="282"/>
      <c r="AU79" s="282"/>
      <c r="AV79" s="282"/>
      <c r="AW79" s="282"/>
      <c r="AX79" s="282"/>
      <c r="AY79" s="282"/>
      <c r="AZ79" s="282"/>
      <c r="BA79" s="282"/>
      <c r="BB79" s="282"/>
      <c r="BC79" s="282"/>
      <c r="BD79" s="282"/>
      <c r="BE79" s="282"/>
      <c r="BF79" s="282"/>
      <c r="BG79" s="282"/>
      <c r="BH79" s="282"/>
      <c r="BI79" s="282"/>
      <c r="BJ79" s="282"/>
      <c r="BK79" s="282"/>
      <c r="BL79" s="282"/>
      <c r="BM79" s="282"/>
      <c r="BN79" s="282">
        <v>1087.47</v>
      </c>
      <c r="BO79" s="282"/>
      <c r="BP79" s="282"/>
      <c r="BQ79" s="282"/>
      <c r="BR79" s="282"/>
      <c r="BS79" s="282"/>
      <c r="BT79" s="282"/>
      <c r="BU79" s="282"/>
      <c r="BV79" s="282"/>
      <c r="BW79" s="282"/>
      <c r="BX79" s="282"/>
      <c r="BY79" s="282">
        <v>23587.200000000001</v>
      </c>
      <c r="BZ79" s="282"/>
      <c r="CA79" s="282"/>
      <c r="CB79" s="282"/>
      <c r="CC79" s="282"/>
      <c r="CD79" s="282"/>
      <c r="CE79" s="25">
        <f t="shared" si="16"/>
        <v>99857.66</v>
      </c>
    </row>
    <row r="80" spans="1:83" x14ac:dyDescent="0.25">
      <c r="A80" s="26" t="s">
        <v>279</v>
      </c>
      <c r="B80" s="16"/>
      <c r="C80" s="282"/>
      <c r="D80" s="282"/>
      <c r="E80" s="282"/>
      <c r="F80" s="282"/>
      <c r="G80" s="282"/>
      <c r="H80" s="282"/>
      <c r="I80" s="282"/>
      <c r="J80" s="282"/>
      <c r="K80" s="282"/>
      <c r="L80" s="282"/>
      <c r="M80" s="282"/>
      <c r="N80" s="282"/>
      <c r="O80" s="282">
        <v>131.22999999999999</v>
      </c>
      <c r="P80" s="282"/>
      <c r="Q80" s="282"/>
      <c r="R80" s="282"/>
      <c r="S80" s="282"/>
      <c r="T80" s="282"/>
      <c r="U80" s="282"/>
      <c r="V80" s="282"/>
      <c r="W80" s="282"/>
      <c r="X80" s="282"/>
      <c r="Y80" s="282"/>
      <c r="Z80" s="282"/>
      <c r="AA80" s="282"/>
      <c r="AB80" s="282"/>
      <c r="AC80" s="282"/>
      <c r="AD80" s="282"/>
      <c r="AE80" s="282"/>
      <c r="AF80" s="282"/>
      <c r="AG80" s="282">
        <v>3380.91</v>
      </c>
      <c r="AH80" s="282"/>
      <c r="AI80" s="282"/>
      <c r="AJ80" s="282"/>
      <c r="AK80" s="282"/>
      <c r="AL80" s="282"/>
      <c r="AM80" s="282"/>
      <c r="AN80" s="282"/>
      <c r="AO80" s="282"/>
      <c r="AP80" s="282"/>
      <c r="AQ80" s="282"/>
      <c r="AR80" s="282"/>
      <c r="AS80" s="282"/>
      <c r="AT80" s="282"/>
      <c r="AU80" s="282"/>
      <c r="AV80" s="282"/>
      <c r="AW80" s="282"/>
      <c r="AX80" s="282"/>
      <c r="AY80" s="282"/>
      <c r="AZ80" s="282"/>
      <c r="BA80" s="282"/>
      <c r="BB80" s="282"/>
      <c r="BC80" s="282"/>
      <c r="BD80" s="282"/>
      <c r="BE80" s="282"/>
      <c r="BF80" s="282">
        <v>1295</v>
      </c>
      <c r="BG80" s="282"/>
      <c r="BH80" s="282"/>
      <c r="BI80" s="282"/>
      <c r="BJ80" s="282"/>
      <c r="BK80" s="282"/>
      <c r="BL80" s="282"/>
      <c r="BM80" s="282"/>
      <c r="BN80" s="282">
        <v>3013.8</v>
      </c>
      <c r="BO80" s="282"/>
      <c r="BP80" s="282"/>
      <c r="BQ80" s="282"/>
      <c r="BR80" s="282"/>
      <c r="BS80" s="282"/>
      <c r="BT80" s="282"/>
      <c r="BU80" s="282"/>
      <c r="BV80" s="282"/>
      <c r="BW80" s="282"/>
      <c r="BX80" s="282"/>
      <c r="BY80" s="282"/>
      <c r="BZ80" s="282"/>
      <c r="CA80" s="282"/>
      <c r="CB80" s="282"/>
      <c r="CC80" s="282"/>
      <c r="CD80" s="282"/>
      <c r="CE80" s="25">
        <f t="shared" si="16"/>
        <v>7820.94</v>
      </c>
    </row>
    <row r="81" spans="1:84" x14ac:dyDescent="0.25">
      <c r="A81" s="26" t="s">
        <v>280</v>
      </c>
      <c r="B81" s="16"/>
      <c r="C81" s="282"/>
      <c r="D81" s="282"/>
      <c r="E81" s="282"/>
      <c r="F81" s="282"/>
      <c r="G81" s="282"/>
      <c r="H81" s="282"/>
      <c r="I81" s="282">
        <v>3352.5</v>
      </c>
      <c r="J81" s="282"/>
      <c r="K81" s="282"/>
      <c r="L81" s="282"/>
      <c r="M81" s="282"/>
      <c r="N81" s="282"/>
      <c r="O81" s="282"/>
      <c r="P81" s="282"/>
      <c r="Q81" s="282"/>
      <c r="R81" s="282"/>
      <c r="S81" s="282"/>
      <c r="T81" s="282"/>
      <c r="U81" s="282"/>
      <c r="V81" s="282"/>
      <c r="W81" s="282"/>
      <c r="X81" s="282"/>
      <c r="Y81" s="282"/>
      <c r="Z81" s="282"/>
      <c r="AA81" s="282">
        <v>39589.339999999997</v>
      </c>
      <c r="AB81" s="282">
        <v>3425</v>
      </c>
      <c r="AC81" s="282"/>
      <c r="AD81" s="282"/>
      <c r="AE81" s="282"/>
      <c r="AF81" s="282"/>
      <c r="AG81" s="282"/>
      <c r="AH81" s="282"/>
      <c r="AI81" s="282"/>
      <c r="AJ81" s="282"/>
      <c r="AK81" s="282"/>
      <c r="AL81" s="282"/>
      <c r="AM81" s="282"/>
      <c r="AN81" s="282"/>
      <c r="AO81" s="282"/>
      <c r="AP81" s="282">
        <v>63010.650000000009</v>
      </c>
      <c r="AQ81" s="282"/>
      <c r="AR81" s="282"/>
      <c r="AS81" s="282"/>
      <c r="AT81" s="282"/>
      <c r="AU81" s="282"/>
      <c r="AV81" s="282"/>
      <c r="AW81" s="282"/>
      <c r="AX81" s="282"/>
      <c r="AY81" s="282">
        <v>120</v>
      </c>
      <c r="AZ81" s="282"/>
      <c r="BA81" s="282"/>
      <c r="BB81" s="282">
        <v>14581.78</v>
      </c>
      <c r="BC81" s="282"/>
      <c r="BD81" s="282">
        <v>60</v>
      </c>
      <c r="BE81" s="282">
        <v>2371.3000000000002</v>
      </c>
      <c r="BF81" s="282">
        <v>15</v>
      </c>
      <c r="BG81" s="282"/>
      <c r="BH81" s="282"/>
      <c r="BI81" s="282"/>
      <c r="BJ81" s="282">
        <v>130.12</v>
      </c>
      <c r="BK81" s="282"/>
      <c r="BL81" s="282"/>
      <c r="BM81" s="282"/>
      <c r="BN81" s="282">
        <v>1371349.62</v>
      </c>
      <c r="BO81" s="282"/>
      <c r="BP81" s="282"/>
      <c r="BQ81" s="282"/>
      <c r="BR81" s="282"/>
      <c r="BS81" s="282"/>
      <c r="BT81" s="282"/>
      <c r="BU81" s="282"/>
      <c r="BV81" s="282"/>
      <c r="BW81" s="282"/>
      <c r="BX81" s="282"/>
      <c r="BY81" s="282"/>
      <c r="BZ81" s="282"/>
      <c r="CA81" s="282"/>
      <c r="CB81" s="282"/>
      <c r="CC81" s="282"/>
      <c r="CD81" s="282"/>
      <c r="CE81" s="25">
        <f t="shared" si="16"/>
        <v>1498005.31</v>
      </c>
    </row>
    <row r="82" spans="1:84" x14ac:dyDescent="0.25">
      <c r="A82" s="26" t="s">
        <v>281</v>
      </c>
      <c r="B82" s="16"/>
      <c r="C82" s="282"/>
      <c r="D82" s="282"/>
      <c r="E82" s="282"/>
      <c r="F82" s="282"/>
      <c r="G82" s="282">
        <v>1888.35</v>
      </c>
      <c r="H82" s="282"/>
      <c r="I82" s="282"/>
      <c r="J82" s="282"/>
      <c r="K82" s="282"/>
      <c r="L82" s="282"/>
      <c r="M82" s="282"/>
      <c r="N82" s="282"/>
      <c r="O82" s="282"/>
      <c r="P82" s="282"/>
      <c r="Q82" s="282"/>
      <c r="R82" s="282"/>
      <c r="S82" s="282"/>
      <c r="T82" s="282"/>
      <c r="U82" s="282"/>
      <c r="V82" s="282"/>
      <c r="W82" s="282"/>
      <c r="X82" s="282"/>
      <c r="Y82" s="282"/>
      <c r="Z82" s="282"/>
      <c r="AA82" s="282"/>
      <c r="AB82" s="282"/>
      <c r="AC82" s="282"/>
      <c r="AD82" s="282"/>
      <c r="AE82" s="282"/>
      <c r="AF82" s="282"/>
      <c r="AG82" s="282"/>
      <c r="AH82" s="282"/>
      <c r="AI82" s="282"/>
      <c r="AJ82" s="282"/>
      <c r="AK82" s="282"/>
      <c r="AL82" s="282"/>
      <c r="AM82" s="282"/>
      <c r="AN82" s="282"/>
      <c r="AO82" s="282"/>
      <c r="AP82" s="282"/>
      <c r="AQ82" s="282"/>
      <c r="AR82" s="282"/>
      <c r="AS82" s="282"/>
      <c r="AT82" s="282"/>
      <c r="AU82" s="282"/>
      <c r="AV82" s="282">
        <v>184.8</v>
      </c>
      <c r="AW82" s="282"/>
      <c r="AX82" s="282"/>
      <c r="AY82" s="282"/>
      <c r="AZ82" s="282"/>
      <c r="BA82" s="282"/>
      <c r="BB82" s="282"/>
      <c r="BC82" s="282"/>
      <c r="BD82" s="282"/>
      <c r="BE82" s="282">
        <v>996681.69</v>
      </c>
      <c r="BF82" s="282"/>
      <c r="BG82" s="282"/>
      <c r="BH82" s="282">
        <v>103685.54999999999</v>
      </c>
      <c r="BI82" s="282"/>
      <c r="BJ82" s="282"/>
      <c r="BK82" s="282"/>
      <c r="BL82" s="282"/>
      <c r="BM82" s="282"/>
      <c r="BN82" s="282"/>
      <c r="BO82" s="282"/>
      <c r="BP82" s="282"/>
      <c r="BQ82" s="282"/>
      <c r="BR82" s="282"/>
      <c r="BS82" s="282"/>
      <c r="BT82" s="282"/>
      <c r="BU82" s="282"/>
      <c r="BV82" s="282"/>
      <c r="BW82" s="282"/>
      <c r="BX82" s="282"/>
      <c r="BY82" s="282"/>
      <c r="BZ82" s="282"/>
      <c r="CA82" s="282"/>
      <c r="CB82" s="282"/>
      <c r="CC82" s="282"/>
      <c r="CD82" s="282"/>
      <c r="CE82" s="25">
        <f t="shared" si="16"/>
        <v>1102440.3899999999</v>
      </c>
    </row>
    <row r="83" spans="1:84" x14ac:dyDescent="0.25">
      <c r="A83" s="26" t="s">
        <v>282</v>
      </c>
      <c r="B83" s="16"/>
      <c r="C83" s="273">
        <v>-183.34</v>
      </c>
      <c r="D83" s="273"/>
      <c r="E83" s="275">
        <v>444</v>
      </c>
      <c r="F83" s="275"/>
      <c r="G83" s="273"/>
      <c r="H83" s="273"/>
      <c r="I83" s="275">
        <v>12669.21</v>
      </c>
      <c r="J83" s="275">
        <v>75.27</v>
      </c>
      <c r="K83" s="275"/>
      <c r="L83" s="275"/>
      <c r="M83" s="273"/>
      <c r="N83" s="273"/>
      <c r="O83" s="273">
        <v>2197.5700000000002</v>
      </c>
      <c r="P83" s="275">
        <v>-8.3400000000000034</v>
      </c>
      <c r="Q83" s="275"/>
      <c r="R83" s="276"/>
      <c r="S83" s="275"/>
      <c r="T83" s="273"/>
      <c r="U83" s="275">
        <v>167.61</v>
      </c>
      <c r="V83" s="275">
        <v>2200.4699999999998</v>
      </c>
      <c r="W83" s="273"/>
      <c r="X83" s="275"/>
      <c r="Y83" s="275">
        <v>1355.62</v>
      </c>
      <c r="Z83" s="275"/>
      <c r="AA83" s="275"/>
      <c r="AB83" s="275">
        <v>49421.14</v>
      </c>
      <c r="AC83" s="275">
        <v>273.27999999999997</v>
      </c>
      <c r="AD83" s="275"/>
      <c r="AE83" s="275"/>
      <c r="AF83" s="275"/>
      <c r="AG83" s="275">
        <v>16291.33</v>
      </c>
      <c r="AH83" s="275"/>
      <c r="AI83" s="275"/>
      <c r="AJ83" s="275"/>
      <c r="AK83" s="275"/>
      <c r="AL83" s="275"/>
      <c r="AM83" s="275"/>
      <c r="AN83" s="275"/>
      <c r="AO83" s="273"/>
      <c r="AP83" s="275">
        <v>163703.40000000002</v>
      </c>
      <c r="AQ83" s="273"/>
      <c r="AR83" s="273"/>
      <c r="AS83" s="273"/>
      <c r="AT83" s="273"/>
      <c r="AU83" s="275"/>
      <c r="AV83" s="275">
        <v>891.09</v>
      </c>
      <c r="AW83" s="275"/>
      <c r="AX83" s="275"/>
      <c r="AY83" s="275">
        <v>20474.91</v>
      </c>
      <c r="AZ83" s="275"/>
      <c r="BA83" s="275"/>
      <c r="BB83" s="275">
        <v>54135</v>
      </c>
      <c r="BC83" s="275"/>
      <c r="BD83" s="275">
        <v>68046.77</v>
      </c>
      <c r="BE83" s="275">
        <v>5451.51</v>
      </c>
      <c r="BF83" s="275">
        <v>2303.4499999999998</v>
      </c>
      <c r="BG83" s="275">
        <v>48092.08</v>
      </c>
      <c r="BH83" s="276">
        <v>1612.6299999999999</v>
      </c>
      <c r="BI83" s="275"/>
      <c r="BJ83" s="275">
        <v>-26.120000000000005</v>
      </c>
      <c r="BK83" s="275">
        <v>8394.3399999999983</v>
      </c>
      <c r="BL83" s="275"/>
      <c r="BM83" s="275"/>
      <c r="BN83" s="275">
        <v>4066705.0100000002</v>
      </c>
      <c r="BO83" s="275"/>
      <c r="BP83" s="275">
        <v>48329.88</v>
      </c>
      <c r="BQ83" s="275"/>
      <c r="BR83" s="275">
        <v>9579.0300000000007</v>
      </c>
      <c r="BS83" s="275">
        <v>572.51</v>
      </c>
      <c r="BT83" s="275"/>
      <c r="BU83" s="275"/>
      <c r="BV83" s="275"/>
      <c r="BW83" s="275">
        <v>3246.22</v>
      </c>
      <c r="BX83" s="275"/>
      <c r="BY83" s="275">
        <v>9943.09</v>
      </c>
      <c r="BZ83" s="275"/>
      <c r="CA83" s="275">
        <v>-2398.1</v>
      </c>
      <c r="CB83" s="275"/>
      <c r="CC83" s="275"/>
      <c r="CD83" s="282"/>
      <c r="CE83" s="25">
        <f t="shared" si="16"/>
        <v>4593960.5200000005</v>
      </c>
    </row>
    <row r="84" spans="1:84" x14ac:dyDescent="0.25">
      <c r="A84" s="31" t="s">
        <v>283</v>
      </c>
      <c r="B84" s="16"/>
      <c r="C84" s="273"/>
      <c r="D84" s="273"/>
      <c r="E84" s="273"/>
      <c r="F84" s="273"/>
      <c r="G84" s="273"/>
      <c r="H84" s="273"/>
      <c r="I84" s="273"/>
      <c r="J84" s="273"/>
      <c r="K84" s="273"/>
      <c r="L84" s="273"/>
      <c r="M84" s="273"/>
      <c r="N84" s="273"/>
      <c r="O84" s="273"/>
      <c r="P84" s="273"/>
      <c r="Q84" s="273"/>
      <c r="R84" s="273"/>
      <c r="S84" s="273"/>
      <c r="T84" s="273"/>
      <c r="U84" s="273"/>
      <c r="V84" s="273"/>
      <c r="W84" s="273"/>
      <c r="X84" s="273"/>
      <c r="Y84" s="273"/>
      <c r="Z84" s="273"/>
      <c r="AA84" s="273"/>
      <c r="AB84" s="273"/>
      <c r="AC84" s="273"/>
      <c r="AD84" s="273"/>
      <c r="AE84" s="273"/>
      <c r="AF84" s="273"/>
      <c r="AG84" s="273"/>
      <c r="AH84" s="273"/>
      <c r="AI84" s="273"/>
      <c r="AJ84" s="273"/>
      <c r="AK84" s="273"/>
      <c r="AL84" s="273"/>
      <c r="AM84" s="273"/>
      <c r="AN84" s="273"/>
      <c r="AO84" s="273"/>
      <c r="AP84" s="273"/>
      <c r="AQ84" s="273"/>
      <c r="AR84" s="273"/>
      <c r="AS84" s="273"/>
      <c r="AT84" s="273"/>
      <c r="AU84" s="273"/>
      <c r="AV84" s="273"/>
      <c r="AW84" s="273"/>
      <c r="AX84" s="273"/>
      <c r="AY84" s="273"/>
      <c r="AZ84" s="273"/>
      <c r="BA84" s="273"/>
      <c r="BB84" s="273"/>
      <c r="BC84" s="273"/>
      <c r="BD84" s="273"/>
      <c r="BE84" s="273"/>
      <c r="BF84" s="273"/>
      <c r="BG84" s="273"/>
      <c r="BH84" s="273"/>
      <c r="BI84" s="273"/>
      <c r="BJ84" s="273"/>
      <c r="BK84" s="273"/>
      <c r="BL84" s="273"/>
      <c r="BM84" s="273"/>
      <c r="BN84" s="273"/>
      <c r="BO84" s="273"/>
      <c r="BP84" s="273"/>
      <c r="BQ84" s="273"/>
      <c r="BR84" s="273"/>
      <c r="BS84" s="273"/>
      <c r="BT84" s="273"/>
      <c r="BU84" s="273"/>
      <c r="BV84" s="273"/>
      <c r="BW84" s="273"/>
      <c r="BX84" s="273"/>
      <c r="BY84" s="273"/>
      <c r="BZ84" s="273"/>
      <c r="CA84" s="273"/>
      <c r="CB84" s="273"/>
      <c r="CC84" s="273"/>
      <c r="CD84" s="282"/>
      <c r="CE84" s="25">
        <f t="shared" si="16"/>
        <v>0</v>
      </c>
    </row>
    <row r="85" spans="1:84" x14ac:dyDescent="0.25">
      <c r="A85" s="31" t="s">
        <v>284</v>
      </c>
      <c r="B85" s="25"/>
      <c r="C85" s="25">
        <f t="shared" ref="C85:AH85" si="17">SUM(C61:C69)-C84</f>
        <v>2900033.48</v>
      </c>
      <c r="D85" s="25">
        <f t="shared" si="17"/>
        <v>0</v>
      </c>
      <c r="E85" s="25">
        <f t="shared" si="17"/>
        <v>12274260.710000001</v>
      </c>
      <c r="F85" s="25">
        <f t="shared" si="17"/>
        <v>0</v>
      </c>
      <c r="G85" s="25">
        <f t="shared" si="17"/>
        <v>248486.24000000002</v>
      </c>
      <c r="H85" s="25">
        <f t="shared" si="17"/>
        <v>0</v>
      </c>
      <c r="I85" s="25">
        <f t="shared" si="17"/>
        <v>3820550.2600000002</v>
      </c>
      <c r="J85" s="25">
        <f t="shared" si="17"/>
        <v>27040.37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3823448.76</v>
      </c>
      <c r="P85" s="25">
        <f t="shared" si="17"/>
        <v>3327355.95</v>
      </c>
      <c r="Q85" s="25">
        <f t="shared" si="17"/>
        <v>206942.42</v>
      </c>
      <c r="R85" s="25">
        <f t="shared" si="17"/>
        <v>7126360.1899999995</v>
      </c>
      <c r="S85" s="25">
        <f t="shared" si="17"/>
        <v>3112255.4899999998</v>
      </c>
      <c r="T85" s="25">
        <f t="shared" si="17"/>
        <v>0</v>
      </c>
      <c r="U85" s="25">
        <f t="shared" si="17"/>
        <v>5376492.3800000008</v>
      </c>
      <c r="V85" s="25">
        <f t="shared" si="17"/>
        <v>1000713.96</v>
      </c>
      <c r="W85" s="25">
        <f t="shared" si="17"/>
        <v>782481.36</v>
      </c>
      <c r="X85" s="25">
        <f t="shared" si="17"/>
        <v>1394188.91</v>
      </c>
      <c r="Y85" s="25">
        <f t="shared" si="17"/>
        <v>4938111.0300000012</v>
      </c>
      <c r="Z85" s="25">
        <f t="shared" si="17"/>
        <v>0</v>
      </c>
      <c r="AA85" s="25">
        <f t="shared" si="17"/>
        <v>560318.24</v>
      </c>
      <c r="AB85" s="25">
        <f t="shared" si="17"/>
        <v>5115553.459999999</v>
      </c>
      <c r="AC85" s="25">
        <f t="shared" si="17"/>
        <v>2211936.41</v>
      </c>
      <c r="AD85" s="25">
        <f t="shared" si="17"/>
        <v>0</v>
      </c>
      <c r="AE85" s="25">
        <f t="shared" si="17"/>
        <v>1528261.5500000003</v>
      </c>
      <c r="AF85" s="25">
        <f t="shared" si="17"/>
        <v>0</v>
      </c>
      <c r="AG85" s="25">
        <f t="shared" si="17"/>
        <v>7927457.1800000006</v>
      </c>
      <c r="AH85" s="25">
        <f t="shared" si="17"/>
        <v>0</v>
      </c>
      <c r="AI85" s="25">
        <f t="shared" ref="AI85:BN85" si="18">SUM(AI61:AI69)-AI84</f>
        <v>1013630.82</v>
      </c>
      <c r="AJ85" s="25">
        <f t="shared" si="18"/>
        <v>0</v>
      </c>
      <c r="AK85" s="25">
        <f t="shared" si="18"/>
        <v>867057.88000000012</v>
      </c>
      <c r="AL85" s="25">
        <f t="shared" si="18"/>
        <v>120905.34999999999</v>
      </c>
      <c r="AM85" s="25">
        <f t="shared" si="18"/>
        <v>0</v>
      </c>
      <c r="AN85" s="25">
        <f t="shared" si="18"/>
        <v>0</v>
      </c>
      <c r="AO85" s="25">
        <f t="shared" si="18"/>
        <v>0</v>
      </c>
      <c r="AP85" s="25">
        <f t="shared" si="18"/>
        <v>13667307.799999999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4685390.83</v>
      </c>
      <c r="AW85" s="25">
        <f t="shared" si="18"/>
        <v>0</v>
      </c>
      <c r="AX85" s="25">
        <f t="shared" si="18"/>
        <v>0</v>
      </c>
      <c r="AY85" s="25">
        <f t="shared" si="18"/>
        <v>1652744.65</v>
      </c>
      <c r="AZ85" s="25">
        <f t="shared" si="18"/>
        <v>0</v>
      </c>
      <c r="BA85" s="25">
        <f t="shared" si="18"/>
        <v>360385.42000000004</v>
      </c>
      <c r="BB85" s="25">
        <f t="shared" si="18"/>
        <v>1010198.7400000001</v>
      </c>
      <c r="BC85" s="25">
        <f t="shared" si="18"/>
        <v>0</v>
      </c>
      <c r="BD85" s="25">
        <f t="shared" si="18"/>
        <v>456789.36</v>
      </c>
      <c r="BE85" s="25">
        <f t="shared" si="18"/>
        <v>3428585.45</v>
      </c>
      <c r="BF85" s="25">
        <f t="shared" si="18"/>
        <v>1769888.9599999997</v>
      </c>
      <c r="BG85" s="25">
        <f t="shared" si="18"/>
        <v>165283.74000000002</v>
      </c>
      <c r="BH85" s="25">
        <f t="shared" si="18"/>
        <v>3090128.0200000005</v>
      </c>
      <c r="BI85" s="25">
        <f t="shared" si="18"/>
        <v>0</v>
      </c>
      <c r="BJ85" s="25">
        <f t="shared" si="18"/>
        <v>881047.43</v>
      </c>
      <c r="BK85" s="25">
        <f t="shared" si="18"/>
        <v>5001490.67</v>
      </c>
      <c r="BL85" s="25">
        <f t="shared" si="18"/>
        <v>1177585.73</v>
      </c>
      <c r="BM85" s="25">
        <f t="shared" si="18"/>
        <v>0</v>
      </c>
      <c r="BN85" s="25">
        <f t="shared" si="18"/>
        <v>9406722.9800000004</v>
      </c>
      <c r="BO85" s="25">
        <f t="shared" ref="BO85:CD85" si="19">SUM(BO61:BO69)-BO84</f>
        <v>0</v>
      </c>
      <c r="BP85" s="25">
        <f t="shared" si="19"/>
        <v>173963.74</v>
      </c>
      <c r="BQ85" s="25">
        <f t="shared" si="19"/>
        <v>0</v>
      </c>
      <c r="BR85" s="25">
        <f t="shared" si="19"/>
        <v>497901.6399999999</v>
      </c>
      <c r="BS85" s="25">
        <f t="shared" si="19"/>
        <v>97313.779999999984</v>
      </c>
      <c r="BT85" s="25">
        <f t="shared" si="19"/>
        <v>0</v>
      </c>
      <c r="BU85" s="25">
        <f t="shared" si="19"/>
        <v>0</v>
      </c>
      <c r="BV85" s="25">
        <f t="shared" si="19"/>
        <v>739868.78999999992</v>
      </c>
      <c r="BW85" s="25">
        <f t="shared" si="19"/>
        <v>220980.8</v>
      </c>
      <c r="BX85" s="25">
        <f t="shared" si="19"/>
        <v>0</v>
      </c>
      <c r="BY85" s="25">
        <f t="shared" si="19"/>
        <v>2339458.94</v>
      </c>
      <c r="BZ85" s="25">
        <f t="shared" si="19"/>
        <v>0</v>
      </c>
      <c r="CA85" s="25">
        <f t="shared" si="19"/>
        <v>226098.50999999995</v>
      </c>
      <c r="CB85" s="25">
        <f t="shared" si="19"/>
        <v>0</v>
      </c>
      <c r="CC85" s="25">
        <f t="shared" si="19"/>
        <v>0</v>
      </c>
      <c r="CD85" s="25">
        <f t="shared" si="19"/>
        <v>0</v>
      </c>
      <c r="CE85" s="25">
        <f t="shared" si="16"/>
        <v>120752978.38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/>
    </row>
    <row r="87" spans="1:84" x14ac:dyDescent="0.25">
      <c r="A87" s="31" t="s">
        <v>286</v>
      </c>
      <c r="B87" s="16"/>
      <c r="C87" s="273">
        <v>7992034</v>
      </c>
      <c r="D87" s="273"/>
      <c r="E87" s="273">
        <v>24289163.859999999</v>
      </c>
      <c r="F87" s="273"/>
      <c r="G87" s="273"/>
      <c r="H87" s="273"/>
      <c r="I87" s="273">
        <v>6203453</v>
      </c>
      <c r="J87" s="273">
        <v>1660938</v>
      </c>
      <c r="K87" s="273"/>
      <c r="L87" s="273"/>
      <c r="M87" s="273"/>
      <c r="N87" s="273"/>
      <c r="O87" s="273">
        <v>4187763</v>
      </c>
      <c r="P87" s="273">
        <v>13688221</v>
      </c>
      <c r="Q87" s="273">
        <v>979430</v>
      </c>
      <c r="R87" s="273">
        <v>7489755.1100000003</v>
      </c>
      <c r="S87" s="273">
        <v>16568973.24</v>
      </c>
      <c r="T87" s="273"/>
      <c r="U87" s="273">
        <v>11632567.5</v>
      </c>
      <c r="V87" s="273">
        <v>3043975</v>
      </c>
      <c r="W87" s="273">
        <v>430302</v>
      </c>
      <c r="X87" s="273">
        <v>16187176</v>
      </c>
      <c r="Y87" s="273">
        <v>4985429.93</v>
      </c>
      <c r="Z87" s="273"/>
      <c r="AA87" s="273">
        <v>457080.22</v>
      </c>
      <c r="AB87" s="273">
        <v>20400786.07</v>
      </c>
      <c r="AC87" s="273">
        <v>5871729</v>
      </c>
      <c r="AD87" s="273"/>
      <c r="AE87" s="273">
        <v>1253203</v>
      </c>
      <c r="AF87" s="273"/>
      <c r="AG87" s="273">
        <v>6877054</v>
      </c>
      <c r="AH87" s="273"/>
      <c r="AI87" s="273">
        <v>12337.7</v>
      </c>
      <c r="AJ87" s="273"/>
      <c r="AK87" s="273">
        <v>295443</v>
      </c>
      <c r="AL87" s="273">
        <v>1036565</v>
      </c>
      <c r="AM87" s="273"/>
      <c r="AN87" s="273"/>
      <c r="AO87" s="273">
        <v>1306972</v>
      </c>
      <c r="AP87" s="273"/>
      <c r="AQ87" s="273"/>
      <c r="AR87" s="273"/>
      <c r="AS87" s="273"/>
      <c r="AT87" s="273"/>
      <c r="AU87" s="273"/>
      <c r="AV87" s="273">
        <v>6404063.1200000001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163254414.74999997</v>
      </c>
    </row>
    <row r="88" spans="1:84" x14ac:dyDescent="0.25">
      <c r="A88" s="31" t="s">
        <v>287</v>
      </c>
      <c r="B88" s="16"/>
      <c r="C88" s="273">
        <v>12249</v>
      </c>
      <c r="D88" s="273"/>
      <c r="E88" s="273">
        <v>186076.55</v>
      </c>
      <c r="F88" s="273"/>
      <c r="G88" s="273">
        <v>874336</v>
      </c>
      <c r="H88" s="273"/>
      <c r="I88" s="273">
        <v>719727.5</v>
      </c>
      <c r="J88" s="273">
        <v>1172</v>
      </c>
      <c r="K88" s="273"/>
      <c r="L88" s="273"/>
      <c r="M88" s="273"/>
      <c r="N88" s="273"/>
      <c r="O88" s="273">
        <v>875397</v>
      </c>
      <c r="P88" s="273">
        <v>37108398</v>
      </c>
      <c r="Q88" s="273">
        <v>1959186</v>
      </c>
      <c r="R88" s="273">
        <v>8443179</v>
      </c>
      <c r="S88" s="273">
        <v>17839779.510000002</v>
      </c>
      <c r="T88" s="273"/>
      <c r="U88" s="273">
        <v>29857446.579999998</v>
      </c>
      <c r="V88" s="273">
        <v>5341723</v>
      </c>
      <c r="W88" s="273">
        <v>5397082</v>
      </c>
      <c r="X88" s="273">
        <v>62551775</v>
      </c>
      <c r="Y88" s="273">
        <v>33155688.93</v>
      </c>
      <c r="Z88" s="273"/>
      <c r="AA88" s="273">
        <v>4128534.58</v>
      </c>
      <c r="AB88" s="273">
        <v>14362193.15</v>
      </c>
      <c r="AC88" s="273">
        <v>503832</v>
      </c>
      <c r="AD88" s="273"/>
      <c r="AE88" s="273">
        <v>3265668.93</v>
      </c>
      <c r="AF88" s="273"/>
      <c r="AG88" s="273">
        <v>41357911</v>
      </c>
      <c r="AH88" s="273"/>
      <c r="AI88" s="273">
        <v>4490556</v>
      </c>
      <c r="AJ88" s="273"/>
      <c r="AK88" s="273">
        <v>67769</v>
      </c>
      <c r="AL88" s="273">
        <v>1053520.18</v>
      </c>
      <c r="AM88" s="273"/>
      <c r="AN88" s="273"/>
      <c r="AO88" s="273">
        <v>3311539</v>
      </c>
      <c r="AP88" s="273">
        <v>17953751.329999998</v>
      </c>
      <c r="AQ88" s="273"/>
      <c r="AR88" s="273"/>
      <c r="AS88" s="273"/>
      <c r="AT88" s="273"/>
      <c r="AU88" s="273"/>
      <c r="AV88" s="273">
        <v>5381995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300200486.24000001</v>
      </c>
    </row>
    <row r="89" spans="1:84" x14ac:dyDescent="0.25">
      <c r="A89" s="21" t="s">
        <v>288</v>
      </c>
      <c r="B89" s="16"/>
      <c r="C89" s="25">
        <f t="shared" ref="C89:AV89" si="21">C87+C88</f>
        <v>8004283</v>
      </c>
      <c r="D89" s="25">
        <f t="shared" si="21"/>
        <v>0</v>
      </c>
      <c r="E89" s="25">
        <f t="shared" si="21"/>
        <v>24475240.41</v>
      </c>
      <c r="F89" s="25">
        <f t="shared" si="21"/>
        <v>0</v>
      </c>
      <c r="G89" s="25">
        <f t="shared" si="21"/>
        <v>874336</v>
      </c>
      <c r="H89" s="25">
        <f t="shared" si="21"/>
        <v>0</v>
      </c>
      <c r="I89" s="25">
        <f t="shared" si="21"/>
        <v>6923180.5</v>
      </c>
      <c r="J89" s="25">
        <f t="shared" si="21"/>
        <v>1662110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5063160</v>
      </c>
      <c r="P89" s="25">
        <f t="shared" si="21"/>
        <v>50796619</v>
      </c>
      <c r="Q89" s="25">
        <f t="shared" si="21"/>
        <v>2938616</v>
      </c>
      <c r="R89" s="25">
        <f t="shared" si="21"/>
        <v>15932934.109999999</v>
      </c>
      <c r="S89" s="25">
        <f t="shared" si="21"/>
        <v>34408752.75</v>
      </c>
      <c r="T89" s="25">
        <f t="shared" si="21"/>
        <v>0</v>
      </c>
      <c r="U89" s="25">
        <f t="shared" si="21"/>
        <v>41490014.079999998</v>
      </c>
      <c r="V89" s="25">
        <f t="shared" si="21"/>
        <v>8385698</v>
      </c>
      <c r="W89" s="25">
        <f t="shared" si="21"/>
        <v>5827384</v>
      </c>
      <c r="X89" s="25">
        <f t="shared" si="21"/>
        <v>78738951</v>
      </c>
      <c r="Y89" s="25">
        <f t="shared" si="21"/>
        <v>38141118.859999999</v>
      </c>
      <c r="Z89" s="25">
        <f t="shared" si="21"/>
        <v>0</v>
      </c>
      <c r="AA89" s="25">
        <f t="shared" si="21"/>
        <v>4585614.8</v>
      </c>
      <c r="AB89" s="25">
        <f t="shared" si="21"/>
        <v>34762979.219999999</v>
      </c>
      <c r="AC89" s="25">
        <f t="shared" si="21"/>
        <v>6375561</v>
      </c>
      <c r="AD89" s="25">
        <f t="shared" si="21"/>
        <v>0</v>
      </c>
      <c r="AE89" s="25">
        <f t="shared" si="21"/>
        <v>4518871.93</v>
      </c>
      <c r="AF89" s="25">
        <f t="shared" si="21"/>
        <v>0</v>
      </c>
      <c r="AG89" s="25">
        <f t="shared" si="21"/>
        <v>48234965</v>
      </c>
      <c r="AH89" s="25">
        <f t="shared" si="21"/>
        <v>0</v>
      </c>
      <c r="AI89" s="25">
        <f t="shared" si="21"/>
        <v>4502893.7</v>
      </c>
      <c r="AJ89" s="25">
        <f t="shared" si="21"/>
        <v>0</v>
      </c>
      <c r="AK89" s="25">
        <f t="shared" si="21"/>
        <v>363212</v>
      </c>
      <c r="AL89" s="25">
        <f t="shared" si="21"/>
        <v>2090085.18</v>
      </c>
      <c r="AM89" s="25">
        <f t="shared" si="21"/>
        <v>0</v>
      </c>
      <c r="AN89" s="25">
        <f t="shared" si="21"/>
        <v>0</v>
      </c>
      <c r="AO89" s="25">
        <f t="shared" si="21"/>
        <v>4618511</v>
      </c>
      <c r="AP89" s="25">
        <f t="shared" si="21"/>
        <v>17953751.329999998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11786058.120000001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463454900.99000001</v>
      </c>
    </row>
    <row r="90" spans="1:84" x14ac:dyDescent="0.25">
      <c r="A90" s="31" t="s">
        <v>289</v>
      </c>
      <c r="B90" s="25"/>
      <c r="C90" s="273">
        <v>5886</v>
      </c>
      <c r="D90" s="273"/>
      <c r="E90" s="273">
        <v>20340</v>
      </c>
      <c r="F90" s="273"/>
      <c r="G90" s="273"/>
      <c r="H90" s="273"/>
      <c r="I90" s="273">
        <v>17985</v>
      </c>
      <c r="J90" s="273">
        <v>459</v>
      </c>
      <c r="K90" s="273"/>
      <c r="L90" s="273"/>
      <c r="M90" s="273"/>
      <c r="N90" s="273"/>
      <c r="O90" s="273">
        <v>3113</v>
      </c>
      <c r="P90" s="273">
        <v>6715</v>
      </c>
      <c r="Q90" s="273">
        <v>1302</v>
      </c>
      <c r="R90" s="273">
        <v>198</v>
      </c>
      <c r="S90" s="273">
        <v>1331</v>
      </c>
      <c r="T90" s="273"/>
      <c r="U90" s="273">
        <v>5703</v>
      </c>
      <c r="V90" s="273">
        <v>864</v>
      </c>
      <c r="W90" s="273">
        <v>742</v>
      </c>
      <c r="X90" s="273">
        <v>5944</v>
      </c>
      <c r="Y90" s="273">
        <v>8961</v>
      </c>
      <c r="Z90" s="273"/>
      <c r="AA90" s="273">
        <v>403</v>
      </c>
      <c r="AB90" s="273">
        <v>1239</v>
      </c>
      <c r="AC90" s="273">
        <v>304</v>
      </c>
      <c r="AD90" s="273"/>
      <c r="AE90" s="273">
        <v>6115</v>
      </c>
      <c r="AF90" s="273"/>
      <c r="AG90" s="273">
        <v>15933</v>
      </c>
      <c r="AH90" s="273"/>
      <c r="AI90" s="273">
        <v>3092</v>
      </c>
      <c r="AJ90" s="273"/>
      <c r="AK90" s="273"/>
      <c r="AL90" s="273">
        <v>331</v>
      </c>
      <c r="AM90" s="273"/>
      <c r="AN90" s="273"/>
      <c r="AO90" s="273"/>
      <c r="AP90" s="273">
        <v>41641</v>
      </c>
      <c r="AQ90" s="273"/>
      <c r="AR90" s="273"/>
      <c r="AS90" s="273"/>
      <c r="AT90" s="273"/>
      <c r="AU90" s="273"/>
      <c r="AV90" s="273">
        <v>6445</v>
      </c>
      <c r="AW90" s="341">
        <v>0</v>
      </c>
      <c r="AX90" s="341">
        <v>0</v>
      </c>
      <c r="AY90" s="273">
        <v>7362</v>
      </c>
      <c r="AZ90" s="341">
        <v>0</v>
      </c>
      <c r="BA90" s="273">
        <v>1158</v>
      </c>
      <c r="BB90" s="273">
        <v>311</v>
      </c>
      <c r="BC90" s="341">
        <v>0</v>
      </c>
      <c r="BD90" s="273">
        <v>2441</v>
      </c>
      <c r="BE90" s="273">
        <v>26845</v>
      </c>
      <c r="BF90" s="273">
        <v>2350</v>
      </c>
      <c r="BG90" s="273">
        <v>261</v>
      </c>
      <c r="BH90" s="273">
        <v>3573</v>
      </c>
      <c r="BI90" s="273"/>
      <c r="BJ90" s="273">
        <v>2429</v>
      </c>
      <c r="BK90" s="273">
        <v>2402</v>
      </c>
      <c r="BL90" s="273">
        <v>1125</v>
      </c>
      <c r="BM90" s="273"/>
      <c r="BN90" s="273">
        <v>79928</v>
      </c>
      <c r="BO90" s="273"/>
      <c r="BP90" s="273">
        <v>370</v>
      </c>
      <c r="BQ90" s="273"/>
      <c r="BR90" s="273">
        <v>1288</v>
      </c>
      <c r="BS90" s="273">
        <v>749</v>
      </c>
      <c r="BT90" s="273"/>
      <c r="BU90" s="273"/>
      <c r="BV90" s="273">
        <v>10997</v>
      </c>
      <c r="BW90" s="273">
        <v>452</v>
      </c>
      <c r="BX90" s="273"/>
      <c r="BY90" s="273">
        <v>552</v>
      </c>
      <c r="BZ90" s="273"/>
      <c r="CA90" s="273">
        <v>1656</v>
      </c>
      <c r="CB90" s="273"/>
      <c r="CC90" s="273"/>
      <c r="CD90" s="224" t="s">
        <v>247</v>
      </c>
      <c r="CE90" s="25">
        <f t="shared" si="20"/>
        <v>301295</v>
      </c>
      <c r="CF90" s="25">
        <f>BE59-CE90</f>
        <v>0</v>
      </c>
    </row>
    <row r="91" spans="1:84" x14ac:dyDescent="0.25">
      <c r="A91" s="21" t="s">
        <v>290</v>
      </c>
      <c r="B91" s="16"/>
      <c r="C91" s="273">
        <v>3086</v>
      </c>
      <c r="D91" s="273"/>
      <c r="E91" s="273">
        <v>24699</v>
      </c>
      <c r="F91" s="273"/>
      <c r="G91" s="273"/>
      <c r="H91" s="273"/>
      <c r="I91" s="273">
        <v>10600</v>
      </c>
      <c r="J91" s="273"/>
      <c r="K91" s="273"/>
      <c r="L91" s="273"/>
      <c r="M91" s="273"/>
      <c r="N91" s="273"/>
      <c r="O91" s="273"/>
      <c r="P91" s="273"/>
      <c r="Q91" s="273"/>
      <c r="R91" s="273"/>
      <c r="S91" s="273"/>
      <c r="T91" s="273"/>
      <c r="U91" s="273"/>
      <c r="V91" s="273"/>
      <c r="W91" s="273"/>
      <c r="X91" s="273"/>
      <c r="Y91" s="273"/>
      <c r="Z91" s="273"/>
      <c r="AA91" s="273"/>
      <c r="AB91" s="273"/>
      <c r="AC91" s="273"/>
      <c r="AD91" s="273"/>
      <c r="AE91" s="273"/>
      <c r="AF91" s="273"/>
      <c r="AG91" s="273">
        <v>1788</v>
      </c>
      <c r="AH91" s="273"/>
      <c r="AI91" s="273"/>
      <c r="AJ91" s="273"/>
      <c r="AK91" s="273"/>
      <c r="AL91" s="273"/>
      <c r="AM91" s="273"/>
      <c r="AN91" s="273"/>
      <c r="AO91" s="273"/>
      <c r="AP91" s="273"/>
      <c r="AQ91" s="273"/>
      <c r="AR91" s="273"/>
      <c r="AS91" s="273"/>
      <c r="AT91" s="273"/>
      <c r="AU91" s="273"/>
      <c r="AV91" s="273">
        <v>49</v>
      </c>
      <c r="AW91" s="273"/>
      <c r="AX91" s="264" t="s">
        <v>247</v>
      </c>
      <c r="AY91" s="264" t="s">
        <v>247</v>
      </c>
      <c r="AZ91" s="273">
        <v>107651</v>
      </c>
      <c r="BA91" s="273"/>
      <c r="BB91" s="273"/>
      <c r="BC91" s="273"/>
      <c r="BD91" s="24" t="s">
        <v>247</v>
      </c>
      <c r="BE91" s="24" t="s">
        <v>247</v>
      </c>
      <c r="BF91" s="273"/>
      <c r="BG91" s="24" t="s">
        <v>247</v>
      </c>
      <c r="BH91" s="273"/>
      <c r="BI91" s="273"/>
      <c r="BJ91" s="24" t="s">
        <v>247</v>
      </c>
      <c r="BK91" s="273"/>
      <c r="BL91" s="273"/>
      <c r="BM91" s="273"/>
      <c r="BN91" s="24" t="s">
        <v>247</v>
      </c>
      <c r="BO91" s="24" t="s">
        <v>247</v>
      </c>
      <c r="BP91" s="24" t="s">
        <v>247</v>
      </c>
      <c r="BQ91" s="24" t="s">
        <v>247</v>
      </c>
      <c r="BR91" s="273"/>
      <c r="BS91" s="273"/>
      <c r="BT91" s="273"/>
      <c r="BU91" s="273"/>
      <c r="BV91" s="273"/>
      <c r="BW91" s="273"/>
      <c r="BX91" s="273"/>
      <c r="BY91" s="273"/>
      <c r="BZ91" s="273"/>
      <c r="CA91" s="273"/>
      <c r="CB91" s="273"/>
      <c r="CC91" s="24" t="s">
        <v>247</v>
      </c>
      <c r="CD91" s="24" t="s">
        <v>247</v>
      </c>
      <c r="CE91" s="25">
        <f t="shared" si="20"/>
        <v>147873</v>
      </c>
      <c r="CF91" s="25">
        <f>AY59-CE91</f>
        <v>-107651</v>
      </c>
    </row>
    <row r="92" spans="1:84" x14ac:dyDescent="0.25">
      <c r="A92" s="21" t="s">
        <v>291</v>
      </c>
      <c r="B92" s="16"/>
      <c r="C92" s="273">
        <v>1717</v>
      </c>
      <c r="D92" s="273"/>
      <c r="E92" s="273">
        <v>5934</v>
      </c>
      <c r="F92" s="273"/>
      <c r="G92" s="273"/>
      <c r="H92" s="273"/>
      <c r="I92" s="273">
        <v>5247</v>
      </c>
      <c r="J92" s="273">
        <v>134</v>
      </c>
      <c r="K92" s="273"/>
      <c r="L92" s="273"/>
      <c r="M92" s="273"/>
      <c r="N92" s="273"/>
      <c r="O92" s="273">
        <v>908</v>
      </c>
      <c r="P92" s="273">
        <v>1959</v>
      </c>
      <c r="Q92" s="273">
        <v>380</v>
      </c>
      <c r="R92" s="273">
        <v>58</v>
      </c>
      <c r="S92" s="273">
        <v>388</v>
      </c>
      <c r="T92" s="273"/>
      <c r="U92" s="273">
        <v>1664</v>
      </c>
      <c r="V92" s="273">
        <v>252</v>
      </c>
      <c r="W92" s="273">
        <v>216</v>
      </c>
      <c r="X92" s="273">
        <v>1734</v>
      </c>
      <c r="Y92" s="273">
        <v>2614</v>
      </c>
      <c r="Z92" s="273"/>
      <c r="AA92" s="273">
        <v>118</v>
      </c>
      <c r="AB92" s="273">
        <v>361</v>
      </c>
      <c r="AC92" s="273">
        <v>89</v>
      </c>
      <c r="AD92" s="273"/>
      <c r="AE92" s="273">
        <v>1784</v>
      </c>
      <c r="AF92" s="273"/>
      <c r="AG92" s="273">
        <v>4648</v>
      </c>
      <c r="AH92" s="273"/>
      <c r="AI92" s="273">
        <v>902</v>
      </c>
      <c r="AJ92" s="273"/>
      <c r="AK92" s="273"/>
      <c r="AL92" s="273">
        <v>97</v>
      </c>
      <c r="AM92" s="273"/>
      <c r="AN92" s="273"/>
      <c r="AO92" s="273"/>
      <c r="AP92" s="273">
        <v>12149</v>
      </c>
      <c r="AQ92" s="273"/>
      <c r="AR92" s="273"/>
      <c r="AS92" s="273"/>
      <c r="AT92" s="273"/>
      <c r="AU92" s="273"/>
      <c r="AV92" s="273">
        <v>1880</v>
      </c>
      <c r="AW92" s="273"/>
      <c r="AX92" s="264" t="s">
        <v>247</v>
      </c>
      <c r="AY92" s="264" t="s">
        <v>247</v>
      </c>
      <c r="AZ92" s="24" t="s">
        <v>247</v>
      </c>
      <c r="BA92" s="273">
        <v>338</v>
      </c>
      <c r="BB92" s="273">
        <v>91</v>
      </c>
      <c r="BC92" s="273"/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1042</v>
      </c>
      <c r="BI92" s="273"/>
      <c r="BJ92" s="24" t="s">
        <v>247</v>
      </c>
      <c r="BK92" s="273">
        <v>701</v>
      </c>
      <c r="BL92" s="273">
        <v>328</v>
      </c>
      <c r="BM92" s="273"/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219</v>
      </c>
      <c r="BT92" s="273"/>
      <c r="BU92" s="273"/>
      <c r="BV92" s="273">
        <v>3208</v>
      </c>
      <c r="BW92" s="273">
        <v>132</v>
      </c>
      <c r="BX92" s="273"/>
      <c r="BY92" s="273">
        <v>161</v>
      </c>
      <c r="BZ92" s="273"/>
      <c r="CA92" s="273">
        <v>484</v>
      </c>
      <c r="CB92" s="273"/>
      <c r="CC92" s="24" t="s">
        <v>247</v>
      </c>
      <c r="CD92" s="24" t="s">
        <v>247</v>
      </c>
      <c r="CE92" s="25">
        <f t="shared" si="20"/>
        <v>51937</v>
      </c>
      <c r="CF92" s="16"/>
    </row>
    <row r="93" spans="1:84" x14ac:dyDescent="0.25">
      <c r="A93" s="21" t="s">
        <v>292</v>
      </c>
      <c r="B93" s="16"/>
      <c r="C93" s="273">
        <v>24103</v>
      </c>
      <c r="D93" s="273"/>
      <c r="E93" s="273">
        <v>70937</v>
      </c>
      <c r="F93" s="273"/>
      <c r="G93" s="273"/>
      <c r="H93" s="273"/>
      <c r="I93" s="273">
        <v>24429</v>
      </c>
      <c r="J93" s="273"/>
      <c r="K93" s="273"/>
      <c r="L93" s="273"/>
      <c r="M93" s="273"/>
      <c r="N93" s="273"/>
      <c r="O93" s="273">
        <v>32367</v>
      </c>
      <c r="P93" s="273">
        <v>18922</v>
      </c>
      <c r="Q93" s="273">
        <v>4402</v>
      </c>
      <c r="R93" s="273"/>
      <c r="S93" s="273">
        <v>1506</v>
      </c>
      <c r="T93" s="273"/>
      <c r="U93" s="273"/>
      <c r="V93" s="273"/>
      <c r="W93" s="273"/>
      <c r="X93" s="273">
        <v>16201</v>
      </c>
      <c r="Y93" s="273">
        <v>18370</v>
      </c>
      <c r="Z93" s="273"/>
      <c r="AA93" s="273"/>
      <c r="AB93" s="273"/>
      <c r="AC93" s="273">
        <v>365</v>
      </c>
      <c r="AD93" s="273"/>
      <c r="AE93" s="273">
        <v>5829</v>
      </c>
      <c r="AF93" s="273"/>
      <c r="AG93" s="273">
        <v>131532</v>
      </c>
      <c r="AH93" s="273"/>
      <c r="AI93" s="273">
        <v>18323</v>
      </c>
      <c r="AJ93" s="273"/>
      <c r="AK93" s="273"/>
      <c r="AL93" s="273"/>
      <c r="AM93" s="273"/>
      <c r="AN93" s="273"/>
      <c r="AO93" s="273"/>
      <c r="AP93" s="273">
        <v>5057</v>
      </c>
      <c r="AQ93" s="273"/>
      <c r="AR93" s="273"/>
      <c r="AS93" s="273"/>
      <c r="AT93" s="273"/>
      <c r="AU93" s="273"/>
      <c r="AV93" s="273">
        <v>6559</v>
      </c>
      <c r="AW93" s="273"/>
      <c r="AX93" s="264" t="s">
        <v>247</v>
      </c>
      <c r="AY93" s="264" t="s">
        <v>247</v>
      </c>
      <c r="AZ93" s="24" t="s">
        <v>247</v>
      </c>
      <c r="BA93" s="24" t="s">
        <v>247</v>
      </c>
      <c r="BB93" s="273"/>
      <c r="BC93" s="273"/>
      <c r="BD93" s="24" t="s">
        <v>247</v>
      </c>
      <c r="BE93" s="24" t="s">
        <v>247</v>
      </c>
      <c r="BF93" s="24" t="s">
        <v>247</v>
      </c>
      <c r="BG93" s="24" t="s">
        <v>247</v>
      </c>
      <c r="BH93" s="273"/>
      <c r="BI93" s="273"/>
      <c r="BJ93" s="24" t="s">
        <v>247</v>
      </c>
      <c r="BK93" s="273"/>
      <c r="BL93" s="273"/>
      <c r="BM93" s="273"/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/>
      <c r="BT93" s="273"/>
      <c r="BU93" s="273"/>
      <c r="BV93" s="273"/>
      <c r="BW93" s="273"/>
      <c r="BX93" s="273"/>
      <c r="BY93" s="273"/>
      <c r="BZ93" s="273"/>
      <c r="CA93" s="273"/>
      <c r="CB93" s="273"/>
      <c r="CC93" s="24" t="s">
        <v>247</v>
      </c>
      <c r="CD93" s="24" t="s">
        <v>247</v>
      </c>
      <c r="CE93" s="25">
        <f t="shared" si="20"/>
        <v>378902</v>
      </c>
      <c r="CF93" s="25">
        <f>BA59</f>
        <v>0</v>
      </c>
    </row>
    <row r="94" spans="1:84" x14ac:dyDescent="0.25">
      <c r="A94" s="21" t="s">
        <v>293</v>
      </c>
      <c r="B94" s="16"/>
      <c r="C94" s="277">
        <v>14.3</v>
      </c>
      <c r="D94" s="277"/>
      <c r="E94" s="277">
        <v>42.37</v>
      </c>
      <c r="F94" s="277"/>
      <c r="G94" s="277"/>
      <c r="H94" s="277"/>
      <c r="I94" s="277">
        <v>14.2</v>
      </c>
      <c r="J94" s="277"/>
      <c r="K94" s="277"/>
      <c r="L94" s="277"/>
      <c r="M94" s="277"/>
      <c r="N94" s="277"/>
      <c r="O94" s="277">
        <v>14.81</v>
      </c>
      <c r="P94" s="274">
        <v>9.14</v>
      </c>
      <c r="Q94" s="274">
        <v>1.33</v>
      </c>
      <c r="R94" s="274"/>
      <c r="S94" s="278"/>
      <c r="T94" s="278"/>
      <c r="U94" s="279"/>
      <c r="V94" s="274"/>
      <c r="W94" s="274"/>
      <c r="X94" s="274"/>
      <c r="Y94" s="274">
        <v>1.02</v>
      </c>
      <c r="Z94" s="274"/>
      <c r="AA94" s="274"/>
      <c r="AB94" s="278"/>
      <c r="AC94" s="274"/>
      <c r="AD94" s="274"/>
      <c r="AE94" s="274"/>
      <c r="AF94" s="274"/>
      <c r="AG94" s="274">
        <v>26.4</v>
      </c>
      <c r="AH94" s="274"/>
      <c r="AI94" s="274">
        <v>4.6900000000000004</v>
      </c>
      <c r="AJ94" s="274"/>
      <c r="AK94" s="274"/>
      <c r="AL94" s="274"/>
      <c r="AM94" s="274"/>
      <c r="AN94" s="274"/>
      <c r="AO94" s="274"/>
      <c r="AP94" s="274">
        <v>2.65</v>
      </c>
      <c r="AQ94" s="274"/>
      <c r="AR94" s="274"/>
      <c r="AS94" s="274"/>
      <c r="AT94" s="274"/>
      <c r="AU94" s="274"/>
      <c r="AV94" s="278">
        <v>8.2899999999999991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139.19999999999999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296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98520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1061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1062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 t="s">
        <v>1063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1064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287" t="s">
        <v>1065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323</v>
      </c>
      <c r="B115" s="35" t="s">
        <v>299</v>
      </c>
      <c r="C115" s="292">
        <v>1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0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328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329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4">
        <v>2563</v>
      </c>
      <c r="D127" s="295">
        <v>10307</v>
      </c>
      <c r="E127" s="16"/>
    </row>
    <row r="128" spans="1:5" x14ac:dyDescent="0.25">
      <c r="A128" s="16" t="s">
        <v>334</v>
      </c>
      <c r="B128" s="35" t="s">
        <v>299</v>
      </c>
      <c r="C128" s="294"/>
      <c r="D128" s="295"/>
      <c r="E128" s="16"/>
    </row>
    <row r="129" spans="1:5" x14ac:dyDescent="0.25">
      <c r="A129" s="16" t="s">
        <v>335</v>
      </c>
      <c r="B129" s="35" t="s">
        <v>299</v>
      </c>
      <c r="C129" s="292">
        <v>428</v>
      </c>
      <c r="D129" s="295">
        <v>3492</v>
      </c>
      <c r="E129" s="16"/>
    </row>
    <row r="130" spans="1:5" x14ac:dyDescent="0.25">
      <c r="A130" s="16" t="s">
        <v>336</v>
      </c>
      <c r="B130" s="35" t="s">
        <v>299</v>
      </c>
      <c r="C130" s="292">
        <v>335</v>
      </c>
      <c r="D130" s="295">
        <v>627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8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/>
      <c r="D133" s="16"/>
      <c r="E133" s="16"/>
    </row>
    <row r="134" spans="1:5" x14ac:dyDescent="0.25">
      <c r="A134" s="16" t="s">
        <v>340</v>
      </c>
      <c r="B134" s="35" t="s">
        <v>299</v>
      </c>
      <c r="C134" s="296">
        <v>32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/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5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/>
      <c r="D137" s="16"/>
      <c r="E137" s="16"/>
    </row>
    <row r="138" spans="1:5" x14ac:dyDescent="0.25">
      <c r="A138" s="16" t="s">
        <v>122</v>
      </c>
      <c r="B138" s="35" t="s">
        <v>299</v>
      </c>
      <c r="C138" s="292"/>
      <c r="D138" s="16"/>
      <c r="E138" s="16"/>
    </row>
    <row r="139" spans="1:5" x14ac:dyDescent="0.25">
      <c r="A139" s="16" t="s">
        <v>344</v>
      </c>
      <c r="B139" s="35" t="s">
        <v>299</v>
      </c>
      <c r="C139" s="294"/>
      <c r="D139" s="16"/>
      <c r="E139" s="16"/>
    </row>
    <row r="140" spans="1:5" x14ac:dyDescent="0.25">
      <c r="A140" s="16" t="s">
        <v>345</v>
      </c>
      <c r="B140" s="35"/>
      <c r="C140" s="292"/>
      <c r="D140" s="16"/>
      <c r="E140" s="16"/>
    </row>
    <row r="141" spans="1:5" x14ac:dyDescent="0.25">
      <c r="A141" s="16" t="s">
        <v>335</v>
      </c>
      <c r="B141" s="35" t="s">
        <v>299</v>
      </c>
      <c r="C141" s="292">
        <v>4</v>
      </c>
      <c r="D141" s="16"/>
      <c r="E141" s="16"/>
    </row>
    <row r="142" spans="1:5" x14ac:dyDescent="0.25">
      <c r="A142" s="16" t="s">
        <v>346</v>
      </c>
      <c r="B142" s="35" t="s">
        <v>299</v>
      </c>
      <c r="C142" s="292"/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f>SUM(C132:C142)</f>
        <v>49</v>
      </c>
    </row>
    <row r="144" spans="1:5" x14ac:dyDescent="0.25">
      <c r="A144" s="16" t="s">
        <v>348</v>
      </c>
      <c r="B144" s="35" t="s">
        <v>299</v>
      </c>
      <c r="C144" s="294">
        <v>140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>
        <v>12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4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1490</v>
      </c>
      <c r="C154" s="295">
        <v>1113</v>
      </c>
      <c r="D154" s="295">
        <v>302</v>
      </c>
      <c r="E154" s="25">
        <f>SUM(B154:D154)</f>
        <v>2905</v>
      </c>
    </row>
    <row r="155" spans="1:6" x14ac:dyDescent="0.25">
      <c r="A155" s="16" t="s">
        <v>241</v>
      </c>
      <c r="B155" s="295">
        <v>6837</v>
      </c>
      <c r="C155" s="295">
        <v>2780</v>
      </c>
      <c r="D155" s="295">
        <v>1317</v>
      </c>
      <c r="E155" s="25">
        <f>SUM(B155:D155)</f>
        <v>10934</v>
      </c>
    </row>
    <row r="156" spans="1:6" x14ac:dyDescent="0.25">
      <c r="A156" s="16" t="s">
        <v>355</v>
      </c>
      <c r="B156" s="295">
        <v>57310</v>
      </c>
      <c r="C156" s="295">
        <v>36244</v>
      </c>
      <c r="D156" s="295">
        <v>33982</v>
      </c>
      <c r="E156" s="25">
        <f>SUM(B156:D156)</f>
        <v>127536</v>
      </c>
    </row>
    <row r="157" spans="1:6" x14ac:dyDescent="0.25">
      <c r="A157" s="16" t="s">
        <v>286</v>
      </c>
      <c r="B157" s="295">
        <v>96693830</v>
      </c>
      <c r="C157" s="295">
        <v>34152529</v>
      </c>
      <c r="D157" s="295">
        <v>26206503</v>
      </c>
      <c r="E157" s="25">
        <f>SUM(B157:D157)</f>
        <v>157052862</v>
      </c>
      <c r="F157" s="14"/>
    </row>
    <row r="158" spans="1:6" x14ac:dyDescent="0.25">
      <c r="A158" s="16" t="s">
        <v>287</v>
      </c>
      <c r="B158" s="295">
        <v>132490729</v>
      </c>
      <c r="C158" s="295">
        <v>84675813</v>
      </c>
      <c r="D158" s="295">
        <v>82312597</v>
      </c>
      <c r="E158" s="25">
        <f>SUM(B158:D158)</f>
        <v>299479139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72"/>
      <c r="C160" s="272"/>
      <c r="D160" s="272"/>
      <c r="E160" s="25">
        <f>SUM(B160:D160)</f>
        <v>0</v>
      </c>
    </row>
    <row r="161" spans="1:5" x14ac:dyDescent="0.25">
      <c r="A161" s="16" t="s">
        <v>241</v>
      </c>
      <c r="B161" s="272"/>
      <c r="C161" s="272"/>
      <c r="D161" s="272"/>
      <c r="E161" s="25">
        <f>SUM(B161:D161)</f>
        <v>0</v>
      </c>
    </row>
    <row r="162" spans="1:5" x14ac:dyDescent="0.25">
      <c r="A162" s="16" t="s">
        <v>355</v>
      </c>
      <c r="B162" s="295"/>
      <c r="C162" s="295"/>
      <c r="D162" s="295"/>
      <c r="E162" s="25">
        <f>SUM(B162:D162)</f>
        <v>0</v>
      </c>
    </row>
    <row r="163" spans="1:5" x14ac:dyDescent="0.25">
      <c r="A163" s="16" t="s">
        <v>286</v>
      </c>
      <c r="B163" s="272"/>
      <c r="C163" s="272"/>
      <c r="D163" s="272"/>
      <c r="E163" s="25">
        <f>SUM(B163:D163)</f>
        <v>0</v>
      </c>
    </row>
    <row r="164" spans="1:5" x14ac:dyDescent="0.25">
      <c r="A164" s="16" t="s">
        <v>287</v>
      </c>
      <c r="B164" s="295"/>
      <c r="C164" s="295"/>
      <c r="D164" s="295"/>
      <c r="E164" s="25">
        <f>SUM(B164:D164)</f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>
        <v>46</v>
      </c>
      <c r="C166" s="295">
        <v>89</v>
      </c>
      <c r="D166" s="295">
        <v>293</v>
      </c>
      <c r="E166" s="25">
        <f>SUM(B166:D166)</f>
        <v>428</v>
      </c>
    </row>
    <row r="167" spans="1:5" x14ac:dyDescent="0.25">
      <c r="A167" s="16" t="s">
        <v>241</v>
      </c>
      <c r="B167" s="295">
        <v>373</v>
      </c>
      <c r="C167" s="295">
        <v>2395</v>
      </c>
      <c r="D167" s="295">
        <v>724</v>
      </c>
      <c r="E167" s="25">
        <f>SUM(B167:D167)</f>
        <v>3492</v>
      </c>
    </row>
    <row r="168" spans="1:5" x14ac:dyDescent="0.25">
      <c r="A168" s="16" t="s">
        <v>355</v>
      </c>
      <c r="B168" s="295">
        <v>537</v>
      </c>
      <c r="C168" s="295">
        <v>721</v>
      </c>
      <c r="D168" s="295">
        <v>1964</v>
      </c>
      <c r="E168" s="25">
        <f>SUM(B168:D168)</f>
        <v>3222</v>
      </c>
    </row>
    <row r="169" spans="1:5" x14ac:dyDescent="0.25">
      <c r="A169" s="16" t="s">
        <v>286</v>
      </c>
      <c r="B169" s="295">
        <v>662704</v>
      </c>
      <c r="C169" s="295">
        <v>4253869</v>
      </c>
      <c r="D169" s="295">
        <v>1284980</v>
      </c>
      <c r="E169" s="25">
        <f>SUM(B169:D169)</f>
        <v>6201553</v>
      </c>
    </row>
    <row r="170" spans="1:5" x14ac:dyDescent="0.25">
      <c r="A170" s="16" t="s">
        <v>287</v>
      </c>
      <c r="B170" s="295">
        <v>120302</v>
      </c>
      <c r="C170" s="295">
        <v>161498</v>
      </c>
      <c r="D170" s="295">
        <v>439548</v>
      </c>
      <c r="E170" s="25">
        <f>SUM(B170:D170)</f>
        <v>721348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72">
        <v>17920862.52</v>
      </c>
      <c r="C173" s="272">
        <v>13087109.35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3201820.93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52905.26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794641.44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7435045.4900000002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32190.17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526977.35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160060.60999999999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/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12203641.25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38028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811492.9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849520.9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892375.37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476783.34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1369158.71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189156.08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1392451.28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/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1581607.36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/>
      <c r="D204" s="16"/>
      <c r="E204" s="16"/>
    </row>
    <row r="205" spans="1:5" x14ac:dyDescent="0.25">
      <c r="A205" s="16" t="s">
        <v>382</v>
      </c>
      <c r="B205" s="35" t="s">
        <v>299</v>
      </c>
      <c r="C205" s="292">
        <v>2095355.07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2095355.07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2">
        <v>1702265</v>
      </c>
      <c r="C211" s="292"/>
      <c r="D211" s="295"/>
      <c r="E211" s="25">
        <f t="shared" ref="E211:E219" si="22">SUM(B211:C211)-D211</f>
        <v>1702265</v>
      </c>
    </row>
    <row r="212" spans="1:5" x14ac:dyDescent="0.25">
      <c r="A212" s="16" t="s">
        <v>390</v>
      </c>
      <c r="B212" s="292">
        <v>790904</v>
      </c>
      <c r="C212" s="292"/>
      <c r="D212" s="295"/>
      <c r="E212" s="25">
        <f t="shared" si="22"/>
        <v>790904</v>
      </c>
    </row>
    <row r="213" spans="1:5" x14ac:dyDescent="0.25">
      <c r="A213" s="16" t="s">
        <v>391</v>
      </c>
      <c r="B213" s="292">
        <v>70072006</v>
      </c>
      <c r="C213" s="292">
        <v>25334.880000000001</v>
      </c>
      <c r="D213" s="295"/>
      <c r="E213" s="25">
        <f t="shared" si="22"/>
        <v>70097340.879999995</v>
      </c>
    </row>
    <row r="214" spans="1:5" x14ac:dyDescent="0.25">
      <c r="A214" s="16" t="s">
        <v>393</v>
      </c>
      <c r="B214" s="292">
        <v>6394482</v>
      </c>
      <c r="C214" s="292">
        <v>2915094.48</v>
      </c>
      <c r="D214" s="295"/>
      <c r="E214" s="25">
        <f t="shared" si="22"/>
        <v>9309576.4800000004</v>
      </c>
    </row>
    <row r="215" spans="1:5" x14ac:dyDescent="0.25">
      <c r="A215" s="16" t="s">
        <v>394</v>
      </c>
      <c r="B215" s="292"/>
      <c r="C215" s="292"/>
      <c r="D215" s="295"/>
      <c r="E215" s="25">
        <f t="shared" si="22"/>
        <v>0</v>
      </c>
    </row>
    <row r="216" spans="1:5" x14ac:dyDescent="0.25">
      <c r="A216" s="16" t="s">
        <v>395</v>
      </c>
      <c r="B216" s="292">
        <v>39373500</v>
      </c>
      <c r="C216" s="292">
        <v>536834</v>
      </c>
      <c r="D216" s="295">
        <v>149263.63</v>
      </c>
      <c r="E216" s="25">
        <f t="shared" si="22"/>
        <v>39761070.369999997</v>
      </c>
    </row>
    <row r="217" spans="1:5" x14ac:dyDescent="0.25">
      <c r="A217" s="16" t="s">
        <v>396</v>
      </c>
      <c r="B217" s="292"/>
      <c r="C217" s="292"/>
      <c r="D217" s="295"/>
      <c r="E217" s="25">
        <f t="shared" si="22"/>
        <v>0</v>
      </c>
    </row>
    <row r="218" spans="1:5" x14ac:dyDescent="0.25">
      <c r="A218" s="16" t="s">
        <v>397</v>
      </c>
      <c r="B218" s="292"/>
      <c r="C218" s="292"/>
      <c r="D218" s="295"/>
      <c r="E218" s="25">
        <f t="shared" si="22"/>
        <v>0</v>
      </c>
    </row>
    <row r="219" spans="1:5" x14ac:dyDescent="0.25">
      <c r="A219" s="16" t="s">
        <v>398</v>
      </c>
      <c r="B219" s="292">
        <v>1030861</v>
      </c>
      <c r="C219" s="292">
        <v>5520072.71</v>
      </c>
      <c r="D219" s="295">
        <v>5569412.8700000001</v>
      </c>
      <c r="E219" s="25">
        <f t="shared" si="22"/>
        <v>981520.83999999985</v>
      </c>
    </row>
    <row r="220" spans="1:5" x14ac:dyDescent="0.25">
      <c r="A220" s="16" t="s">
        <v>229</v>
      </c>
      <c r="B220" s="25">
        <f>SUM(B211:B219)</f>
        <v>119364018</v>
      </c>
      <c r="C220" s="225">
        <f>SUM(C211:C219)</f>
        <v>8997336.0700000003</v>
      </c>
      <c r="D220" s="25">
        <f>SUM(D211:D219)</f>
        <v>5718676.5</v>
      </c>
      <c r="E220" s="25">
        <f>SUM(E211:E219)</f>
        <v>122642677.56999999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399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292">
        <v>667352</v>
      </c>
      <c r="C225" s="292">
        <v>8841.9599999999991</v>
      </c>
      <c r="D225" s="295"/>
      <c r="E225" s="25">
        <f t="shared" ref="E225:E232" si="23">SUM(B225:C225)-D225</f>
        <v>676193.96</v>
      </c>
    </row>
    <row r="226" spans="1:6" x14ac:dyDescent="0.25">
      <c r="A226" s="16" t="s">
        <v>391</v>
      </c>
      <c r="B226" s="292">
        <v>49353715</v>
      </c>
      <c r="C226" s="292">
        <v>1467692</v>
      </c>
      <c r="D226" s="295"/>
      <c r="E226" s="25">
        <f t="shared" si="23"/>
        <v>50821407</v>
      </c>
    </row>
    <row r="227" spans="1:6" x14ac:dyDescent="0.25">
      <c r="A227" s="16" t="s">
        <v>393</v>
      </c>
      <c r="B227" s="292">
        <v>4382341</v>
      </c>
      <c r="C227" s="292">
        <v>441014</v>
      </c>
      <c r="D227" s="295"/>
      <c r="E227" s="25">
        <f t="shared" si="23"/>
        <v>4823355</v>
      </c>
    </row>
    <row r="228" spans="1:6" x14ac:dyDescent="0.25">
      <c r="A228" s="16" t="s">
        <v>394</v>
      </c>
      <c r="B228" s="292"/>
      <c r="C228" s="292"/>
      <c r="D228" s="295"/>
      <c r="E228" s="25">
        <f t="shared" si="23"/>
        <v>0</v>
      </c>
    </row>
    <row r="229" spans="1:6" x14ac:dyDescent="0.25">
      <c r="A229" s="16" t="s">
        <v>395</v>
      </c>
      <c r="B229" s="292">
        <v>36712888</v>
      </c>
      <c r="C229" s="292">
        <v>752865.46</v>
      </c>
      <c r="D229" s="295">
        <v>149263.63</v>
      </c>
      <c r="E229" s="25">
        <f t="shared" si="23"/>
        <v>37316489.829999998</v>
      </c>
    </row>
    <row r="230" spans="1:6" x14ac:dyDescent="0.25">
      <c r="A230" s="16" t="s">
        <v>396</v>
      </c>
      <c r="B230" s="292"/>
      <c r="C230" s="292"/>
      <c r="D230" s="295"/>
      <c r="E230" s="25">
        <f t="shared" si="23"/>
        <v>0</v>
      </c>
    </row>
    <row r="231" spans="1:6" x14ac:dyDescent="0.25">
      <c r="A231" s="16" t="s">
        <v>397</v>
      </c>
      <c r="B231" s="292"/>
      <c r="C231" s="292"/>
      <c r="D231" s="295"/>
      <c r="E231" s="25">
        <f t="shared" si="23"/>
        <v>0</v>
      </c>
    </row>
    <row r="232" spans="1:6" x14ac:dyDescent="0.25">
      <c r="A232" s="16" t="s">
        <v>398</v>
      </c>
      <c r="B232" s="292"/>
      <c r="C232" s="292"/>
      <c r="D232" s="295"/>
      <c r="E232" s="25">
        <f t="shared" si="23"/>
        <v>0</v>
      </c>
    </row>
    <row r="233" spans="1:6" x14ac:dyDescent="0.25">
      <c r="A233" s="16" t="s">
        <v>229</v>
      </c>
      <c r="B233" s="25">
        <f>SUM(B224:B232)</f>
        <v>91116296</v>
      </c>
      <c r="C233" s="225">
        <f>SUM(C224:C232)</f>
        <v>2670413.42</v>
      </c>
      <c r="D233" s="25">
        <f>SUM(D224:D232)</f>
        <v>149263.63</v>
      </c>
      <c r="E233" s="25">
        <f>SUM(E224:E232)</f>
        <v>93637445.789999992</v>
      </c>
    </row>
    <row r="234" spans="1:6" x14ac:dyDescent="0.25">
      <c r="A234" s="16"/>
      <c r="B234" s="16"/>
      <c r="C234" s="22"/>
      <c r="D234" s="16"/>
      <c r="E234" s="16"/>
      <c r="F234" s="11">
        <f>E220-E233</f>
        <v>29005231.780000001</v>
      </c>
    </row>
    <row r="235" spans="1:6" x14ac:dyDescent="0.25">
      <c r="A235" s="30" t="s">
        <v>400</v>
      </c>
      <c r="B235" s="30"/>
      <c r="C235" s="30"/>
      <c r="D235" s="30"/>
      <c r="E235" s="30"/>
    </row>
    <row r="236" spans="1:6" x14ac:dyDescent="0.25">
      <c r="A236" s="30"/>
      <c r="B236" s="350" t="s">
        <v>401</v>
      </c>
      <c r="C236" s="350"/>
      <c r="D236" s="30"/>
      <c r="E236" s="30"/>
    </row>
    <row r="237" spans="1:6" x14ac:dyDescent="0.25">
      <c r="A237" s="43" t="s">
        <v>401</v>
      </c>
      <c r="B237" s="30"/>
      <c r="C237" s="292">
        <v>11185810.279999999</v>
      </c>
      <c r="D237" s="32">
        <f>C237</f>
        <v>11185810.279999999</v>
      </c>
      <c r="E237" s="30"/>
    </row>
    <row r="238" spans="1:6" x14ac:dyDescent="0.25">
      <c r="A238" s="34" t="s">
        <v>402</v>
      </c>
      <c r="B238" s="34"/>
      <c r="C238" s="34"/>
      <c r="D238" s="34"/>
      <c r="E238" s="34"/>
    </row>
    <row r="239" spans="1:6" x14ac:dyDescent="0.25">
      <c r="A239" s="16" t="s">
        <v>403</v>
      </c>
      <c r="B239" s="35" t="s">
        <v>299</v>
      </c>
      <c r="C239" s="292">
        <v>185647866.25</v>
      </c>
      <c r="D239" s="16"/>
      <c r="E239" s="16"/>
    </row>
    <row r="240" spans="1:6" x14ac:dyDescent="0.25">
      <c r="A240" s="16" t="s">
        <v>404</v>
      </c>
      <c r="B240" s="35" t="s">
        <v>299</v>
      </c>
      <c r="C240" s="292">
        <v>77407867.310000002</v>
      </c>
      <c r="D240" s="16"/>
      <c r="E240" s="16"/>
    </row>
    <row r="241" spans="1:5" x14ac:dyDescent="0.25">
      <c r="A241" s="16" t="s">
        <v>405</v>
      </c>
      <c r="B241" s="35" t="s">
        <v>299</v>
      </c>
      <c r="C241" s="292">
        <v>2649008.13</v>
      </c>
      <c r="D241" s="16"/>
      <c r="E241" s="16"/>
    </row>
    <row r="242" spans="1:5" x14ac:dyDescent="0.25">
      <c r="A242" s="16" t="s">
        <v>406</v>
      </c>
      <c r="B242" s="35" t="s">
        <v>299</v>
      </c>
      <c r="C242" s="292">
        <v>14659098.560000001</v>
      </c>
      <c r="D242" s="16"/>
      <c r="E242" s="16"/>
    </row>
    <row r="243" spans="1:5" x14ac:dyDescent="0.25">
      <c r="A243" s="16" t="s">
        <v>407</v>
      </c>
      <c r="B243" s="35" t="s">
        <v>299</v>
      </c>
      <c r="C243" s="292">
        <v>27549991.370000001</v>
      </c>
      <c r="D243" s="16"/>
      <c r="E243" s="16"/>
    </row>
    <row r="244" spans="1:5" x14ac:dyDescent="0.25">
      <c r="A244" s="16" t="s">
        <v>408</v>
      </c>
      <c r="B244" s="35" t="s">
        <v>299</v>
      </c>
      <c r="C244" s="292">
        <v>4056658.07</v>
      </c>
      <c r="D244" s="16"/>
      <c r="E244" s="16"/>
    </row>
    <row r="245" spans="1:5" x14ac:dyDescent="0.25">
      <c r="A245" s="16" t="s">
        <v>409</v>
      </c>
      <c r="B245" s="16"/>
      <c r="C245" s="22"/>
      <c r="D245" s="25">
        <f>SUM(C239:C244)</f>
        <v>311970489.69</v>
      </c>
      <c r="E245" s="16"/>
    </row>
    <row r="246" spans="1:5" x14ac:dyDescent="0.25">
      <c r="A246" s="34" t="s">
        <v>410</v>
      </c>
      <c r="B246" s="34"/>
      <c r="C246" s="34"/>
      <c r="D246" s="34"/>
      <c r="E246" s="34"/>
    </row>
    <row r="247" spans="1:5" x14ac:dyDescent="0.25">
      <c r="A247" s="21" t="s">
        <v>411</v>
      </c>
      <c r="B247" s="35" t="s">
        <v>299</v>
      </c>
      <c r="C247" s="294">
        <v>440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412</v>
      </c>
      <c r="B249" s="35" t="s">
        <v>299</v>
      </c>
      <c r="C249" s="292">
        <v>237137.03</v>
      </c>
      <c r="D249" s="16"/>
      <c r="E249" s="16"/>
    </row>
    <row r="250" spans="1:5" x14ac:dyDescent="0.25">
      <c r="A250" s="21" t="s">
        <v>413</v>
      </c>
      <c r="B250" s="35" t="s">
        <v>299</v>
      </c>
      <c r="C250" s="292">
        <v>1988715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414</v>
      </c>
      <c r="B252" s="16"/>
      <c r="C252" s="22"/>
      <c r="D252" s="25">
        <f>SUM(C249:C251)</f>
        <v>2225852.0299999998</v>
      </c>
      <c r="E252" s="16"/>
    </row>
    <row r="253" spans="1:5" x14ac:dyDescent="0.25">
      <c r="A253" s="34" t="s">
        <v>415</v>
      </c>
      <c r="B253" s="34"/>
      <c r="C253" s="34"/>
      <c r="D253" s="34"/>
      <c r="E253" s="34"/>
    </row>
    <row r="254" spans="1:5" x14ac:dyDescent="0.25">
      <c r="A254" s="16" t="s">
        <v>416</v>
      </c>
      <c r="B254" s="35" t="s">
        <v>299</v>
      </c>
      <c r="C254" s="292">
        <v>23772345.870000001</v>
      </c>
      <c r="D254" s="16"/>
      <c r="E254" s="16"/>
    </row>
    <row r="255" spans="1:5" x14ac:dyDescent="0.25">
      <c r="A255" s="16" t="s">
        <v>415</v>
      </c>
      <c r="B255" s="35" t="s">
        <v>299</v>
      </c>
      <c r="C255" s="292"/>
      <c r="D255" s="16"/>
      <c r="E255" s="16"/>
    </row>
    <row r="256" spans="1:5" x14ac:dyDescent="0.25">
      <c r="A256" s="16" t="s">
        <v>417</v>
      </c>
      <c r="B256" s="16"/>
      <c r="C256" s="22"/>
      <c r="D256" s="25">
        <f>SUM(C254:C255)</f>
        <v>23772345.870000001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418</v>
      </c>
      <c r="B258" s="16"/>
      <c r="C258" s="22"/>
      <c r="D258" s="25">
        <f>D237+D245+D252+D256</f>
        <v>349154497.86999995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419</v>
      </c>
      <c r="B264" s="30"/>
      <c r="C264" s="30"/>
      <c r="D264" s="30"/>
      <c r="E264" s="30"/>
    </row>
    <row r="265" spans="1:5" x14ac:dyDescent="0.25">
      <c r="A265" s="34" t="s">
        <v>420</v>
      </c>
      <c r="B265" s="34"/>
      <c r="C265" s="34"/>
      <c r="D265" s="34"/>
      <c r="E265" s="34"/>
    </row>
    <row r="266" spans="1:5" x14ac:dyDescent="0.25">
      <c r="A266" s="16" t="s">
        <v>421</v>
      </c>
      <c r="B266" s="35" t="s">
        <v>299</v>
      </c>
      <c r="C266" s="292">
        <v>13599081</v>
      </c>
      <c r="D266" s="16"/>
      <c r="E266" s="16"/>
    </row>
    <row r="267" spans="1:5" x14ac:dyDescent="0.25">
      <c r="A267" s="16" t="s">
        <v>422</v>
      </c>
      <c r="B267" s="35" t="s">
        <v>299</v>
      </c>
      <c r="C267" s="292"/>
      <c r="D267" s="16"/>
      <c r="E267" s="16"/>
    </row>
    <row r="268" spans="1:5" x14ac:dyDescent="0.25">
      <c r="A268" s="16" t="s">
        <v>423</v>
      </c>
      <c r="B268" s="35" t="s">
        <v>299</v>
      </c>
      <c r="C268" s="292">
        <v>98603984</v>
      </c>
      <c r="D268" s="16"/>
      <c r="E268" s="16"/>
    </row>
    <row r="269" spans="1:5" x14ac:dyDescent="0.25">
      <c r="A269" s="16" t="s">
        <v>424</v>
      </c>
      <c r="B269" s="35" t="s">
        <v>299</v>
      </c>
      <c r="C269" s="292">
        <v>71993927</v>
      </c>
      <c r="D269" s="16"/>
      <c r="E269" s="16"/>
    </row>
    <row r="270" spans="1:5" x14ac:dyDescent="0.25">
      <c r="A270" s="16" t="s">
        <v>425</v>
      </c>
      <c r="B270" s="35" t="s">
        <v>299</v>
      </c>
      <c r="C270" s="292"/>
      <c r="D270" s="16"/>
      <c r="E270" s="16"/>
    </row>
    <row r="271" spans="1:5" x14ac:dyDescent="0.25">
      <c r="A271" s="16" t="s">
        <v>426</v>
      </c>
      <c r="B271" s="35" t="s">
        <v>299</v>
      </c>
      <c r="C271" s="292"/>
      <c r="D271" s="16"/>
      <c r="E271" s="16"/>
    </row>
    <row r="272" spans="1:5" x14ac:dyDescent="0.25">
      <c r="A272" s="16" t="s">
        <v>427</v>
      </c>
      <c r="B272" s="35" t="s">
        <v>299</v>
      </c>
      <c r="C272" s="292"/>
      <c r="D272" s="16"/>
      <c r="E272" s="16"/>
    </row>
    <row r="273" spans="1:5" x14ac:dyDescent="0.25">
      <c r="A273" s="16" t="s">
        <v>428</v>
      </c>
      <c r="B273" s="35" t="s">
        <v>299</v>
      </c>
      <c r="C273" s="292">
        <v>2063550</v>
      </c>
      <c r="D273" s="16"/>
      <c r="E273" s="16"/>
    </row>
    <row r="274" spans="1:5" x14ac:dyDescent="0.25">
      <c r="A274" s="16" t="s">
        <v>429</v>
      </c>
      <c r="B274" s="35" t="s">
        <v>299</v>
      </c>
      <c r="C274" s="292">
        <v>765370</v>
      </c>
      <c r="D274" s="16"/>
      <c r="E274" s="16"/>
    </row>
    <row r="275" spans="1:5" x14ac:dyDescent="0.25">
      <c r="A275" s="16" t="s">
        <v>430</v>
      </c>
      <c r="B275" s="35" t="s">
        <v>299</v>
      </c>
      <c r="C275" s="292"/>
      <c r="D275" s="16"/>
      <c r="E275" s="16"/>
    </row>
    <row r="276" spans="1:5" x14ac:dyDescent="0.25">
      <c r="A276" s="16" t="s">
        <v>431</v>
      </c>
      <c r="B276" s="16"/>
      <c r="C276" s="22"/>
      <c r="D276" s="25">
        <f>SUM(C266:C268)-C269+SUM(C270:C275)</f>
        <v>43038058</v>
      </c>
      <c r="E276" s="16"/>
    </row>
    <row r="277" spans="1:5" x14ac:dyDescent="0.25">
      <c r="A277" s="34" t="s">
        <v>432</v>
      </c>
      <c r="B277" s="34"/>
      <c r="C277" s="34"/>
      <c r="D277" s="34"/>
      <c r="E277" s="34"/>
    </row>
    <row r="278" spans="1:5" x14ac:dyDescent="0.25">
      <c r="A278" s="16" t="s">
        <v>421</v>
      </c>
      <c r="B278" s="35" t="s">
        <v>299</v>
      </c>
      <c r="C278" s="292"/>
      <c r="D278" s="16"/>
      <c r="E278" s="16"/>
    </row>
    <row r="279" spans="1:5" x14ac:dyDescent="0.25">
      <c r="A279" s="16" t="s">
        <v>422</v>
      </c>
      <c r="B279" s="35" t="s">
        <v>299</v>
      </c>
      <c r="C279" s="292">
        <v>2777103</v>
      </c>
      <c r="D279" s="16"/>
      <c r="E279" s="16"/>
    </row>
    <row r="280" spans="1:5" x14ac:dyDescent="0.25">
      <c r="A280" s="16" t="s">
        <v>433</v>
      </c>
      <c r="B280" s="35" t="s">
        <v>299</v>
      </c>
      <c r="C280" s="292"/>
      <c r="D280" s="16"/>
      <c r="E280" s="16"/>
    </row>
    <row r="281" spans="1:5" x14ac:dyDescent="0.25">
      <c r="A281" s="16" t="s">
        <v>434</v>
      </c>
      <c r="B281" s="16"/>
      <c r="C281" s="22"/>
      <c r="D281" s="25">
        <f>SUM(C278:C280)</f>
        <v>2777103</v>
      </c>
      <c r="E281" s="16"/>
    </row>
    <row r="282" spans="1:5" x14ac:dyDescent="0.25">
      <c r="A282" s="34" t="s">
        <v>435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1702265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790904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70097341</v>
      </c>
      <c r="D285" s="16"/>
      <c r="E285" s="16"/>
    </row>
    <row r="286" spans="1:5" x14ac:dyDescent="0.25">
      <c r="A286" s="16" t="s">
        <v>436</v>
      </c>
      <c r="B286" s="35" t="s">
        <v>299</v>
      </c>
      <c r="C286" s="292">
        <v>9309576</v>
      </c>
      <c r="D286" s="16"/>
      <c r="E286" s="16"/>
    </row>
    <row r="287" spans="1:5" x14ac:dyDescent="0.25">
      <c r="A287" s="16" t="s">
        <v>437</v>
      </c>
      <c r="B287" s="35" t="s">
        <v>299</v>
      </c>
      <c r="C287" s="292"/>
      <c r="D287" s="16"/>
      <c r="E287" s="16"/>
    </row>
    <row r="288" spans="1:5" x14ac:dyDescent="0.25">
      <c r="A288" s="16" t="s">
        <v>438</v>
      </c>
      <c r="B288" s="35" t="s">
        <v>299</v>
      </c>
      <c r="C288" s="292">
        <v>39761071</v>
      </c>
      <c r="D288" s="16"/>
      <c r="E288" s="16"/>
    </row>
    <row r="289" spans="1:5" x14ac:dyDescent="0.25">
      <c r="A289" s="16" t="s">
        <v>397</v>
      </c>
      <c r="B289" s="35" t="s">
        <v>299</v>
      </c>
      <c r="C289" s="292"/>
      <c r="D289" s="16"/>
      <c r="E289" s="16"/>
    </row>
    <row r="290" spans="1:5" x14ac:dyDescent="0.25">
      <c r="A290" s="16" t="s">
        <v>398</v>
      </c>
      <c r="B290" s="35" t="s">
        <v>299</v>
      </c>
      <c r="C290" s="292">
        <v>981521</v>
      </c>
      <c r="D290" s="16"/>
      <c r="E290" s="16"/>
    </row>
    <row r="291" spans="1:5" x14ac:dyDescent="0.25">
      <c r="A291" s="16" t="s">
        <v>439</v>
      </c>
      <c r="B291" s="16"/>
      <c r="C291" s="22"/>
      <c r="D291" s="25">
        <f>SUM(C283:C290)</f>
        <v>122642678</v>
      </c>
      <c r="E291" s="16"/>
    </row>
    <row r="292" spans="1:5" x14ac:dyDescent="0.25">
      <c r="A292" s="16" t="s">
        <v>440</v>
      </c>
      <c r="B292" s="35" t="s">
        <v>299</v>
      </c>
      <c r="C292" s="292">
        <v>93637446</v>
      </c>
      <c r="D292" s="16"/>
      <c r="E292" s="16"/>
    </row>
    <row r="293" spans="1:5" x14ac:dyDescent="0.25">
      <c r="A293" s="16" t="s">
        <v>441</v>
      </c>
      <c r="B293" s="16"/>
      <c r="C293" s="22"/>
      <c r="D293" s="25">
        <f>D291-C292</f>
        <v>29005232</v>
      </c>
      <c r="E293" s="16"/>
    </row>
    <row r="294" spans="1:5" x14ac:dyDescent="0.25">
      <c r="A294" s="34" t="s">
        <v>442</v>
      </c>
      <c r="B294" s="34"/>
      <c r="C294" s="34"/>
      <c r="D294" s="34"/>
      <c r="E294" s="34"/>
    </row>
    <row r="295" spans="1:5" x14ac:dyDescent="0.25">
      <c r="A295" s="16" t="s">
        <v>443</v>
      </c>
      <c r="B295" s="35" t="s">
        <v>299</v>
      </c>
      <c r="C295" s="292"/>
      <c r="D295" s="16"/>
      <c r="E295" s="16"/>
    </row>
    <row r="296" spans="1:5" x14ac:dyDescent="0.25">
      <c r="A296" s="16" t="s">
        <v>444</v>
      </c>
      <c r="B296" s="35" t="s">
        <v>299</v>
      </c>
      <c r="C296" s="292"/>
      <c r="D296" s="16"/>
      <c r="E296" s="16"/>
    </row>
    <row r="297" spans="1:5" x14ac:dyDescent="0.25">
      <c r="A297" s="16" t="s">
        <v>445</v>
      </c>
      <c r="B297" s="35" t="s">
        <v>299</v>
      </c>
      <c r="C297" s="292"/>
      <c r="D297" s="16"/>
      <c r="E297" s="16"/>
    </row>
    <row r="298" spans="1:5" x14ac:dyDescent="0.25">
      <c r="A298" s="16" t="s">
        <v>433</v>
      </c>
      <c r="B298" s="35" t="s">
        <v>299</v>
      </c>
      <c r="C298" s="292">
        <v>7721082</v>
      </c>
      <c r="D298" s="16"/>
      <c r="E298" s="16"/>
    </row>
    <row r="299" spans="1:5" x14ac:dyDescent="0.25">
      <c r="A299" s="16" t="s">
        <v>446</v>
      </c>
      <c r="B299" s="16"/>
      <c r="C299" s="22"/>
      <c r="D299" s="25">
        <f>C295-C296+C297+C298</f>
        <v>7721082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447</v>
      </c>
      <c r="B301" s="34"/>
      <c r="C301" s="34"/>
      <c r="D301" s="34"/>
      <c r="E301" s="34"/>
    </row>
    <row r="302" spans="1:5" x14ac:dyDescent="0.25">
      <c r="A302" s="16" t="s">
        <v>448</v>
      </c>
      <c r="B302" s="35" t="s">
        <v>299</v>
      </c>
      <c r="C302" s="292"/>
      <c r="D302" s="16"/>
      <c r="E302" s="16"/>
    </row>
    <row r="303" spans="1:5" x14ac:dyDescent="0.25">
      <c r="A303" s="16" t="s">
        <v>449</v>
      </c>
      <c r="B303" s="35" t="s">
        <v>299</v>
      </c>
      <c r="C303" s="292"/>
      <c r="D303" s="16"/>
      <c r="E303" s="16"/>
    </row>
    <row r="304" spans="1:5" x14ac:dyDescent="0.25">
      <c r="A304" s="16" t="s">
        <v>450</v>
      </c>
      <c r="B304" s="35" t="s">
        <v>299</v>
      </c>
      <c r="C304" s="292"/>
      <c r="D304" s="16"/>
      <c r="E304" s="16"/>
    </row>
    <row r="305" spans="1:6" x14ac:dyDescent="0.25">
      <c r="A305" s="16" t="s">
        <v>451</v>
      </c>
      <c r="B305" s="35" t="s">
        <v>299</v>
      </c>
      <c r="C305" s="292">
        <v>6893548</v>
      </c>
      <c r="D305" s="16"/>
      <c r="E305" s="16"/>
    </row>
    <row r="306" spans="1:6" x14ac:dyDescent="0.25">
      <c r="A306" s="16" t="s">
        <v>452</v>
      </c>
      <c r="B306" s="16"/>
      <c r="C306" s="22"/>
      <c r="D306" s="25">
        <f>SUM(C302:C305)</f>
        <v>6893548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453</v>
      </c>
      <c r="B308" s="16"/>
      <c r="C308" s="22"/>
      <c r="D308" s="25">
        <f>D276+D281+D293+D299+D306</f>
        <v>89435023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89435023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454</v>
      </c>
      <c r="B312" s="30"/>
      <c r="C312" s="30"/>
      <c r="D312" s="30"/>
      <c r="E312" s="30"/>
    </row>
    <row r="313" spans="1:6" x14ac:dyDescent="0.25">
      <c r="A313" s="34" t="s">
        <v>455</v>
      </c>
      <c r="B313" s="34"/>
      <c r="C313" s="34"/>
      <c r="D313" s="34"/>
      <c r="E313" s="34"/>
    </row>
    <row r="314" spans="1:6" x14ac:dyDescent="0.25">
      <c r="A314" s="16" t="s">
        <v>456</v>
      </c>
      <c r="B314" s="35" t="s">
        <v>299</v>
      </c>
      <c r="C314" s="292"/>
      <c r="D314" s="16"/>
      <c r="E314" s="16"/>
    </row>
    <row r="315" spans="1:6" x14ac:dyDescent="0.25">
      <c r="A315" s="16" t="s">
        <v>457</v>
      </c>
      <c r="B315" s="35" t="s">
        <v>299</v>
      </c>
      <c r="C315" s="292"/>
      <c r="D315" s="16"/>
      <c r="E315" s="16"/>
    </row>
    <row r="316" spans="1:6" x14ac:dyDescent="0.25">
      <c r="A316" s="16" t="s">
        <v>458</v>
      </c>
      <c r="B316" s="35" t="s">
        <v>299</v>
      </c>
      <c r="C316" s="292">
        <v>16896700</v>
      </c>
      <c r="D316" s="16"/>
      <c r="E316" s="16"/>
    </row>
    <row r="317" spans="1:6" x14ac:dyDescent="0.25">
      <c r="A317" s="16" t="s">
        <v>459</v>
      </c>
      <c r="B317" s="35" t="s">
        <v>299</v>
      </c>
      <c r="C317" s="292">
        <v>7322154</v>
      </c>
      <c r="D317" s="16"/>
      <c r="E317" s="16"/>
    </row>
    <row r="318" spans="1:6" x14ac:dyDescent="0.25">
      <c r="A318" s="16" t="s">
        <v>460</v>
      </c>
      <c r="B318" s="35" t="s">
        <v>299</v>
      </c>
      <c r="C318" s="292" t="s">
        <v>392</v>
      </c>
      <c r="D318" s="16"/>
      <c r="E318" s="16"/>
    </row>
    <row r="319" spans="1:6" x14ac:dyDescent="0.25">
      <c r="A319" s="16" t="s">
        <v>461</v>
      </c>
      <c r="B319" s="35" t="s">
        <v>299</v>
      </c>
      <c r="C319" s="292">
        <v>8583286</v>
      </c>
      <c r="D319" s="16"/>
      <c r="E319" s="16"/>
    </row>
    <row r="320" spans="1:6" x14ac:dyDescent="0.25">
      <c r="A320" s="16" t="s">
        <v>462</v>
      </c>
      <c r="B320" s="35" t="s">
        <v>299</v>
      </c>
      <c r="C320" s="292"/>
      <c r="D320" s="16"/>
      <c r="E320" s="16"/>
    </row>
    <row r="321" spans="1:5" x14ac:dyDescent="0.25">
      <c r="A321" s="16" t="s">
        <v>463</v>
      </c>
      <c r="B321" s="35" t="s">
        <v>299</v>
      </c>
      <c r="C321" s="292"/>
      <c r="D321" s="16"/>
      <c r="E321" s="16"/>
    </row>
    <row r="322" spans="1:5" x14ac:dyDescent="0.25">
      <c r="A322" s="16" t="s">
        <v>464</v>
      </c>
      <c r="B322" s="35" t="s">
        <v>299</v>
      </c>
      <c r="C322" s="292">
        <v>450157</v>
      </c>
      <c r="D322" s="16"/>
      <c r="E322" s="16"/>
    </row>
    <row r="323" spans="1:5" x14ac:dyDescent="0.25">
      <c r="A323" s="16" t="s">
        <v>465</v>
      </c>
      <c r="B323" s="35" t="s">
        <v>299</v>
      </c>
      <c r="C323" s="292">
        <v>770000</v>
      </c>
      <c r="D323" s="16"/>
      <c r="E323" s="16"/>
    </row>
    <row r="324" spans="1:5" x14ac:dyDescent="0.25">
      <c r="A324" s="16" t="s">
        <v>466</v>
      </c>
      <c r="B324" s="16"/>
      <c r="C324" s="22"/>
      <c r="D324" s="25">
        <f>SUM(C314:C323)</f>
        <v>34022297</v>
      </c>
      <c r="E324" s="16"/>
    </row>
    <row r="325" spans="1:5" x14ac:dyDescent="0.25">
      <c r="A325" s="34" t="s">
        <v>467</v>
      </c>
      <c r="B325" s="34"/>
      <c r="C325" s="34"/>
      <c r="D325" s="34"/>
      <c r="E325" s="34"/>
    </row>
    <row r="326" spans="1:5" x14ac:dyDescent="0.25">
      <c r="A326" s="16" t="s">
        <v>468</v>
      </c>
      <c r="B326" s="35" t="s">
        <v>299</v>
      </c>
      <c r="C326" s="292"/>
      <c r="D326" s="16"/>
      <c r="E326" s="16"/>
    </row>
    <row r="327" spans="1:5" x14ac:dyDescent="0.25">
      <c r="A327" s="16" t="s">
        <v>469</v>
      </c>
      <c r="B327" s="35" t="s">
        <v>299</v>
      </c>
      <c r="C327" s="292"/>
      <c r="D327" s="16"/>
      <c r="E327" s="16"/>
    </row>
    <row r="328" spans="1:5" x14ac:dyDescent="0.25">
      <c r="A328" s="16" t="s">
        <v>470</v>
      </c>
      <c r="B328" s="35" t="s">
        <v>299</v>
      </c>
      <c r="C328" s="292"/>
      <c r="D328" s="16"/>
      <c r="E328" s="16"/>
    </row>
    <row r="329" spans="1:5" x14ac:dyDescent="0.25">
      <c r="A329" s="16" t="s">
        <v>471</v>
      </c>
      <c r="B329" s="16"/>
      <c r="C329" s="22"/>
      <c r="D329" s="25">
        <f>SUM(C326:C328)</f>
        <v>0</v>
      </c>
      <c r="E329" s="16"/>
    </row>
    <row r="330" spans="1:5" x14ac:dyDescent="0.25">
      <c r="A330" s="34" t="s">
        <v>472</v>
      </c>
      <c r="B330" s="34"/>
      <c r="C330" s="34"/>
      <c r="D330" s="34"/>
      <c r="E330" s="34"/>
    </row>
    <row r="331" spans="1:5" x14ac:dyDescent="0.25">
      <c r="A331" s="16" t="s">
        <v>473</v>
      </c>
      <c r="B331" s="35" t="s">
        <v>299</v>
      </c>
      <c r="C331" s="292"/>
      <c r="D331" s="16"/>
      <c r="E331" s="16"/>
    </row>
    <row r="332" spans="1:5" x14ac:dyDescent="0.25">
      <c r="A332" s="16" t="s">
        <v>474</v>
      </c>
      <c r="B332" s="35" t="s">
        <v>299</v>
      </c>
      <c r="C332" s="292"/>
      <c r="D332" s="16"/>
      <c r="E332" s="16"/>
    </row>
    <row r="333" spans="1:5" x14ac:dyDescent="0.25">
      <c r="A333" s="16" t="s">
        <v>475</v>
      </c>
      <c r="B333" s="35" t="s">
        <v>299</v>
      </c>
      <c r="C333" s="292"/>
      <c r="D333" s="16"/>
      <c r="E333" s="16"/>
    </row>
    <row r="334" spans="1:5" x14ac:dyDescent="0.25">
      <c r="A334" s="21" t="s">
        <v>476</v>
      </c>
      <c r="B334" s="35" t="s">
        <v>299</v>
      </c>
      <c r="C334" s="292" t="s">
        <v>392</v>
      </c>
      <c r="D334" s="16"/>
      <c r="E334" s="16"/>
    </row>
    <row r="335" spans="1:5" x14ac:dyDescent="0.25">
      <c r="A335" s="16" t="s">
        <v>477</v>
      </c>
      <c r="B335" s="35" t="s">
        <v>299</v>
      </c>
      <c r="C335" s="292">
        <v>33599440</v>
      </c>
      <c r="D335" s="16"/>
      <c r="E335" s="16"/>
    </row>
    <row r="336" spans="1:5" x14ac:dyDescent="0.25">
      <c r="A336" s="21" t="s">
        <v>478</v>
      </c>
      <c r="B336" s="35" t="s">
        <v>299</v>
      </c>
      <c r="C336" s="292"/>
      <c r="D336" s="16"/>
      <c r="E336" s="16"/>
    </row>
    <row r="337" spans="1:5" x14ac:dyDescent="0.25">
      <c r="A337" s="21" t="s">
        <v>479</v>
      </c>
      <c r="B337" s="35" t="s">
        <v>299</v>
      </c>
      <c r="C337" s="298"/>
      <c r="D337" s="16"/>
      <c r="E337" s="16"/>
    </row>
    <row r="338" spans="1:5" x14ac:dyDescent="0.25">
      <c r="A338" s="16" t="s">
        <v>480</v>
      </c>
      <c r="B338" s="35" t="s">
        <v>299</v>
      </c>
      <c r="C338" s="292">
        <v>4621050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38220490</v>
      </c>
      <c r="E339" s="16"/>
    </row>
    <row r="340" spans="1:5" x14ac:dyDescent="0.25">
      <c r="A340" s="16" t="s">
        <v>481</v>
      </c>
      <c r="B340" s="16"/>
      <c r="C340" s="22"/>
      <c r="D340" s="25">
        <f>C323</f>
        <v>770000</v>
      </c>
      <c r="E340" s="16"/>
    </row>
    <row r="341" spans="1:5" x14ac:dyDescent="0.25">
      <c r="A341" s="16" t="s">
        <v>482</v>
      </c>
      <c r="B341" s="16"/>
      <c r="C341" s="22"/>
      <c r="D341" s="25">
        <f>D339-D340</f>
        <v>37450490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483</v>
      </c>
      <c r="B343" s="35" t="s">
        <v>299</v>
      </c>
      <c r="C343" s="297">
        <v>-18764078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484</v>
      </c>
      <c r="B345" s="35" t="s">
        <v>299</v>
      </c>
      <c r="C345" s="293"/>
      <c r="D345" s="16"/>
      <c r="E345" s="16"/>
    </row>
    <row r="346" spans="1:5" x14ac:dyDescent="0.25">
      <c r="A346" s="16" t="s">
        <v>485</v>
      </c>
      <c r="B346" s="35" t="s">
        <v>299</v>
      </c>
      <c r="C346" s="293"/>
      <c r="D346" s="16"/>
      <c r="E346" s="16"/>
    </row>
    <row r="347" spans="1:5" x14ac:dyDescent="0.25">
      <c r="A347" s="16" t="s">
        <v>486</v>
      </c>
      <c r="B347" s="35" t="s">
        <v>299</v>
      </c>
      <c r="C347" s="293"/>
      <c r="D347" s="16"/>
      <c r="E347" s="16"/>
    </row>
    <row r="348" spans="1:5" x14ac:dyDescent="0.25">
      <c r="A348" s="16" t="s">
        <v>487</v>
      </c>
      <c r="B348" s="35" t="s">
        <v>299</v>
      </c>
      <c r="C348" s="293">
        <v>36726314</v>
      </c>
      <c r="D348" s="16"/>
      <c r="E348" s="16"/>
    </row>
    <row r="349" spans="1:5" x14ac:dyDescent="0.25">
      <c r="A349" s="16" t="s">
        <v>488</v>
      </c>
      <c r="B349" s="35" t="s">
        <v>299</v>
      </c>
      <c r="C349" s="293"/>
      <c r="D349" s="16"/>
      <c r="E349" s="16"/>
    </row>
    <row r="350" spans="1:5" x14ac:dyDescent="0.25">
      <c r="A350" s="16" t="s">
        <v>489</v>
      </c>
      <c r="B350" s="16"/>
      <c r="C350" s="22"/>
      <c r="D350" s="25">
        <f>D324+D329+D341+C343+C347+C348</f>
        <v>89435023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490</v>
      </c>
      <c r="B352" s="16"/>
      <c r="C352" s="22"/>
      <c r="D352" s="25">
        <f>D308</f>
        <v>89435023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491</v>
      </c>
      <c r="B356" s="30"/>
      <c r="C356" s="30"/>
      <c r="D356" s="30"/>
      <c r="E356" s="30"/>
    </row>
    <row r="357" spans="1:5" x14ac:dyDescent="0.25">
      <c r="A357" s="34" t="s">
        <v>492</v>
      </c>
      <c r="B357" s="34"/>
      <c r="C357" s="34"/>
      <c r="D357" s="34"/>
      <c r="E357" s="34"/>
    </row>
    <row r="358" spans="1:5" x14ac:dyDescent="0.25">
      <c r="A358" s="16" t="s">
        <v>493</v>
      </c>
      <c r="B358" s="35" t="s">
        <v>299</v>
      </c>
      <c r="C358" s="292">
        <v>163254415</v>
      </c>
      <c r="D358" s="16"/>
      <c r="E358" s="16"/>
    </row>
    <row r="359" spans="1:5" x14ac:dyDescent="0.25">
      <c r="A359" s="16" t="s">
        <v>494</v>
      </c>
      <c r="B359" s="35" t="s">
        <v>299</v>
      </c>
      <c r="C359" s="292">
        <v>300200486</v>
      </c>
      <c r="D359" s="16"/>
      <c r="E359" s="16"/>
    </row>
    <row r="360" spans="1:5" x14ac:dyDescent="0.25">
      <c r="A360" s="16" t="s">
        <v>495</v>
      </c>
      <c r="B360" s="16"/>
      <c r="C360" s="22"/>
      <c r="D360" s="25">
        <f>SUM(C358:C359)</f>
        <v>463454901</v>
      </c>
      <c r="E360" s="16"/>
    </row>
    <row r="361" spans="1:5" x14ac:dyDescent="0.25">
      <c r="A361" s="34" t="s">
        <v>496</v>
      </c>
      <c r="B361" s="34"/>
      <c r="C361" s="34"/>
      <c r="D361" s="34"/>
      <c r="E361" s="34"/>
    </row>
    <row r="362" spans="1:5" x14ac:dyDescent="0.25">
      <c r="A362" s="16" t="s">
        <v>401</v>
      </c>
      <c r="B362" s="34"/>
      <c r="C362" s="292">
        <v>11185810.279999999</v>
      </c>
      <c r="D362" s="16"/>
      <c r="E362" s="34"/>
    </row>
    <row r="363" spans="1:5" x14ac:dyDescent="0.25">
      <c r="A363" s="16" t="s">
        <v>497</v>
      </c>
      <c r="B363" s="35" t="s">
        <v>299</v>
      </c>
      <c r="C363" s="292">
        <v>311970489.69</v>
      </c>
      <c r="D363" s="16"/>
      <c r="E363" s="16"/>
    </row>
    <row r="364" spans="1:5" x14ac:dyDescent="0.25">
      <c r="A364" s="16" t="s">
        <v>498</v>
      </c>
      <c r="B364" s="35" t="s">
        <v>299</v>
      </c>
      <c r="C364" s="292">
        <v>2225852</v>
      </c>
      <c r="D364" s="16"/>
      <c r="E364" s="16"/>
    </row>
    <row r="365" spans="1:5" x14ac:dyDescent="0.25">
      <c r="A365" s="16" t="s">
        <v>499</v>
      </c>
      <c r="B365" s="35" t="s">
        <v>299</v>
      </c>
      <c r="C365" s="292">
        <v>23772345.870000001</v>
      </c>
      <c r="D365" s="16"/>
      <c r="E365" s="16"/>
    </row>
    <row r="366" spans="1:5" x14ac:dyDescent="0.25">
      <c r="A366" s="16" t="s">
        <v>418</v>
      </c>
      <c r="B366" s="16"/>
      <c r="C366" s="22"/>
      <c r="D366" s="25">
        <f>SUM(C362:C365)</f>
        <v>349154497.83999997</v>
      </c>
      <c r="E366" s="16"/>
    </row>
    <row r="367" spans="1:5" x14ac:dyDescent="0.25">
      <c r="A367" s="16" t="s">
        <v>500</v>
      </c>
      <c r="B367" s="16"/>
      <c r="C367" s="22"/>
      <c r="D367" s="25">
        <f>D360-D366</f>
        <v>114300403.16000003</v>
      </c>
      <c r="E367" s="16"/>
    </row>
    <row r="368" spans="1:5" x14ac:dyDescent="0.25">
      <c r="A368" s="45" t="s">
        <v>501</v>
      </c>
      <c r="B368" s="34"/>
      <c r="C368" s="34"/>
      <c r="D368" s="34"/>
      <c r="E368" s="34"/>
    </row>
    <row r="369" spans="1:6" x14ac:dyDescent="0.25">
      <c r="A369" s="25" t="s">
        <v>502</v>
      </c>
      <c r="B369" s="16"/>
      <c r="C369" s="16"/>
      <c r="D369" s="16"/>
      <c r="E369" s="16"/>
    </row>
    <row r="370" spans="1:6" x14ac:dyDescent="0.25">
      <c r="A370" s="46" t="s">
        <v>503</v>
      </c>
      <c r="B370" s="32" t="s">
        <v>299</v>
      </c>
      <c r="C370" s="292">
        <v>929319</v>
      </c>
      <c r="D370" s="25">
        <v>0</v>
      </c>
      <c r="E370" s="25"/>
    </row>
    <row r="371" spans="1:6" x14ac:dyDescent="0.25">
      <c r="A371" s="46" t="s">
        <v>504</v>
      </c>
      <c r="B371" s="32" t="s">
        <v>299</v>
      </c>
      <c r="C371" s="292">
        <v>2210689</v>
      </c>
      <c r="D371" s="25">
        <v>0</v>
      </c>
      <c r="E371" s="25"/>
    </row>
    <row r="372" spans="1:6" x14ac:dyDescent="0.25">
      <c r="A372" s="46" t="s">
        <v>505</v>
      </c>
      <c r="B372" s="32" t="s">
        <v>299</v>
      </c>
      <c r="C372" s="292"/>
      <c r="D372" s="25">
        <v>0</v>
      </c>
      <c r="E372" s="25"/>
    </row>
    <row r="373" spans="1:6" x14ac:dyDescent="0.25">
      <c r="A373" s="46" t="s">
        <v>506</v>
      </c>
      <c r="B373" s="32" t="s">
        <v>299</v>
      </c>
      <c r="C373" s="292"/>
      <c r="D373" s="25">
        <v>0</v>
      </c>
      <c r="E373" s="25"/>
    </row>
    <row r="374" spans="1:6" x14ac:dyDescent="0.25">
      <c r="A374" s="46" t="s">
        <v>507</v>
      </c>
      <c r="B374" s="32" t="s">
        <v>299</v>
      </c>
      <c r="C374" s="292"/>
      <c r="D374" s="25">
        <v>0</v>
      </c>
      <c r="E374" s="25"/>
    </row>
    <row r="375" spans="1:6" x14ac:dyDescent="0.25">
      <c r="A375" s="46" t="s">
        <v>508</v>
      </c>
      <c r="B375" s="32" t="s">
        <v>299</v>
      </c>
      <c r="C375" s="292"/>
      <c r="D375" s="25">
        <v>0</v>
      </c>
      <c r="E375" s="25"/>
    </row>
    <row r="376" spans="1:6" x14ac:dyDescent="0.25">
      <c r="A376" s="46" t="s">
        <v>509</v>
      </c>
      <c r="B376" s="32" t="s">
        <v>299</v>
      </c>
      <c r="C376" s="292"/>
      <c r="D376" s="25">
        <v>0</v>
      </c>
      <c r="E376" s="25"/>
    </row>
    <row r="377" spans="1:6" x14ac:dyDescent="0.25">
      <c r="A377" s="46" t="s">
        <v>510</v>
      </c>
      <c r="B377" s="32" t="s">
        <v>299</v>
      </c>
      <c r="C377" s="292"/>
      <c r="D377" s="25">
        <v>0</v>
      </c>
      <c r="E377" s="25"/>
    </row>
    <row r="378" spans="1:6" x14ac:dyDescent="0.25">
      <c r="A378" s="46" t="s">
        <v>511</v>
      </c>
      <c r="B378" s="32" t="s">
        <v>299</v>
      </c>
      <c r="C378" s="292">
        <v>127919</v>
      </c>
      <c r="D378" s="25">
        <v>0</v>
      </c>
      <c r="E378" s="25"/>
    </row>
    <row r="379" spans="1:6" x14ac:dyDescent="0.25">
      <c r="A379" s="46" t="s">
        <v>512</v>
      </c>
      <c r="B379" s="32" t="s">
        <v>299</v>
      </c>
      <c r="C379" s="292">
        <v>335054</v>
      </c>
      <c r="D379" s="25">
        <v>0</v>
      </c>
      <c r="E379" s="25"/>
    </row>
    <row r="380" spans="1:6" x14ac:dyDescent="0.25">
      <c r="A380" s="46" t="s">
        <v>513</v>
      </c>
      <c r="B380" s="32" t="s">
        <v>299</v>
      </c>
      <c r="C380" s="294">
        <v>1596341</v>
      </c>
      <c r="D380" s="25">
        <v>0</v>
      </c>
      <c r="E380" s="204" t="str">
        <f>IF(OR(C380&gt;999999,C380/(D360+D383)&gt;0.01),"Additional Classification Necessary - See Responses-2 Tab","")</f>
        <v>Additional Classification Necessary - See Responses-2 Tab</v>
      </c>
      <c r="F380" s="47"/>
    </row>
    <row r="381" spans="1:6" x14ac:dyDescent="0.25">
      <c r="A381" s="48" t="s">
        <v>514</v>
      </c>
      <c r="B381" s="35"/>
      <c r="C381" s="35"/>
      <c r="D381" s="25">
        <f>SUM(C370:C380)</f>
        <v>5199322</v>
      </c>
      <c r="E381" s="25"/>
      <c r="F381" s="47"/>
    </row>
    <row r="382" spans="1:6" x14ac:dyDescent="0.25">
      <c r="A382" s="43" t="s">
        <v>515</v>
      </c>
      <c r="B382" s="35" t="s">
        <v>299</v>
      </c>
      <c r="C382" s="292">
        <v>5020168</v>
      </c>
      <c r="D382" s="25">
        <v>0</v>
      </c>
      <c r="E382" s="16"/>
    </row>
    <row r="383" spans="1:6" x14ac:dyDescent="0.25">
      <c r="A383" s="16" t="s">
        <v>516</v>
      </c>
      <c r="B383" s="16"/>
      <c r="C383" s="22"/>
      <c r="D383" s="25">
        <f>D381+C382</f>
        <v>10219490</v>
      </c>
      <c r="E383" s="16"/>
    </row>
    <row r="384" spans="1:6" x14ac:dyDescent="0.25">
      <c r="A384" s="16" t="s">
        <v>517</v>
      </c>
      <c r="B384" s="16"/>
      <c r="C384" s="22"/>
      <c r="D384" s="25">
        <f>D367+D383</f>
        <v>124519893.16000003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518</v>
      </c>
      <c r="B388" s="34"/>
      <c r="C388" s="34"/>
      <c r="D388" s="34"/>
      <c r="E388" s="34"/>
    </row>
    <row r="389" spans="1:5" x14ac:dyDescent="0.25">
      <c r="A389" s="16" t="s">
        <v>519</v>
      </c>
      <c r="B389" s="35" t="s">
        <v>299</v>
      </c>
      <c r="C389" s="292">
        <v>42634428.07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12203641.250000004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15948535.65</v>
      </c>
      <c r="D391" s="16"/>
      <c r="E391" s="16"/>
    </row>
    <row r="392" spans="1:5" x14ac:dyDescent="0.25">
      <c r="A392" s="16" t="s">
        <v>520</v>
      </c>
      <c r="B392" s="35" t="s">
        <v>299</v>
      </c>
      <c r="C392" s="292">
        <v>12091077.74</v>
      </c>
      <c r="D392" s="16"/>
      <c r="E392" s="16"/>
    </row>
    <row r="393" spans="1:5" x14ac:dyDescent="0.25">
      <c r="A393" s="16" t="s">
        <v>521</v>
      </c>
      <c r="B393" s="35" t="s">
        <v>299</v>
      </c>
      <c r="C393" s="292">
        <v>1215890.5</v>
      </c>
      <c r="D393" s="16"/>
      <c r="E393" s="16"/>
    </row>
    <row r="394" spans="1:5" x14ac:dyDescent="0.25">
      <c r="A394" s="16" t="s">
        <v>522</v>
      </c>
      <c r="B394" s="35" t="s">
        <v>299</v>
      </c>
      <c r="C394" s="292">
        <v>12760275.579999998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3122762.7700000005</v>
      </c>
      <c r="D395" s="16"/>
      <c r="E395" s="16"/>
    </row>
    <row r="396" spans="1:5" x14ac:dyDescent="0.25">
      <c r="A396" s="16" t="s">
        <v>523</v>
      </c>
      <c r="B396" s="35" t="s">
        <v>299</v>
      </c>
      <c r="C396" s="292">
        <v>849520.89999999991</v>
      </c>
      <c r="D396" s="16"/>
      <c r="E396" s="16"/>
    </row>
    <row r="397" spans="1:5" x14ac:dyDescent="0.25">
      <c r="A397" s="16" t="s">
        <v>524</v>
      </c>
      <c r="B397" s="35" t="s">
        <v>299</v>
      </c>
      <c r="C397" s="294"/>
      <c r="D397" s="16"/>
      <c r="E397" s="16"/>
    </row>
    <row r="398" spans="1:5" x14ac:dyDescent="0.25">
      <c r="A398" s="16" t="s">
        <v>525</v>
      </c>
      <c r="B398" s="35" t="s">
        <v>299</v>
      </c>
      <c r="C398" s="294">
        <v>1498005.3100000003</v>
      </c>
      <c r="D398" s="16"/>
      <c r="E398" s="16"/>
    </row>
    <row r="399" spans="1:5" x14ac:dyDescent="0.25">
      <c r="A399" s="16" t="s">
        <v>526</v>
      </c>
      <c r="B399" s="35" t="s">
        <v>299</v>
      </c>
      <c r="C399" s="294">
        <v>2095355.0700000003</v>
      </c>
      <c r="D399" s="16"/>
      <c r="E399" s="16"/>
    </row>
    <row r="400" spans="1:5" x14ac:dyDescent="0.25">
      <c r="A400" s="25" t="s">
        <v>527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528321.59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8236320.3000000007</v>
      </c>
      <c r="D402" s="25">
        <v>0</v>
      </c>
      <c r="E402" s="25"/>
    </row>
    <row r="403" spans="1:9" x14ac:dyDescent="0.25">
      <c r="A403" s="26" t="s">
        <v>528</v>
      </c>
      <c r="B403" s="32" t="s">
        <v>299</v>
      </c>
      <c r="C403" s="292">
        <v>1384306.2400000002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1369158.71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339111.54000000004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328770.14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708426.41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834530.58000000019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/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99857.660000000018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7820.94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/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/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4593984.5200000005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25">
      <c r="A415" s="49" t="s">
        <v>529</v>
      </c>
      <c r="B415" s="35"/>
      <c r="C415" s="35"/>
      <c r="D415" s="25">
        <f>SUM(C401:C414)</f>
        <v>18430608.629999999</v>
      </c>
      <c r="E415" s="25"/>
      <c r="F415" s="47"/>
      <c r="G415" s="47"/>
      <c r="H415" s="47"/>
      <c r="I415" s="47"/>
    </row>
    <row r="416" spans="1:9" x14ac:dyDescent="0.25">
      <c r="A416" s="25" t="s">
        <v>530</v>
      </c>
      <c r="B416" s="16"/>
      <c r="C416" s="22"/>
      <c r="D416" s="25">
        <f>SUM(C389:C399,D415)</f>
        <v>122850101.47</v>
      </c>
      <c r="E416" s="25"/>
    </row>
    <row r="417" spans="1:13" x14ac:dyDescent="0.25">
      <c r="A417" s="25" t="s">
        <v>531</v>
      </c>
      <c r="B417" s="16"/>
      <c r="C417" s="22"/>
      <c r="D417" s="25">
        <f>D384-D416</f>
        <v>1669791.6900000274</v>
      </c>
      <c r="E417" s="25"/>
    </row>
    <row r="418" spans="1:13" x14ac:dyDescent="0.25">
      <c r="A418" s="25" t="s">
        <v>532</v>
      </c>
      <c r="B418" s="16"/>
      <c r="C418" s="294">
        <v>1503121</v>
      </c>
      <c r="D418" s="25">
        <v>0</v>
      </c>
      <c r="E418" s="25"/>
    </row>
    <row r="419" spans="1:13" x14ac:dyDescent="0.25">
      <c r="A419" s="46" t="s">
        <v>533</v>
      </c>
      <c r="B419" s="35" t="s">
        <v>299</v>
      </c>
      <c r="C419" s="292"/>
      <c r="D419" s="25">
        <v>0</v>
      </c>
      <c r="E419" s="25"/>
    </row>
    <row r="420" spans="1:13" x14ac:dyDescent="0.25">
      <c r="A420" s="48" t="s">
        <v>534</v>
      </c>
      <c r="B420" s="16"/>
      <c r="C420" s="16"/>
      <c r="D420" s="25">
        <f>SUM(C418:C419)</f>
        <v>1503121</v>
      </c>
      <c r="E420" s="25"/>
      <c r="F420" s="11">
        <f>D420-C399</f>
        <v>-592234.0700000003</v>
      </c>
    </row>
    <row r="421" spans="1:13" x14ac:dyDescent="0.25">
      <c r="A421" s="25" t="s">
        <v>535</v>
      </c>
      <c r="B421" s="16"/>
      <c r="C421" s="22"/>
      <c r="D421" s="25">
        <f>D417+D420</f>
        <v>3172912.6900000274</v>
      </c>
      <c r="E421" s="25"/>
      <c r="F421" s="50"/>
    </row>
    <row r="422" spans="1:13" x14ac:dyDescent="0.25">
      <c r="A422" s="25" t="s">
        <v>536</v>
      </c>
      <c r="B422" s="35" t="s">
        <v>299</v>
      </c>
      <c r="C422" s="292"/>
      <c r="D422" s="25">
        <v>0</v>
      </c>
      <c r="E422" s="16"/>
    </row>
    <row r="423" spans="1:13" x14ac:dyDescent="0.25">
      <c r="A423" s="16" t="s">
        <v>537</v>
      </c>
      <c r="B423" s="35" t="s">
        <v>299</v>
      </c>
      <c r="C423" s="292"/>
      <c r="D423" s="25">
        <v>0</v>
      </c>
      <c r="E423" s="16"/>
    </row>
    <row r="424" spans="1:13" x14ac:dyDescent="0.25">
      <c r="A424" s="16" t="s">
        <v>538</v>
      </c>
      <c r="B424" s="16"/>
      <c r="C424" s="22"/>
      <c r="D424" s="25">
        <f>D421+C422-C423</f>
        <v>3172912.6900000274</v>
      </c>
      <c r="E424" s="16"/>
    </row>
    <row r="426" spans="1:13" ht="29.1" customHeight="1" x14ac:dyDescent="0.25">
      <c r="A426" s="351" t="s">
        <v>539</v>
      </c>
      <c r="B426" s="351"/>
      <c r="C426" s="351"/>
      <c r="D426" s="351"/>
      <c r="E426" s="351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540</v>
      </c>
      <c r="D612" s="217">
        <f>CE90-(BE90+CD90)</f>
        <v>274450</v>
      </c>
      <c r="E612" s="219">
        <f>SUM(C624:D647)+SUM(C668:D713)</f>
        <v>109089227.2077096</v>
      </c>
      <c r="F612" s="219">
        <f>CE64-(AX64+BD64+BE64+BG64+BJ64+BN64+BP64+BQ64+CB64+CC64+CD64)</f>
        <v>11963042.430000002</v>
      </c>
      <c r="G612" s="217">
        <f>CE91-(AX91+AY91+BD91+BE91+BG91+BJ91+BN91+BP91+BQ91+CB91+CC91+CD91)</f>
        <v>147873</v>
      </c>
      <c r="H612" s="222">
        <f>CE60-(AX60+AY60+AZ60+BD60+BE60+BG60+BJ60+BN60+BO60+BP60+BQ60+BR60+CB60+CC60+CD60)</f>
        <v>438.39000000000004</v>
      </c>
      <c r="I612" s="217">
        <f>CE92-(AX92+AY92+AZ92+BD92+BE92+BF92+BG92+BJ92+BN92+BO92+BP92+BQ92+BR92+CB92+CC92+CD92)</f>
        <v>51937</v>
      </c>
      <c r="J612" s="217">
        <f>CE93-(AX93+AY93+AZ93+BA93+BD93+BE93+BF93+BG93+BJ93+BN93+BO93+BP93+BQ93+BR93+CB93+CC93+CD93)</f>
        <v>378902</v>
      </c>
      <c r="K612" s="217">
        <f>CE89-(AW89+AX89+AY89+AZ89+BA89+BB89+BC89+BD89+BE89+BF89+BG89+BH89+BI89+BJ89+BK89+BL89+BM89+BN89+BO89+BP89+BQ89+BR89+BS89+BT89+BU89+BV89+BW89+BX89+CB89+CC89+CD89)</f>
        <v>463454900.99000001</v>
      </c>
      <c r="L612" s="223">
        <f>CE94-(AW94+AX94+AY94+AZ94+BA94+BB94+BC94+BD94+BE94+BF94+BG94+BH94+BI94+BJ94+BK94+BL94+BM94+BN94+BO94+BP94+BQ94+BR94+BS94+BT94+BU94+BV94+BW94+BX94+BY94+BZ94+CA94+CB94+CC94+CD94)</f>
        <v>139.19999999999999</v>
      </c>
    </row>
    <row r="613" spans="1:14" s="202" customFormat="1" ht="12.6" customHeight="1" x14ac:dyDescent="0.2">
      <c r="A613" s="212"/>
      <c r="C613" s="210" t="s">
        <v>541</v>
      </c>
      <c r="D613" s="218" t="s">
        <v>542</v>
      </c>
      <c r="E613" s="220" t="s">
        <v>543</v>
      </c>
      <c r="F613" s="221" t="s">
        <v>544</v>
      </c>
      <c r="G613" s="218" t="s">
        <v>545</v>
      </c>
      <c r="H613" s="221" t="s">
        <v>546</v>
      </c>
      <c r="I613" s="218" t="s">
        <v>547</v>
      </c>
      <c r="J613" s="218" t="s">
        <v>548</v>
      </c>
      <c r="K613" s="210" t="s">
        <v>549</v>
      </c>
      <c r="L613" s="211" t="s">
        <v>550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3428585.45</v>
      </c>
      <c r="D614" s="217"/>
      <c r="E614" s="219"/>
      <c r="F614" s="219"/>
      <c r="G614" s="217"/>
      <c r="H614" s="219"/>
      <c r="I614" s="217"/>
      <c r="J614" s="217"/>
      <c r="N614" s="213" t="s">
        <v>551</v>
      </c>
    </row>
    <row r="615" spans="1:14" s="202" customFormat="1" ht="12.6" customHeight="1" x14ac:dyDescent="0.2">
      <c r="A615" s="212"/>
      <c r="B615" s="211" t="s">
        <v>552</v>
      </c>
      <c r="C615" s="217">
        <f>CD69-CD84</f>
        <v>0</v>
      </c>
      <c r="D615" s="217">
        <f>SUM(C614:C615)</f>
        <v>3428585.45</v>
      </c>
      <c r="E615" s="219"/>
      <c r="F615" s="219"/>
      <c r="G615" s="217"/>
      <c r="H615" s="219"/>
      <c r="I615" s="217"/>
      <c r="J615" s="217"/>
      <c r="N615" s="213" t="s">
        <v>553</v>
      </c>
    </row>
    <row r="616" spans="1:14" s="202" customFormat="1" ht="12.6" customHeight="1" x14ac:dyDescent="0.2">
      <c r="A616" s="212">
        <v>8310</v>
      </c>
      <c r="B616" s="216" t="s">
        <v>554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555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881047.43</v>
      </c>
      <c r="D617" s="217">
        <f>(D615/D612)*BJ90</f>
        <v>30344.449109309531</v>
      </c>
      <c r="E617" s="219"/>
      <c r="F617" s="219"/>
      <c r="G617" s="217"/>
      <c r="H617" s="219"/>
      <c r="I617" s="217"/>
      <c r="J617" s="217"/>
      <c r="N617" s="213" t="s">
        <v>556</v>
      </c>
    </row>
    <row r="618" spans="1:14" s="202" customFormat="1" ht="12.6" customHeight="1" x14ac:dyDescent="0.2">
      <c r="A618" s="212">
        <v>8470</v>
      </c>
      <c r="B618" s="216" t="s">
        <v>557</v>
      </c>
      <c r="C618" s="217">
        <f>BG85</f>
        <v>165283.74000000002</v>
      </c>
      <c r="D618" s="217">
        <f>(D615/D612)*BG90</f>
        <v>3260.5604024412464</v>
      </c>
      <c r="E618" s="219"/>
      <c r="F618" s="219"/>
      <c r="G618" s="217"/>
      <c r="H618" s="219"/>
      <c r="I618" s="217"/>
      <c r="J618" s="217"/>
      <c r="N618" s="213" t="s">
        <v>558</v>
      </c>
    </row>
    <row r="619" spans="1:14" s="202" customFormat="1" ht="12.6" customHeight="1" x14ac:dyDescent="0.2">
      <c r="A619" s="212">
        <v>8610</v>
      </c>
      <c r="B619" s="216" t="s">
        <v>559</v>
      </c>
      <c r="C619" s="217">
        <f>BN85</f>
        <v>9406722.9800000004</v>
      </c>
      <c r="D619" s="217">
        <f>(D615/D612)*BN90</f>
        <v>998506.02239970863</v>
      </c>
      <c r="E619" s="219"/>
      <c r="F619" s="219"/>
      <c r="G619" s="217"/>
      <c r="H619" s="219"/>
      <c r="I619" s="217"/>
      <c r="J619" s="217"/>
      <c r="N619" s="213" t="s">
        <v>560</v>
      </c>
    </row>
    <row r="620" spans="1:14" s="202" customFormat="1" ht="12.6" customHeight="1" x14ac:dyDescent="0.2">
      <c r="A620" s="212">
        <v>8790</v>
      </c>
      <c r="B620" s="216" t="s">
        <v>561</v>
      </c>
      <c r="C620" s="217">
        <f>CC85</f>
        <v>0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562</v>
      </c>
    </row>
    <row r="621" spans="1:14" s="202" customFormat="1" ht="12.6" customHeight="1" x14ac:dyDescent="0.2">
      <c r="A621" s="212">
        <v>8630</v>
      </c>
      <c r="B621" s="216" t="s">
        <v>563</v>
      </c>
      <c r="C621" s="217">
        <f>BP85</f>
        <v>173963.74</v>
      </c>
      <c r="D621" s="217">
        <f>(D615/D612)*BP90</f>
        <v>4622.2503789396978</v>
      </c>
      <c r="E621" s="219"/>
      <c r="F621" s="219"/>
      <c r="G621" s="217"/>
      <c r="H621" s="219"/>
      <c r="I621" s="217"/>
      <c r="J621" s="217"/>
      <c r="N621" s="213" t="s">
        <v>564</v>
      </c>
    </row>
    <row r="622" spans="1:14" s="202" customFormat="1" ht="12.6" customHeight="1" x14ac:dyDescent="0.2">
      <c r="A622" s="212">
        <v>8770</v>
      </c>
      <c r="B622" s="211" t="s">
        <v>565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566</v>
      </c>
    </row>
    <row r="623" spans="1:14" s="202" customFormat="1" ht="12.6" customHeight="1" x14ac:dyDescent="0.2">
      <c r="A623" s="212">
        <v>8640</v>
      </c>
      <c r="B623" s="216" t="s">
        <v>567</v>
      </c>
      <c r="C623" s="217">
        <f>BQ85</f>
        <v>0</v>
      </c>
      <c r="D623" s="217">
        <f>(D615/D612)*BQ90</f>
        <v>0</v>
      </c>
      <c r="E623" s="219">
        <f>SUM(C616:D623)</f>
        <v>11663751.172290402</v>
      </c>
      <c r="F623" s="219"/>
      <c r="G623" s="217"/>
      <c r="H623" s="219"/>
      <c r="I623" s="217"/>
      <c r="J623" s="217"/>
      <c r="N623" s="213" t="s">
        <v>568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456789.36</v>
      </c>
      <c r="D624" s="217">
        <f>(D615/D612)*BD90</f>
        <v>30494.359932410276</v>
      </c>
      <c r="E624" s="219">
        <f>(E623/E612)*SUM(C624:D624)</f>
        <v>52100.067120083215</v>
      </c>
      <c r="F624" s="219">
        <f>SUM(C624:E624)</f>
        <v>539383.78705249354</v>
      </c>
      <c r="G624" s="217"/>
      <c r="H624" s="219"/>
      <c r="I624" s="217"/>
      <c r="J624" s="217"/>
      <c r="N624" s="213" t="s">
        <v>569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1652744.65</v>
      </c>
      <c r="D625" s="217">
        <f>(D615/D612)*AY90</f>
        <v>91970.289972308266</v>
      </c>
      <c r="E625" s="219">
        <f>(E623/E612)*SUM(C625:D625)</f>
        <v>186543.81782050437</v>
      </c>
      <c r="F625" s="219">
        <f>(F624/F612)*AY64</f>
        <v>22976.124486507542</v>
      </c>
      <c r="G625" s="217">
        <f>SUM(C625:F625)</f>
        <v>1954234.8822793202</v>
      </c>
      <c r="H625" s="219"/>
      <c r="I625" s="217"/>
      <c r="J625" s="217"/>
      <c r="N625" s="213" t="s">
        <v>570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497901.6399999999</v>
      </c>
      <c r="D626" s="217">
        <f>(D615/D612)*BR90</f>
        <v>16090.42834614684</v>
      </c>
      <c r="E626" s="219">
        <f>(E623/E612)*SUM(C626:D626)</f>
        <v>54955.706839003542</v>
      </c>
      <c r="F626" s="219">
        <f>(F624/F612)*BR64</f>
        <v>156.19305153488358</v>
      </c>
      <c r="G626" s="217">
        <f>(G625/G612)*BR91</f>
        <v>0</v>
      </c>
      <c r="H626" s="219"/>
      <c r="I626" s="217"/>
      <c r="J626" s="217"/>
      <c r="N626" s="213" t="s">
        <v>571</v>
      </c>
    </row>
    <row r="627" spans="1:14" s="202" customFormat="1" ht="12.6" customHeight="1" x14ac:dyDescent="0.2">
      <c r="A627" s="212">
        <v>8620</v>
      </c>
      <c r="B627" s="211" t="s">
        <v>572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573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1422675.8049965247</v>
      </c>
      <c r="H628" s="219">
        <f>SUM(C626:G628)</f>
        <v>1991779.77323321</v>
      </c>
      <c r="I628" s="217"/>
      <c r="J628" s="217"/>
      <c r="N628" s="213" t="s">
        <v>574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1769888.9599999997</v>
      </c>
      <c r="D629" s="217">
        <f>(D615/D612)*BF90</f>
        <v>29357.536190562947</v>
      </c>
      <c r="E629" s="219">
        <f>(E623/E612)*SUM(C629:D629)</f>
        <v>192374.2973192402</v>
      </c>
      <c r="F629" s="219">
        <f>(F624/F612)*BF64</f>
        <v>8271.0560542406274</v>
      </c>
      <c r="G629" s="217">
        <f>(G625/G612)*BF91</f>
        <v>0</v>
      </c>
      <c r="H629" s="219">
        <f>(H628/H612)*BF60</f>
        <v>106906.12939204232</v>
      </c>
      <c r="I629" s="217">
        <f>SUM(C629:H629)</f>
        <v>2106797.9789560856</v>
      </c>
      <c r="J629" s="217"/>
      <c r="N629" s="213" t="s">
        <v>575</v>
      </c>
    </row>
    <row r="630" spans="1:14" s="202" customFormat="1" ht="12.6" customHeight="1" x14ac:dyDescent="0.2">
      <c r="A630" s="212">
        <v>8350</v>
      </c>
      <c r="B630" s="216" t="s">
        <v>576</v>
      </c>
      <c r="C630" s="217">
        <f>BA85</f>
        <v>360385.42000000004</v>
      </c>
      <c r="D630" s="217">
        <f>(D615/D612)*BA90</f>
        <v>14466.394429222082</v>
      </c>
      <c r="E630" s="219">
        <f>(E623/E612)*SUM(C630:D630)</f>
        <v>40078.918898740092</v>
      </c>
      <c r="F630" s="219">
        <f>(F624/F612)*BA64</f>
        <v>715.44318738109826</v>
      </c>
      <c r="G630" s="217">
        <f>(G625/G612)*BA91</f>
        <v>0</v>
      </c>
      <c r="H630" s="219">
        <f>(H628/H612)*BA60</f>
        <v>0</v>
      </c>
      <c r="I630" s="217">
        <f>(I629/I612)*BA92</f>
        <v>13710.798022357027</v>
      </c>
      <c r="J630" s="217">
        <f>SUM(C630:I630)</f>
        <v>429356.97453770036</v>
      </c>
      <c r="N630" s="213" t="s">
        <v>577</v>
      </c>
    </row>
    <row r="631" spans="1:14" s="202" customFormat="1" ht="12.6" customHeight="1" x14ac:dyDescent="0.2">
      <c r="A631" s="212">
        <v>8200</v>
      </c>
      <c r="B631" s="216" t="s">
        <v>578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579</v>
      </c>
    </row>
    <row r="632" spans="1:14" s="202" customFormat="1" ht="12.6" customHeight="1" x14ac:dyDescent="0.2">
      <c r="A632" s="212">
        <v>8360</v>
      </c>
      <c r="B632" s="216" t="s">
        <v>580</v>
      </c>
      <c r="C632" s="217">
        <f>BB85</f>
        <v>1010198.7400000001</v>
      </c>
      <c r="D632" s="217">
        <f>(D615/D612)*BB90</f>
        <v>3885.1888320276921</v>
      </c>
      <c r="E632" s="219">
        <f>(E623/E612)*SUM(C632:D632)</f>
        <v>108425.21224570107</v>
      </c>
      <c r="F632" s="219">
        <f>(F624/F612)*BB64</f>
        <v>41.003031850268883</v>
      </c>
      <c r="G632" s="217">
        <f>(G625/G612)*BB91</f>
        <v>0</v>
      </c>
      <c r="H632" s="219">
        <f>(H628/H612)*BB60</f>
        <v>30213.58947968897</v>
      </c>
      <c r="I632" s="217">
        <f>(I629/I612)*BB92</f>
        <v>3691.3686983268917</v>
      </c>
      <c r="J632" s="217">
        <f>(J630/J612)*BB93</f>
        <v>0</v>
      </c>
      <c r="N632" s="213" t="s">
        <v>581</v>
      </c>
    </row>
    <row r="633" spans="1:14" s="202" customFormat="1" ht="12.6" customHeight="1" x14ac:dyDescent="0.2">
      <c r="A633" s="212">
        <v>8370</v>
      </c>
      <c r="B633" s="216" t="s">
        <v>582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583</v>
      </c>
    </row>
    <row r="634" spans="1:14" s="202" customFormat="1" ht="12.6" customHeight="1" x14ac:dyDescent="0.2">
      <c r="A634" s="212">
        <v>8490</v>
      </c>
      <c r="B634" s="216" t="s">
        <v>584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>
        <f>(I629/I612)*BI92</f>
        <v>0</v>
      </c>
      <c r="J634" s="217">
        <f>(J630/J612)*BI93</f>
        <v>0</v>
      </c>
      <c r="N634" s="213" t="s">
        <v>585</v>
      </c>
    </row>
    <row r="635" spans="1:14" s="202" customFormat="1" ht="12.6" customHeight="1" x14ac:dyDescent="0.2">
      <c r="A635" s="212">
        <v>8530</v>
      </c>
      <c r="B635" s="216" t="s">
        <v>586</v>
      </c>
      <c r="C635" s="217">
        <f>BK85</f>
        <v>5001490.67</v>
      </c>
      <c r="D635" s="217">
        <f>(D615/D612)*BK90</f>
        <v>30007.149757332849</v>
      </c>
      <c r="E635" s="219">
        <f>(E623/E612)*SUM(C635:D635)</f>
        <v>537964.56438206125</v>
      </c>
      <c r="F635" s="219">
        <f>(F624/F612)*BK64</f>
        <v>232.16370123790975</v>
      </c>
      <c r="G635" s="217">
        <f>(G625/G612)*BK91</f>
        <v>0</v>
      </c>
      <c r="H635" s="219">
        <f>(H628/H612)*BK60</f>
        <v>13175.851051292933</v>
      </c>
      <c r="I635" s="217">
        <f>(I629/I612)*BK92</f>
        <v>28435.708324474188</v>
      </c>
      <c r="J635" s="217">
        <f>(J630/J612)*BK93</f>
        <v>0</v>
      </c>
      <c r="N635" s="213" t="s">
        <v>587</v>
      </c>
    </row>
    <row r="636" spans="1:14" s="202" customFormat="1" ht="12.6" customHeight="1" x14ac:dyDescent="0.2">
      <c r="A636" s="212">
        <v>8480</v>
      </c>
      <c r="B636" s="216" t="s">
        <v>588</v>
      </c>
      <c r="C636" s="217">
        <f>BH85</f>
        <v>3090128.0200000005</v>
      </c>
      <c r="D636" s="217">
        <f>(D615/D612)*BH90</f>
        <v>44635.947578247404</v>
      </c>
      <c r="E636" s="219">
        <f>(E623/E612)*SUM(C636:D636)</f>
        <v>335166.98062290886</v>
      </c>
      <c r="F636" s="219">
        <f>(F624/F612)*BH64</f>
        <v>22.853054973694249</v>
      </c>
      <c r="G636" s="217">
        <f>(G625/G612)*BH91</f>
        <v>0</v>
      </c>
      <c r="H636" s="219">
        <f>(H628/H612)*BH60</f>
        <v>31667.476492245427</v>
      </c>
      <c r="I636" s="217">
        <f>(I629/I612)*BH92</f>
        <v>42268.199820402435</v>
      </c>
      <c r="J636" s="217">
        <f>(J630/J612)*BH93</f>
        <v>0</v>
      </c>
      <c r="N636" s="213" t="s">
        <v>589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1177585.73</v>
      </c>
      <c r="D637" s="217">
        <f>(D615/D612)*BL90</f>
        <v>14054.139665695027</v>
      </c>
      <c r="E637" s="219">
        <f>(E623/E612)*SUM(C637:D637)</f>
        <v>127409.38113253916</v>
      </c>
      <c r="F637" s="219">
        <f>(F624/F612)*BL64</f>
        <v>1978.8411877736837</v>
      </c>
      <c r="G637" s="217">
        <f>(G625/G612)*BL91</f>
        <v>0</v>
      </c>
      <c r="H637" s="219">
        <f>(H628/H612)*BL60</f>
        <v>68468.991497580864</v>
      </c>
      <c r="I637" s="217">
        <f>(I629/I612)*BL92</f>
        <v>13305.153110452973</v>
      </c>
      <c r="J637" s="217">
        <f>(J630/J612)*BL93</f>
        <v>0</v>
      </c>
      <c r="N637" s="213" t="s">
        <v>590</v>
      </c>
    </row>
    <row r="638" spans="1:14" s="202" customFormat="1" ht="12.6" customHeight="1" x14ac:dyDescent="0.2">
      <c r="A638" s="212">
        <v>8590</v>
      </c>
      <c r="B638" s="216" t="s">
        <v>591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592</v>
      </c>
    </row>
    <row r="639" spans="1:14" s="202" customFormat="1" ht="12.6" customHeight="1" x14ac:dyDescent="0.2">
      <c r="A639" s="212">
        <v>8660</v>
      </c>
      <c r="B639" s="216" t="s">
        <v>593</v>
      </c>
      <c r="C639" s="217">
        <f>BS85</f>
        <v>97313.779999999984</v>
      </c>
      <c r="D639" s="217">
        <f>(D615/D612)*BS90</f>
        <v>9356.9338752049553</v>
      </c>
      <c r="E639" s="219">
        <f>(E623/E612)*SUM(C639:D639)</f>
        <v>11405.165256529073</v>
      </c>
      <c r="F639" s="219">
        <f>(F624/F612)*BS64</f>
        <v>223.81349451193381</v>
      </c>
      <c r="G639" s="217">
        <f>(G625/G612)*BS91</f>
        <v>0</v>
      </c>
      <c r="H639" s="219">
        <f>(H628/H612)*BS60</f>
        <v>4588.8308833813317</v>
      </c>
      <c r="I639" s="217">
        <f>(I629/I612)*BS92</f>
        <v>8883.6235706987845</v>
      </c>
      <c r="J639" s="217">
        <f>(J630/J612)*BS93</f>
        <v>0</v>
      </c>
      <c r="N639" s="213" t="s">
        <v>594</v>
      </c>
    </row>
    <row r="640" spans="1:14" s="202" customFormat="1" ht="12.6" customHeight="1" x14ac:dyDescent="0.2">
      <c r="A640" s="212">
        <v>8670</v>
      </c>
      <c r="B640" s="216" t="s">
        <v>595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596</v>
      </c>
    </row>
    <row r="641" spans="1:14" s="202" customFormat="1" ht="12.6" customHeight="1" x14ac:dyDescent="0.2">
      <c r="A641" s="212">
        <v>8680</v>
      </c>
      <c r="B641" s="216" t="s">
        <v>597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598</v>
      </c>
    </row>
    <row r="642" spans="1:14" s="202" customFormat="1" ht="12.6" customHeight="1" x14ac:dyDescent="0.2">
      <c r="A642" s="212">
        <v>8690</v>
      </c>
      <c r="B642" s="216" t="s">
        <v>599</v>
      </c>
      <c r="C642" s="217">
        <f>BV85</f>
        <v>739868.78999999992</v>
      </c>
      <c r="D642" s="217">
        <f>(D615/D612)*BV90</f>
        <v>137380.77680324286</v>
      </c>
      <c r="E642" s="219">
        <f>(E623/E612)*SUM(C642:D642)</f>
        <v>93794.968807602374</v>
      </c>
      <c r="F642" s="219">
        <f>(F624/F612)*BV64</f>
        <v>226.92272915460822</v>
      </c>
      <c r="G642" s="217">
        <f>(G625/G612)*BV91</f>
        <v>0</v>
      </c>
      <c r="H642" s="219">
        <f>(H628/H612)*BV60</f>
        <v>22762.418540337101</v>
      </c>
      <c r="I642" s="217">
        <f>(I629/I612)*BV92</f>
        <v>130130.88773882054</v>
      </c>
      <c r="J642" s="217">
        <f>(J630/J612)*BV93</f>
        <v>0</v>
      </c>
      <c r="N642" s="213" t="s">
        <v>600</v>
      </c>
    </row>
    <row r="643" spans="1:14" s="202" customFormat="1" ht="12.6" customHeight="1" x14ac:dyDescent="0.2">
      <c r="A643" s="212">
        <v>8700</v>
      </c>
      <c r="B643" s="216" t="s">
        <v>601</v>
      </c>
      <c r="C643" s="217">
        <f>BW85</f>
        <v>220980.8</v>
      </c>
      <c r="D643" s="217">
        <f>(D615/D612)*BW90</f>
        <v>5646.6410034614692</v>
      </c>
      <c r="E643" s="219">
        <f>(E623/E612)*SUM(C643:D643)</f>
        <v>24230.862646449175</v>
      </c>
      <c r="F643" s="219">
        <f>(F624/F612)*BW64</f>
        <v>277.90903731840621</v>
      </c>
      <c r="G643" s="217">
        <f>(G625/G612)*BW91</f>
        <v>0</v>
      </c>
      <c r="H643" s="219">
        <f>(H628/H612)*BW60</f>
        <v>9086.7938284778847</v>
      </c>
      <c r="I643" s="217">
        <f>(I629/I612)*BW92</f>
        <v>5354.5128371335131</v>
      </c>
      <c r="J643" s="217">
        <f>(J630/J612)*BW93</f>
        <v>0</v>
      </c>
      <c r="N643" s="213" t="s">
        <v>602</v>
      </c>
    </row>
    <row r="644" spans="1:14" s="202" customFormat="1" ht="12.6" customHeight="1" x14ac:dyDescent="0.2">
      <c r="A644" s="212">
        <v>8710</v>
      </c>
      <c r="B644" s="216" t="s">
        <v>603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>
        <f>(G625/G612)*BX91</f>
        <v>0</v>
      </c>
      <c r="H644" s="219">
        <f>(H628/H612)*BX60</f>
        <v>0</v>
      </c>
      <c r="I644" s="217">
        <f>(I629/I612)*BX92</f>
        <v>0</v>
      </c>
      <c r="J644" s="217">
        <f>(J630/J612)*BX93</f>
        <v>0</v>
      </c>
      <c r="K644" s="219">
        <f>SUM(C631:J644)</f>
        <v>13235967.35471914</v>
      </c>
      <c r="L644" s="219"/>
      <c r="N644" s="213" t="s">
        <v>604</v>
      </c>
    </row>
    <row r="645" spans="1:14" s="202" customFormat="1" ht="12.6" customHeight="1" x14ac:dyDescent="0.2">
      <c r="A645" s="212">
        <v>8720</v>
      </c>
      <c r="B645" s="216" t="s">
        <v>605</v>
      </c>
      <c r="C645" s="217">
        <f>BY85</f>
        <v>2339458.94</v>
      </c>
      <c r="D645" s="217">
        <f>(D615/D612)*BY90</f>
        <v>6895.8978626343605</v>
      </c>
      <c r="E645" s="219">
        <f>(E623/E612)*SUM(C645:D645)</f>
        <v>250870.77515565572</v>
      </c>
      <c r="F645" s="219">
        <f>(F624/F612)*BY64</f>
        <v>397.14566096444821</v>
      </c>
      <c r="G645" s="217">
        <f>(G625/G612)*BY91</f>
        <v>0</v>
      </c>
      <c r="H645" s="219">
        <f>(H628/H612)*BY60</f>
        <v>79100.540276899992</v>
      </c>
      <c r="I645" s="217">
        <f>(I629/I612)*BY92</f>
        <v>6530.88308165527</v>
      </c>
      <c r="J645" s="217">
        <f>(J630/J612)*BY93</f>
        <v>0</v>
      </c>
      <c r="K645" s="219">
        <v>0</v>
      </c>
      <c r="L645" s="219"/>
      <c r="N645" s="213" t="s">
        <v>606</v>
      </c>
    </row>
    <row r="646" spans="1:14" s="202" customFormat="1" ht="12.6" customHeight="1" x14ac:dyDescent="0.2">
      <c r="A646" s="212">
        <v>8730</v>
      </c>
      <c r="B646" s="216" t="s">
        <v>607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608</v>
      </c>
    </row>
    <row r="647" spans="1:14" s="202" customFormat="1" ht="12.6" customHeight="1" x14ac:dyDescent="0.2">
      <c r="A647" s="212">
        <v>8740</v>
      </c>
      <c r="B647" s="216" t="s">
        <v>609</v>
      </c>
      <c r="C647" s="217">
        <f>CA85</f>
        <v>226098.50999999995</v>
      </c>
      <c r="D647" s="217">
        <f>(D615/D612)*CA90</f>
        <v>20687.693587903079</v>
      </c>
      <c r="E647" s="219">
        <f>(E623/E612)*SUM(C647:D647)</f>
        <v>26386.2247912237</v>
      </c>
      <c r="F647" s="219">
        <f>(F624/F612)*CA64</f>
        <v>192.44701602852689</v>
      </c>
      <c r="G647" s="217">
        <f>(G625/G612)*CA91</f>
        <v>0</v>
      </c>
      <c r="H647" s="219">
        <f>(H628/H612)*CA60</f>
        <v>5633.8121736562889</v>
      </c>
      <c r="I647" s="217">
        <f>(I629/I612)*CA92</f>
        <v>19633.213736156216</v>
      </c>
      <c r="J647" s="217">
        <f>(J630/J612)*CA93</f>
        <v>0</v>
      </c>
      <c r="K647" s="219">
        <v>0</v>
      </c>
      <c r="L647" s="219">
        <f>SUM(C645:K647)</f>
        <v>2981886.0833427766</v>
      </c>
      <c r="N647" s="213" t="s">
        <v>610</v>
      </c>
    </row>
    <row r="648" spans="1:14" s="202" customFormat="1" ht="12.6" customHeight="1" x14ac:dyDescent="0.2">
      <c r="A648" s="212"/>
      <c r="B648" s="212"/>
      <c r="C648" s="202">
        <f>SUM(C614:C647)</f>
        <v>32696437.350000005</v>
      </c>
      <c r="L648" s="215"/>
    </row>
    <row r="666" spans="1:14" s="202" customFormat="1" ht="12.6" customHeight="1" x14ac:dyDescent="0.2">
      <c r="C666" s="210" t="s">
        <v>611</v>
      </c>
      <c r="M666" s="210" t="s">
        <v>612</v>
      </c>
    </row>
    <row r="667" spans="1:14" s="202" customFormat="1" ht="12.6" customHeight="1" x14ac:dyDescent="0.2">
      <c r="C667" s="210" t="s">
        <v>541</v>
      </c>
      <c r="D667" s="210" t="s">
        <v>542</v>
      </c>
      <c r="E667" s="211" t="s">
        <v>543</v>
      </c>
      <c r="F667" s="210" t="s">
        <v>544</v>
      </c>
      <c r="G667" s="210" t="s">
        <v>545</v>
      </c>
      <c r="H667" s="210" t="s">
        <v>546</v>
      </c>
      <c r="I667" s="210" t="s">
        <v>547</v>
      </c>
      <c r="J667" s="210" t="s">
        <v>548</v>
      </c>
      <c r="K667" s="210" t="s">
        <v>549</v>
      </c>
      <c r="L667" s="211" t="s">
        <v>550</v>
      </c>
      <c r="M667" s="210" t="s">
        <v>613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2900033.48</v>
      </c>
      <c r="D668" s="217">
        <f>(D615/D612)*C90</f>
        <v>73531.258730916379</v>
      </c>
      <c r="E668" s="219">
        <f>(E623/E612)*SUM(C668:D668)</f>
        <v>317931.66103575629</v>
      </c>
      <c r="F668" s="219">
        <f>(F624/F612)*C64</f>
        <v>12244.702113337669</v>
      </c>
      <c r="G668" s="217">
        <f>(G625/G612)*C91</f>
        <v>40783.434749507898</v>
      </c>
      <c r="H668" s="219">
        <f>(H628/H612)*C60</f>
        <v>74511.709393518642</v>
      </c>
      <c r="I668" s="217">
        <f>(I629/I612)*C92</f>
        <v>69649.231373926086</v>
      </c>
      <c r="J668" s="217">
        <f>(J630/J612)*C93</f>
        <v>27312.579921146345</v>
      </c>
      <c r="K668" s="217">
        <f>(K644/K612)*C89</f>
        <v>228597.06146082885</v>
      </c>
      <c r="L668" s="217">
        <f>(L647/L612)*C94</f>
        <v>306328.81459627667</v>
      </c>
      <c r="M668" s="202">
        <f t="shared" ref="M668:M713" si="24">ROUND(SUM(D668:L668),0)</f>
        <v>1150890</v>
      </c>
      <c r="N668" s="211" t="s">
        <v>614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2">
        <f t="shared" si="24"/>
        <v>0</v>
      </c>
      <c r="N669" s="211" t="s">
        <v>615</v>
      </c>
    </row>
    <row r="670" spans="1:14" s="202" customFormat="1" ht="12.6" customHeight="1" x14ac:dyDescent="0.2">
      <c r="A670" s="212">
        <v>6070</v>
      </c>
      <c r="B670" s="211" t="s">
        <v>616</v>
      </c>
      <c r="C670" s="217">
        <f>E85</f>
        <v>12274260.710000001</v>
      </c>
      <c r="D670" s="217">
        <f>(D615/D612)*E90</f>
        <v>254098.84515576609</v>
      </c>
      <c r="E670" s="219">
        <f>(E623/E612)*SUM(C670:D670)</f>
        <v>1339524.2792406229</v>
      </c>
      <c r="F670" s="219">
        <f>(F624/F612)*E64</f>
        <v>13665.426665249428</v>
      </c>
      <c r="G670" s="217">
        <f>(G625/G612)*E91</f>
        <v>326412.8499280932</v>
      </c>
      <c r="H670" s="219">
        <f>(H628/H612)*E60</f>
        <v>219128.03317374419</v>
      </c>
      <c r="I670" s="217">
        <f>(I629/I612)*E92</f>
        <v>240709.69072386567</v>
      </c>
      <c r="J670" s="217">
        <f>(J630/J612)*E93</f>
        <v>80383.042852190949</v>
      </c>
      <c r="K670" s="217">
        <f>(K644/K612)*E89</f>
        <v>698996.7791335379</v>
      </c>
      <c r="L670" s="217">
        <f>(L647/L612)*E94</f>
        <v>907632.99821288395</v>
      </c>
      <c r="M670" s="202">
        <f t="shared" si="24"/>
        <v>4080552</v>
      </c>
      <c r="N670" s="211" t="s">
        <v>617</v>
      </c>
    </row>
    <row r="671" spans="1:14" s="202" customFormat="1" ht="12.6" customHeight="1" x14ac:dyDescent="0.2">
      <c r="A671" s="212">
        <v>6100</v>
      </c>
      <c r="B671" s="211" t="s">
        <v>618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2">
        <f t="shared" si="24"/>
        <v>0</v>
      </c>
      <c r="N671" s="211" t="s">
        <v>619</v>
      </c>
    </row>
    <row r="672" spans="1:14" s="202" customFormat="1" ht="12.6" customHeight="1" x14ac:dyDescent="0.2">
      <c r="A672" s="212">
        <v>6120</v>
      </c>
      <c r="B672" s="211" t="s">
        <v>620</v>
      </c>
      <c r="C672" s="217">
        <f>G85</f>
        <v>248486.24000000002</v>
      </c>
      <c r="D672" s="217">
        <f>(D615/D612)*G90</f>
        <v>0</v>
      </c>
      <c r="E672" s="219">
        <f>(E623/E612)*SUM(C672:D672)</f>
        <v>26567.991609103687</v>
      </c>
      <c r="F672" s="219">
        <f>(F624/F612)*G64</f>
        <v>510.34867411335154</v>
      </c>
      <c r="G672" s="217">
        <f>(G625/G612)*G91</f>
        <v>0</v>
      </c>
      <c r="H672" s="219">
        <f>(H628/H612)*G60</f>
        <v>5134.038513090004</v>
      </c>
      <c r="I672" s="217">
        <f>(I629/I612)*G92</f>
        <v>0</v>
      </c>
      <c r="J672" s="217">
        <f>(J630/J612)*G93</f>
        <v>0</v>
      </c>
      <c r="K672" s="217">
        <f>(K644/K612)*G89</f>
        <v>24970.461480361857</v>
      </c>
      <c r="L672" s="217">
        <f>(L647/L612)*G94</f>
        <v>0</v>
      </c>
      <c r="M672" s="202">
        <f t="shared" si="24"/>
        <v>57183</v>
      </c>
      <c r="N672" s="211" t="s">
        <v>621</v>
      </c>
    </row>
    <row r="673" spans="1:14" s="202" customFormat="1" ht="12.6" customHeight="1" x14ac:dyDescent="0.2">
      <c r="A673" s="212">
        <v>6140</v>
      </c>
      <c r="B673" s="211" t="s">
        <v>622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24"/>
        <v>0</v>
      </c>
      <c r="N673" s="211" t="s">
        <v>623</v>
      </c>
    </row>
    <row r="674" spans="1:14" s="202" customFormat="1" ht="12.6" customHeight="1" x14ac:dyDescent="0.2">
      <c r="A674" s="212">
        <v>6150</v>
      </c>
      <c r="B674" s="211" t="s">
        <v>624</v>
      </c>
      <c r="C674" s="217">
        <f>I85</f>
        <v>3820550.2600000002</v>
      </c>
      <c r="D674" s="217">
        <f>(D615/D612)*I90</f>
        <v>224678.84612224452</v>
      </c>
      <c r="E674" s="219">
        <f>(E623/E612)*SUM(C674:D674)</f>
        <v>432513.33735162881</v>
      </c>
      <c r="F674" s="219">
        <f>(F624/F612)*I64</f>
        <v>1009.0354639412081</v>
      </c>
      <c r="G674" s="217">
        <f>(G625/G612)*I91</f>
        <v>140085.67995618397</v>
      </c>
      <c r="H674" s="219">
        <f>(H628/H612)*I60</f>
        <v>103135.10995322399</v>
      </c>
      <c r="I674" s="217">
        <f>(I629/I612)*I92</f>
        <v>212841.88527605718</v>
      </c>
      <c r="J674" s="217">
        <f>(J630/J612)*I93</f>
        <v>27681.990411719871</v>
      </c>
      <c r="K674" s="217">
        <f>(K644/K612)*I89</f>
        <v>197721.48464302323</v>
      </c>
      <c r="L674" s="217">
        <f>(L647/L612)*I94</f>
        <v>304186.65505364531</v>
      </c>
      <c r="M674" s="202">
        <f t="shared" si="24"/>
        <v>1643854</v>
      </c>
      <c r="N674" s="211" t="s">
        <v>625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27040.37</v>
      </c>
      <c r="D675" s="217">
        <f>(D615/D612)*J90</f>
        <v>5734.0889836035713</v>
      </c>
      <c r="E675" s="219">
        <f>(E623/E612)*SUM(C675:D675)</f>
        <v>3504.224424134281</v>
      </c>
      <c r="F675" s="219">
        <f>(F624/F612)*J64</f>
        <v>70.408654553369644</v>
      </c>
      <c r="G675" s="217">
        <f>(G625/G612)*J91</f>
        <v>0</v>
      </c>
      <c r="H675" s="219">
        <f>(H628/H612)*J60</f>
        <v>0</v>
      </c>
      <c r="I675" s="217">
        <f>(I629/I612)*J92</f>
        <v>5435.6418195143242</v>
      </c>
      <c r="J675" s="217">
        <f>(J630/J612)*J93</f>
        <v>0</v>
      </c>
      <c r="K675" s="217">
        <f>(K644/K612)*J89</f>
        <v>47468.7691358062</v>
      </c>
      <c r="L675" s="217">
        <f>(L647/L612)*J94</f>
        <v>0</v>
      </c>
      <c r="M675" s="202">
        <f t="shared" si="24"/>
        <v>62213</v>
      </c>
      <c r="N675" s="211" t="s">
        <v>626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24"/>
        <v>0</v>
      </c>
      <c r="N676" s="211" t="s">
        <v>627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>
        <f>(I629/I612)*L92</f>
        <v>0</v>
      </c>
      <c r="J677" s="217">
        <f>(J630/J612)*L93</f>
        <v>0</v>
      </c>
      <c r="K677" s="217">
        <f>(K644/K612)*L89</f>
        <v>0</v>
      </c>
      <c r="L677" s="217">
        <f>(L647/L612)*L94</f>
        <v>0</v>
      </c>
      <c r="M677" s="202">
        <f t="shared" si="24"/>
        <v>0</v>
      </c>
      <c r="N677" s="211" t="s">
        <v>628</v>
      </c>
    </row>
    <row r="678" spans="1:14" s="202" customFormat="1" ht="12.6" customHeight="1" x14ac:dyDescent="0.2">
      <c r="A678" s="212">
        <v>6330</v>
      </c>
      <c r="B678" s="211" t="s">
        <v>629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24"/>
        <v>0</v>
      </c>
      <c r="N678" s="211" t="s">
        <v>630</v>
      </c>
    </row>
    <row r="679" spans="1:14" s="202" customFormat="1" ht="12.6" customHeight="1" x14ac:dyDescent="0.2">
      <c r="A679" s="212">
        <v>6400</v>
      </c>
      <c r="B679" s="211" t="s">
        <v>631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24"/>
        <v>0</v>
      </c>
      <c r="N679" s="211" t="s">
        <v>632</v>
      </c>
    </row>
    <row r="680" spans="1:14" s="202" customFormat="1" ht="12.6" customHeight="1" x14ac:dyDescent="0.2">
      <c r="A680" s="212">
        <v>7010</v>
      </c>
      <c r="B680" s="211" t="s">
        <v>633</v>
      </c>
      <c r="C680" s="217">
        <f>O85</f>
        <v>3823448.76</v>
      </c>
      <c r="D680" s="217">
        <f>(D615/D612)*O90</f>
        <v>38889.366026052106</v>
      </c>
      <c r="E680" s="219">
        <f>(E623/E612)*SUM(C680:D680)</f>
        <v>412958.74944134295</v>
      </c>
      <c r="F680" s="219">
        <f>(F624/F612)*O64</f>
        <v>9277.3452379891824</v>
      </c>
      <c r="G680" s="217">
        <f>(G625/G612)*O91</f>
        <v>0</v>
      </c>
      <c r="H680" s="219">
        <f>(H628/H612)*O60</f>
        <v>93548.542464179816</v>
      </c>
      <c r="I680" s="217">
        <f>(I629/I612)*O92</f>
        <v>36832.558000888108</v>
      </c>
      <c r="J680" s="217">
        <f>(J630/J612)*O93</f>
        <v>36677.022541083839</v>
      </c>
      <c r="K680" s="217">
        <f>(K644/K612)*O89</f>
        <v>144600.52170894135</v>
      </c>
      <c r="L680" s="217">
        <f>(L647/L612)*O94</f>
        <v>317253.82826369628</v>
      </c>
      <c r="M680" s="202">
        <f t="shared" si="24"/>
        <v>1090038</v>
      </c>
      <c r="N680" s="211" t="s">
        <v>634</v>
      </c>
    </row>
    <row r="681" spans="1:14" s="202" customFormat="1" ht="12.6" customHeight="1" x14ac:dyDescent="0.2">
      <c r="A681" s="212">
        <v>7020</v>
      </c>
      <c r="B681" s="211" t="s">
        <v>635</v>
      </c>
      <c r="C681" s="217">
        <f>P85</f>
        <v>3327355.95</v>
      </c>
      <c r="D681" s="217">
        <f>(D615/D612)*P90</f>
        <v>83887.598093459659</v>
      </c>
      <c r="E681" s="219">
        <f>(E623/E612)*SUM(C681:D681)</f>
        <v>364728.00249364367</v>
      </c>
      <c r="F681" s="219">
        <f>(F624/F612)*P64</f>
        <v>29912.843205817528</v>
      </c>
      <c r="G681" s="217">
        <f>(G625/G612)*P91</f>
        <v>0</v>
      </c>
      <c r="H681" s="219">
        <f>(H628/H612)*P60</f>
        <v>67015.104485024407</v>
      </c>
      <c r="I681" s="217">
        <f>(I629/I612)*P92</f>
        <v>79465.838242004189</v>
      </c>
      <c r="J681" s="217">
        <f>(J630/J612)*P93</f>
        <v>21441.672707460944</v>
      </c>
      <c r="K681" s="217">
        <f>(K644/K612)*P89</f>
        <v>1450718.0512664665</v>
      </c>
      <c r="L681" s="217">
        <f>(L647/L612)*P94</f>
        <v>195793.3821965013</v>
      </c>
      <c r="M681" s="202">
        <f t="shared" si="24"/>
        <v>2292962</v>
      </c>
      <c r="N681" s="211" t="s">
        <v>636</v>
      </c>
    </row>
    <row r="682" spans="1:14" s="202" customFormat="1" ht="12.6" customHeight="1" x14ac:dyDescent="0.2">
      <c r="A682" s="212">
        <v>7030</v>
      </c>
      <c r="B682" s="211" t="s">
        <v>637</v>
      </c>
      <c r="C682" s="217">
        <f>Q85</f>
        <v>206942.42</v>
      </c>
      <c r="D682" s="217">
        <f>(D615/D612)*Q90</f>
        <v>16265.324306431045</v>
      </c>
      <c r="E682" s="219">
        <f>(E623/E612)*SUM(C682:D682)</f>
        <v>23865.23083861795</v>
      </c>
      <c r="F682" s="219">
        <f>(F624/F612)*Q64</f>
        <v>162.24650053612297</v>
      </c>
      <c r="G682" s="217">
        <f>(G625/G612)*Q91</f>
        <v>0</v>
      </c>
      <c r="H682" s="219">
        <f>(H628/H612)*Q60</f>
        <v>5815.5480502258461</v>
      </c>
      <c r="I682" s="217">
        <f>(I629/I612)*Q92</f>
        <v>15414.506652354054</v>
      </c>
      <c r="J682" s="217">
        <f>(J630/J612)*Q93</f>
        <v>4988.1747837566363</v>
      </c>
      <c r="K682" s="217">
        <f>(K644/K612)*Q89</f>
        <v>83924.941479677203</v>
      </c>
      <c r="L682" s="217">
        <f>(L647/L612)*Q94</f>
        <v>28490.721916996361</v>
      </c>
      <c r="M682" s="202">
        <f t="shared" si="24"/>
        <v>178927</v>
      </c>
      <c r="N682" s="211" t="s">
        <v>638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7126360.1899999995</v>
      </c>
      <c r="D683" s="217">
        <f>(D615/D612)*R90</f>
        <v>2473.5285811623248</v>
      </c>
      <c r="E683" s="219">
        <f>(E623/E612)*SUM(C683:D683)</f>
        <v>762210.3920843252</v>
      </c>
      <c r="F683" s="219">
        <f>(F624/F612)*R64</f>
        <v>4394.0338802406077</v>
      </c>
      <c r="G683" s="217">
        <f>(G625/G612)*R91</f>
        <v>0</v>
      </c>
      <c r="H683" s="219">
        <f>(H628/H612)*R60</f>
        <v>5906.4159885106255</v>
      </c>
      <c r="I683" s="217">
        <f>(I629/I612)*R92</f>
        <v>2352.7404890435137</v>
      </c>
      <c r="J683" s="217">
        <f>(J630/J612)*R93</f>
        <v>0</v>
      </c>
      <c r="K683" s="217">
        <f>(K644/K612)*R89</f>
        <v>455034.12585424655</v>
      </c>
      <c r="L683" s="217">
        <f>(L647/L612)*R94</f>
        <v>0</v>
      </c>
      <c r="M683" s="202">
        <f t="shared" si="24"/>
        <v>1232371</v>
      </c>
      <c r="N683" s="211" t="s">
        <v>639</v>
      </c>
    </row>
    <row r="684" spans="1:14" s="202" customFormat="1" ht="12.6" customHeight="1" x14ac:dyDescent="0.2">
      <c r="A684" s="212">
        <v>7050</v>
      </c>
      <c r="B684" s="211" t="s">
        <v>640</v>
      </c>
      <c r="C684" s="217">
        <f>S85</f>
        <v>3112255.4899999998</v>
      </c>
      <c r="D684" s="217">
        <f>(D615/D612)*S90</f>
        <v>16627.608795591183</v>
      </c>
      <c r="E684" s="219">
        <f>(E623/E612)*SUM(C684:D684)</f>
        <v>334538.20185241487</v>
      </c>
      <c r="F684" s="219">
        <f>(F624/F612)*S64</f>
        <v>125798.47850061818</v>
      </c>
      <c r="G684" s="217">
        <f>(G625/G612)*S91</f>
        <v>0</v>
      </c>
      <c r="H684" s="219">
        <f>(H628/H612)*S60</f>
        <v>17764.681934674267</v>
      </c>
      <c r="I684" s="217">
        <f>(I629/I612)*S92</f>
        <v>15739.022581877298</v>
      </c>
      <c r="J684" s="217">
        <f>(J630/J612)*S93</f>
        <v>1706.5404871280089</v>
      </c>
      <c r="K684" s="217">
        <f>(K644/K612)*S89</f>
        <v>982691.36250957311</v>
      </c>
      <c r="L684" s="217">
        <f>(L647/L612)*S94</f>
        <v>0</v>
      </c>
      <c r="M684" s="202">
        <f t="shared" si="24"/>
        <v>1494866</v>
      </c>
      <c r="N684" s="211" t="s">
        <v>641</v>
      </c>
    </row>
    <row r="685" spans="1:14" s="202" customFormat="1" ht="12.6" customHeight="1" x14ac:dyDescent="0.2">
      <c r="A685" s="212">
        <v>7060</v>
      </c>
      <c r="B685" s="211" t="s">
        <v>642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>
        <f>(I629/I612)*T92</f>
        <v>0</v>
      </c>
      <c r="J685" s="217">
        <f>(J630/J612)*T93</f>
        <v>0</v>
      </c>
      <c r="K685" s="217">
        <f>(K644/K612)*T89</f>
        <v>0</v>
      </c>
      <c r="L685" s="217">
        <f>(L647/L612)*T94</f>
        <v>0</v>
      </c>
      <c r="M685" s="202">
        <f t="shared" si="24"/>
        <v>0</v>
      </c>
      <c r="N685" s="211" t="s">
        <v>643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5376492.3800000008</v>
      </c>
      <c r="D686" s="217">
        <f>(D615/D612)*U90</f>
        <v>71245.118678629995</v>
      </c>
      <c r="E686" s="219">
        <f>(E623/E612)*SUM(C686:D686)</f>
        <v>582468.64757377864</v>
      </c>
      <c r="F686" s="219">
        <f>(F624/F612)*U64</f>
        <v>69817.551895689568</v>
      </c>
      <c r="G686" s="217">
        <f>(G625/G612)*U91</f>
        <v>0</v>
      </c>
      <c r="H686" s="219">
        <f>(H628/H612)*U60</f>
        <v>95774.806952156898</v>
      </c>
      <c r="I686" s="217">
        <f>(I629/I612)*U92</f>
        <v>67499.313340834589</v>
      </c>
      <c r="J686" s="217">
        <f>(J630/J612)*U93</f>
        <v>0</v>
      </c>
      <c r="K686" s="217">
        <f>(K644/K612)*U89</f>
        <v>1184927.5317547387</v>
      </c>
      <c r="L686" s="217">
        <f>(L647/L612)*U94</f>
        <v>0</v>
      </c>
      <c r="M686" s="202">
        <f t="shared" si="24"/>
        <v>2071733</v>
      </c>
      <c r="N686" s="211" t="s">
        <v>644</v>
      </c>
    </row>
    <row r="687" spans="1:14" s="202" customFormat="1" ht="12.6" customHeight="1" x14ac:dyDescent="0.2">
      <c r="A687" s="212">
        <v>7110</v>
      </c>
      <c r="B687" s="211" t="s">
        <v>645</v>
      </c>
      <c r="C687" s="217">
        <f>V85</f>
        <v>1000713.96</v>
      </c>
      <c r="D687" s="217">
        <f>(D615/D612)*V90</f>
        <v>10793.579263253781</v>
      </c>
      <c r="E687" s="219">
        <f>(E623/E612)*SUM(C687:D687)</f>
        <v>108149.74630261718</v>
      </c>
      <c r="F687" s="219">
        <f>(F624/F612)*V64</f>
        <v>555.55611620766604</v>
      </c>
      <c r="G687" s="217">
        <f>(G625/G612)*V91</f>
        <v>0</v>
      </c>
      <c r="H687" s="219">
        <f>(H628/H612)*V60</f>
        <v>39572.987123021194</v>
      </c>
      <c r="I687" s="217">
        <f>(I629/I612)*V92</f>
        <v>10222.251779982162</v>
      </c>
      <c r="J687" s="217">
        <f>(J630/J612)*V93</f>
        <v>0</v>
      </c>
      <c r="K687" s="217">
        <f>(K644/K612)*V89</f>
        <v>239490.02316609115</v>
      </c>
      <c r="L687" s="217">
        <f>(L647/L612)*V94</f>
        <v>0</v>
      </c>
      <c r="M687" s="202">
        <f t="shared" si="24"/>
        <v>408784</v>
      </c>
      <c r="N687" s="211" t="s">
        <v>646</v>
      </c>
    </row>
    <row r="688" spans="1:14" s="202" customFormat="1" ht="12.6" customHeight="1" x14ac:dyDescent="0.2">
      <c r="A688" s="212">
        <v>7120</v>
      </c>
      <c r="B688" s="211" t="s">
        <v>647</v>
      </c>
      <c r="C688" s="217">
        <f>W85</f>
        <v>782481.36</v>
      </c>
      <c r="D688" s="217">
        <f>(D615/D612)*W90</f>
        <v>9269.4858950628532</v>
      </c>
      <c r="E688" s="219">
        <f>(E623/E612)*SUM(C688:D688)</f>
        <v>84653.499647468503</v>
      </c>
      <c r="F688" s="219">
        <f>(F624/F612)*W64</f>
        <v>213.51099863242243</v>
      </c>
      <c r="G688" s="217">
        <f>(G625/G612)*W91</f>
        <v>0</v>
      </c>
      <c r="H688" s="219">
        <f>(H628/H612)*W60</f>
        <v>9132.2277976202731</v>
      </c>
      <c r="I688" s="217">
        <f>(I629/I612)*W92</f>
        <v>8761.9300971275679</v>
      </c>
      <c r="J688" s="217">
        <f>(J630/J612)*W93</f>
        <v>0</v>
      </c>
      <c r="K688" s="217">
        <f>(K644/K612)*W89</f>
        <v>166426.25684322391</v>
      </c>
      <c r="L688" s="217">
        <f>(L647/L612)*W94</f>
        <v>0</v>
      </c>
      <c r="M688" s="202">
        <f t="shared" si="24"/>
        <v>278457</v>
      </c>
      <c r="N688" s="211" t="s">
        <v>648</v>
      </c>
    </row>
    <row r="689" spans="1:14" s="202" customFormat="1" ht="12.6" customHeight="1" x14ac:dyDescent="0.2">
      <c r="A689" s="212">
        <v>7130</v>
      </c>
      <c r="B689" s="211" t="s">
        <v>649</v>
      </c>
      <c r="C689" s="217">
        <f>X85</f>
        <v>1394188.91</v>
      </c>
      <c r="D689" s="217">
        <f>(D615/D612)*X90</f>
        <v>74255.827709236662</v>
      </c>
      <c r="E689" s="219">
        <f>(E623/E612)*SUM(C689:D689)</f>
        <v>157005.18254005315</v>
      </c>
      <c r="F689" s="219">
        <f>(F624/F612)*X64</f>
        <v>9317.6818764517102</v>
      </c>
      <c r="G689" s="217">
        <f>(G625/G612)*X91</f>
        <v>0</v>
      </c>
      <c r="H689" s="219">
        <f>(H628/H612)*X60</f>
        <v>29350.344065983569</v>
      </c>
      <c r="I689" s="217">
        <f>(I629/I612)*X92</f>
        <v>70338.827724162969</v>
      </c>
      <c r="J689" s="217">
        <f>(J630/J612)*X93</f>
        <v>18358.341588287432</v>
      </c>
      <c r="K689" s="217">
        <f>(K644/K612)*X89</f>
        <v>2248732.68737602</v>
      </c>
      <c r="L689" s="217">
        <f>(L647/L612)*X94</f>
        <v>0</v>
      </c>
      <c r="M689" s="202">
        <f t="shared" si="24"/>
        <v>2607359</v>
      </c>
      <c r="N689" s="211" t="s">
        <v>650</v>
      </c>
    </row>
    <row r="690" spans="1:14" s="202" customFormat="1" ht="12.6" customHeight="1" x14ac:dyDescent="0.2">
      <c r="A690" s="212">
        <v>7140</v>
      </c>
      <c r="B690" s="211" t="s">
        <v>651</v>
      </c>
      <c r="C690" s="217">
        <f>Y85</f>
        <v>4938111.0300000012</v>
      </c>
      <c r="D690" s="217">
        <f>(D615/D612)*Y90</f>
        <v>111945.90715048279</v>
      </c>
      <c r="E690" s="219">
        <f>(E623/E612)*SUM(C690:D690)</f>
        <v>539948.89347478526</v>
      </c>
      <c r="F690" s="219">
        <f>(F624/F612)*Y64</f>
        <v>4276.8347611407171</v>
      </c>
      <c r="G690" s="217">
        <f>(G625/G612)*Y91</f>
        <v>0</v>
      </c>
      <c r="H690" s="219">
        <f>(H628/H612)*Y60</f>
        <v>48659.780951499073</v>
      </c>
      <c r="I690" s="217">
        <f>(I629/I612)*Y92</f>
        <v>106035.57997171974</v>
      </c>
      <c r="J690" s="217">
        <f>(J630/J612)*Y93</f>
        <v>20816.167827716814</v>
      </c>
      <c r="K690" s="217">
        <f>(K644/K612)*Y89</f>
        <v>1089285.285418344</v>
      </c>
      <c r="L690" s="217">
        <f>(L647/L612)*Y94</f>
        <v>21850.027334839313</v>
      </c>
      <c r="M690" s="202">
        <f t="shared" si="24"/>
        <v>1942818</v>
      </c>
      <c r="N690" s="211" t="s">
        <v>652</v>
      </c>
    </row>
    <row r="691" spans="1:14" s="202" customFormat="1" ht="12.6" customHeight="1" x14ac:dyDescent="0.2">
      <c r="A691" s="212">
        <v>7150</v>
      </c>
      <c r="B691" s="211" t="s">
        <v>653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0</v>
      </c>
      <c r="M691" s="202">
        <f t="shared" si="24"/>
        <v>0</v>
      </c>
      <c r="N691" s="211" t="s">
        <v>654</v>
      </c>
    </row>
    <row r="692" spans="1:14" s="202" customFormat="1" ht="12.6" customHeight="1" x14ac:dyDescent="0.2">
      <c r="A692" s="212">
        <v>7160</v>
      </c>
      <c r="B692" s="211" t="s">
        <v>655</v>
      </c>
      <c r="C692" s="217">
        <f>AA85</f>
        <v>560318.24</v>
      </c>
      <c r="D692" s="217">
        <f>(D615/D612)*AA90</f>
        <v>5034.5051424667517</v>
      </c>
      <c r="E692" s="219">
        <f>(E623/E612)*SUM(C692:D692)</f>
        <v>60447.157915580319</v>
      </c>
      <c r="F692" s="219">
        <f>(F624/F612)*AA64</f>
        <v>362.3268318924454</v>
      </c>
      <c r="G692" s="217">
        <f>(G625/G612)*AA91</f>
        <v>0</v>
      </c>
      <c r="H692" s="219">
        <f>(H628/H612)*AA60</f>
        <v>7360.3030010670873</v>
      </c>
      <c r="I692" s="217">
        <f>(I629/I612)*AA92</f>
        <v>4786.6099604678375</v>
      </c>
      <c r="J692" s="217">
        <f>(J630/J612)*AA93</f>
        <v>0</v>
      </c>
      <c r="K692" s="217">
        <f>(K644/K612)*AA89</f>
        <v>130962.14467570504</v>
      </c>
      <c r="L692" s="217">
        <f>(L647/L612)*AA94</f>
        <v>0</v>
      </c>
      <c r="M692" s="202">
        <f t="shared" si="24"/>
        <v>208953</v>
      </c>
      <c r="N692" s="211" t="s">
        <v>656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5115553.459999999</v>
      </c>
      <c r="D693" s="217">
        <f>(D615/D612)*AB90</f>
        <v>15478.292485152124</v>
      </c>
      <c r="E693" s="219">
        <f>(E623/E612)*SUM(C693:D693)</f>
        <v>548606.66951244499</v>
      </c>
      <c r="F693" s="219">
        <f>(F624/F612)*AB64</f>
        <v>121740.0431258703</v>
      </c>
      <c r="G693" s="217">
        <f>(G625/G612)*AB91</f>
        <v>0</v>
      </c>
      <c r="H693" s="219">
        <f>(H628/H612)*AB60</f>
        <v>65606.651441610331</v>
      </c>
      <c r="I693" s="217">
        <f>(I629/I612)*AB92</f>
        <v>14643.781319736352</v>
      </c>
      <c r="J693" s="217">
        <f>(J630/J612)*AB93</f>
        <v>0</v>
      </c>
      <c r="K693" s="217">
        <f>(K644/K612)*AB89</f>
        <v>992807.83766839025</v>
      </c>
      <c r="L693" s="217">
        <f>(L647/L612)*AB94</f>
        <v>0</v>
      </c>
      <c r="M693" s="202">
        <f t="shared" si="24"/>
        <v>1758883</v>
      </c>
      <c r="N693" s="211" t="s">
        <v>657</v>
      </c>
    </row>
    <row r="694" spans="1:14" s="202" customFormat="1" ht="12.6" customHeight="1" x14ac:dyDescent="0.2">
      <c r="A694" s="212">
        <v>7180</v>
      </c>
      <c r="B694" s="211" t="s">
        <v>658</v>
      </c>
      <c r="C694" s="217">
        <f>AC85</f>
        <v>2211936.41</v>
      </c>
      <c r="D694" s="217">
        <f>(D615/D612)*AC90</f>
        <v>3797.7408518855896</v>
      </c>
      <c r="E694" s="219">
        <f>(E623/E612)*SUM(C694:D694)</f>
        <v>236904.89392023231</v>
      </c>
      <c r="F694" s="219">
        <f>(F624/F612)*AC64</f>
        <v>6585.0523781210431</v>
      </c>
      <c r="G694" s="217">
        <f>(G625/G612)*AC91</f>
        <v>0</v>
      </c>
      <c r="H694" s="219">
        <f>(H628/H612)*AC60</f>
        <v>48160.007290932786</v>
      </c>
      <c r="I694" s="217">
        <f>(I629/I612)*AC92</f>
        <v>3610.2397159460811</v>
      </c>
      <c r="J694" s="217">
        <f>(J630/J612)*AC93</f>
        <v>413.60377012066613</v>
      </c>
      <c r="K694" s="217">
        <f>(K644/K612)*AC89</f>
        <v>182081.831659908</v>
      </c>
      <c r="L694" s="217">
        <f>(L647/L612)*AC94</f>
        <v>0</v>
      </c>
      <c r="M694" s="202">
        <f t="shared" si="24"/>
        <v>481553</v>
      </c>
      <c r="N694" s="211" t="s">
        <v>659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0</v>
      </c>
      <c r="L695" s="217">
        <f>(L647/L612)*AD94</f>
        <v>0</v>
      </c>
      <c r="M695" s="202">
        <f t="shared" si="24"/>
        <v>0</v>
      </c>
      <c r="N695" s="211" t="s">
        <v>660</v>
      </c>
    </row>
    <row r="696" spans="1:14" s="202" customFormat="1" ht="12.6" customHeight="1" x14ac:dyDescent="0.2">
      <c r="A696" s="212">
        <v>7200</v>
      </c>
      <c r="B696" s="211" t="s">
        <v>661</v>
      </c>
      <c r="C696" s="217">
        <f>AE85</f>
        <v>1528261.5500000003</v>
      </c>
      <c r="D696" s="217">
        <f>(D615/D612)*AE90</f>
        <v>76392.056938422305</v>
      </c>
      <c r="E696" s="219">
        <f>(E623/E612)*SUM(C696:D696)</f>
        <v>171568.54868365338</v>
      </c>
      <c r="F696" s="219">
        <f>(F624/F612)*AE64</f>
        <v>841.24680675952891</v>
      </c>
      <c r="G696" s="217">
        <f>(G625/G612)*AE91</f>
        <v>0</v>
      </c>
      <c r="H696" s="219">
        <f>(H628/H612)*AE60</f>
        <v>40481.666505868976</v>
      </c>
      <c r="I696" s="217">
        <f>(I629/I612)*AE92</f>
        <v>72367.052283683239</v>
      </c>
      <c r="J696" s="217">
        <f>(J630/J612)*AE93</f>
        <v>6605.1955507763369</v>
      </c>
      <c r="K696" s="217">
        <f>(K644/K612)*AE89</f>
        <v>129056.01217695879</v>
      </c>
      <c r="L696" s="217">
        <f>(L647/L612)*AE94</f>
        <v>0</v>
      </c>
      <c r="M696" s="202">
        <f t="shared" si="24"/>
        <v>497312</v>
      </c>
      <c r="N696" s="211" t="s">
        <v>662</v>
      </c>
    </row>
    <row r="697" spans="1:14" s="202" customFormat="1" ht="12.6" customHeight="1" x14ac:dyDescent="0.2">
      <c r="A697" s="212">
        <v>7220</v>
      </c>
      <c r="B697" s="211" t="s">
        <v>663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24"/>
        <v>0</v>
      </c>
      <c r="N697" s="211" t="s">
        <v>664</v>
      </c>
    </row>
    <row r="698" spans="1:14" s="202" customFormat="1" ht="12.6" customHeight="1" x14ac:dyDescent="0.2">
      <c r="A698" s="212">
        <v>7230</v>
      </c>
      <c r="B698" s="211" t="s">
        <v>665</v>
      </c>
      <c r="C698" s="217">
        <f>AG85</f>
        <v>7927457.1800000006</v>
      </c>
      <c r="D698" s="217">
        <f>(D615/D612)*AG90</f>
        <v>199044.09537201677</v>
      </c>
      <c r="E698" s="219">
        <f>(E623/E612)*SUM(C698:D698)</f>
        <v>868880.37621501356</v>
      </c>
      <c r="F698" s="219">
        <f>(F624/F612)*AG64</f>
        <v>43255.324724189646</v>
      </c>
      <c r="G698" s="217">
        <f>(G625/G612)*AG91</f>
        <v>23629.546769967637</v>
      </c>
      <c r="H698" s="219">
        <f>(H628/H612)*AG60</f>
        <v>177964.85713073937</v>
      </c>
      <c r="I698" s="217">
        <f>(I629/I612)*AG92</f>
        <v>188543.75505300434</v>
      </c>
      <c r="J698" s="217">
        <f>(J630/J612)*AG93</f>
        <v>149046.93449729166</v>
      </c>
      <c r="K698" s="217">
        <f>(K644/K612)*AG89</f>
        <v>1377558.8967388994</v>
      </c>
      <c r="L698" s="217">
        <f>(L647/L612)*AG94</f>
        <v>565530.11925466452</v>
      </c>
      <c r="M698" s="202">
        <f t="shared" si="24"/>
        <v>3593454</v>
      </c>
      <c r="N698" s="211" t="s">
        <v>666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24"/>
        <v>0</v>
      </c>
      <c r="N699" s="211" t="s">
        <v>667</v>
      </c>
    </row>
    <row r="700" spans="1:14" s="202" customFormat="1" ht="12.6" customHeight="1" x14ac:dyDescent="0.2">
      <c r="A700" s="212">
        <v>7250</v>
      </c>
      <c r="B700" s="211" t="s">
        <v>668</v>
      </c>
      <c r="C700" s="217">
        <f>AI85</f>
        <v>1013630.82</v>
      </c>
      <c r="D700" s="217">
        <f>(D615/D612)*AI90</f>
        <v>38627.022085625802</v>
      </c>
      <c r="E700" s="219">
        <f>(E623/E612)*SUM(C700:D700)</f>
        <v>112506.74290513815</v>
      </c>
      <c r="F700" s="219">
        <f>(F624/F612)*AI64</f>
        <v>2590.8283797705735</v>
      </c>
      <c r="G700" s="217">
        <f>(G625/G612)*AI91</f>
        <v>0</v>
      </c>
      <c r="H700" s="219">
        <f>(H628/H612)*AI60</f>
        <v>24716.079213459849</v>
      </c>
      <c r="I700" s="217">
        <f>(I629/I612)*AI92</f>
        <v>36589.171053745675</v>
      </c>
      <c r="J700" s="217">
        <f>(J630/J612)*AI93</f>
        <v>20762.90926005744</v>
      </c>
      <c r="K700" s="217">
        <f>(K644/K612)*AI89</f>
        <v>128599.68443025803</v>
      </c>
      <c r="L700" s="217">
        <f>(L647/L612)*AI94</f>
        <v>100467.28254940822</v>
      </c>
      <c r="M700" s="202">
        <f t="shared" si="24"/>
        <v>464860</v>
      </c>
      <c r="N700" s="211" t="s">
        <v>669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0</v>
      </c>
      <c r="D701" s="217">
        <f>(D615/D612)*AJ90</f>
        <v>0</v>
      </c>
      <c r="E701" s="219">
        <f>(E623/E612)*SUM(C701:D701)</f>
        <v>0</v>
      </c>
      <c r="F701" s="219">
        <f>(F624/F612)*AJ64</f>
        <v>0</v>
      </c>
      <c r="G701" s="217">
        <f>(G625/G612)*AJ91</f>
        <v>0</v>
      </c>
      <c r="H701" s="219">
        <f>(H628/H612)*AJ60</f>
        <v>0</v>
      </c>
      <c r="I701" s="217">
        <f>(I629/I612)*AJ92</f>
        <v>0</v>
      </c>
      <c r="J701" s="217">
        <f>(J630/J612)*AJ93</f>
        <v>0</v>
      </c>
      <c r="K701" s="217">
        <f>(K644/K612)*AJ89</f>
        <v>0</v>
      </c>
      <c r="L701" s="217">
        <f>(L647/L612)*AJ94</f>
        <v>0</v>
      </c>
      <c r="M701" s="202">
        <f t="shared" si="24"/>
        <v>0</v>
      </c>
      <c r="N701" s="211" t="s">
        <v>670</v>
      </c>
    </row>
    <row r="702" spans="1:14" s="202" customFormat="1" ht="12.6" customHeight="1" x14ac:dyDescent="0.2">
      <c r="A702" s="212">
        <v>7310</v>
      </c>
      <c r="B702" s="211" t="s">
        <v>671</v>
      </c>
      <c r="C702" s="217">
        <f>AK85</f>
        <v>867057.88000000012</v>
      </c>
      <c r="D702" s="217">
        <f>(D615/D612)*AK90</f>
        <v>0</v>
      </c>
      <c r="E702" s="219">
        <f>(E623/E612)*SUM(C702:D702)</f>
        <v>92705.280101011769</v>
      </c>
      <c r="F702" s="219">
        <f>(F624/F612)*AK64</f>
        <v>62.247364491442504</v>
      </c>
      <c r="G702" s="217">
        <f>(G625/G612)*AK91</f>
        <v>0</v>
      </c>
      <c r="H702" s="219">
        <f>(H628/H612)*AK60</f>
        <v>12948.681205580986</v>
      </c>
      <c r="I702" s="217">
        <f>(I629/I612)*AK92</f>
        <v>0</v>
      </c>
      <c r="J702" s="217">
        <f>(J630/J612)*AK93</f>
        <v>0</v>
      </c>
      <c r="K702" s="217">
        <f>(K644/K612)*AK89</f>
        <v>10373.095989648364</v>
      </c>
      <c r="L702" s="217">
        <f>(L647/L612)*AK94</f>
        <v>0</v>
      </c>
      <c r="M702" s="202">
        <f t="shared" si="24"/>
        <v>116089</v>
      </c>
      <c r="N702" s="211" t="s">
        <v>672</v>
      </c>
    </row>
    <row r="703" spans="1:14" s="202" customFormat="1" ht="12.6" customHeight="1" x14ac:dyDescent="0.2">
      <c r="A703" s="212">
        <v>7320</v>
      </c>
      <c r="B703" s="211" t="s">
        <v>673</v>
      </c>
      <c r="C703" s="217">
        <f>AL85</f>
        <v>120905.34999999999</v>
      </c>
      <c r="D703" s="217">
        <f>(D615/D612)*AL90</f>
        <v>4135.0402038622706</v>
      </c>
      <c r="E703" s="219">
        <f>(E623/E612)*SUM(C703:D703)</f>
        <v>13369.239430462079</v>
      </c>
      <c r="F703" s="219">
        <f>(F624/F612)*AL64</f>
        <v>0.89318355961978269</v>
      </c>
      <c r="G703" s="217">
        <f>(G625/G612)*AL91</f>
        <v>0</v>
      </c>
      <c r="H703" s="219">
        <f>(H628/H612)*AL60</f>
        <v>6179.0198033649622</v>
      </c>
      <c r="I703" s="217">
        <f>(I629/I612)*AL92</f>
        <v>3934.7556454693245</v>
      </c>
      <c r="J703" s="217">
        <f>(J630/J612)*AL93</f>
        <v>0</v>
      </c>
      <c r="K703" s="217">
        <f>(K644/K612)*AL89</f>
        <v>59691.458979002557</v>
      </c>
      <c r="L703" s="217">
        <f>(L647/L612)*AL94</f>
        <v>0</v>
      </c>
      <c r="M703" s="202">
        <f t="shared" si="24"/>
        <v>87310</v>
      </c>
      <c r="N703" s="211" t="s">
        <v>674</v>
      </c>
    </row>
    <row r="704" spans="1:14" s="202" customFormat="1" ht="12.6" customHeight="1" x14ac:dyDescent="0.2">
      <c r="A704" s="212">
        <v>7330</v>
      </c>
      <c r="B704" s="211" t="s">
        <v>675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24"/>
        <v>0</v>
      </c>
      <c r="N704" s="211" t="s">
        <v>676</v>
      </c>
    </row>
    <row r="705" spans="1:14" s="202" customFormat="1" ht="12.6" customHeight="1" x14ac:dyDescent="0.2">
      <c r="A705" s="212">
        <v>7340</v>
      </c>
      <c r="B705" s="211" t="s">
        <v>677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24"/>
        <v>0</v>
      </c>
      <c r="N705" s="211" t="s">
        <v>678</v>
      </c>
    </row>
    <row r="706" spans="1:14" s="202" customFormat="1" ht="12.6" customHeight="1" x14ac:dyDescent="0.2">
      <c r="A706" s="212">
        <v>7350</v>
      </c>
      <c r="B706" s="211" t="s">
        <v>679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>
        <f>(H628/H612)*AO60</f>
        <v>0</v>
      </c>
      <c r="I706" s="217">
        <f>(I629/I612)*AO92</f>
        <v>0</v>
      </c>
      <c r="J706" s="217">
        <f>(J630/J612)*AO93</f>
        <v>0</v>
      </c>
      <c r="K706" s="217">
        <f>(K644/K612)*AO89</f>
        <v>131901.6385258385</v>
      </c>
      <c r="L706" s="217">
        <f>(L647/L612)*AO94</f>
        <v>0</v>
      </c>
      <c r="M706" s="202">
        <f t="shared" si="24"/>
        <v>131902</v>
      </c>
      <c r="N706" s="211" t="s">
        <v>680</v>
      </c>
    </row>
    <row r="707" spans="1:14" s="202" customFormat="1" ht="12.6" customHeight="1" x14ac:dyDescent="0.2">
      <c r="A707" s="212">
        <v>7380</v>
      </c>
      <c r="B707" s="211" t="s">
        <v>681</v>
      </c>
      <c r="C707" s="217">
        <f>AP85</f>
        <v>13667307.799999999</v>
      </c>
      <c r="D707" s="217">
        <f>(D615/D612)*AP90</f>
        <v>520203.04872818367</v>
      </c>
      <c r="E707" s="219">
        <f>(E623/E612)*SUM(C707:D707)</f>
        <v>1516919.6861084858</v>
      </c>
      <c r="F707" s="219">
        <f>(F624/F612)*AP64</f>
        <v>27094.573590535168</v>
      </c>
      <c r="G707" s="217">
        <f>(G625/G612)*AP91</f>
        <v>0</v>
      </c>
      <c r="H707" s="219">
        <f>(H628/H612)*AP60</f>
        <v>370195.98057218903</v>
      </c>
      <c r="I707" s="217">
        <f>(I629/I612)*AP92</f>
        <v>492818.00347223529</v>
      </c>
      <c r="J707" s="217">
        <f>(J630/J612)*AP93</f>
        <v>5730.3952479457776</v>
      </c>
      <c r="K707" s="217">
        <f>(K644/K612)*AP89</f>
        <v>512747.33742378268</v>
      </c>
      <c r="L707" s="217">
        <f>(L647/L612)*AP94</f>
        <v>56767.227879729588</v>
      </c>
      <c r="M707" s="202">
        <f t="shared" si="24"/>
        <v>3502476</v>
      </c>
      <c r="N707" s="211" t="s">
        <v>682</v>
      </c>
    </row>
    <row r="708" spans="1:14" s="202" customFormat="1" ht="12.6" customHeight="1" x14ac:dyDescent="0.2">
      <c r="A708" s="212">
        <v>7390</v>
      </c>
      <c r="B708" s="211" t="s">
        <v>683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24"/>
        <v>0</v>
      </c>
      <c r="N708" s="211" t="s">
        <v>684</v>
      </c>
    </row>
    <row r="709" spans="1:14" s="202" customFormat="1" ht="12.6" customHeight="1" x14ac:dyDescent="0.2">
      <c r="A709" s="212">
        <v>7400</v>
      </c>
      <c r="B709" s="211" t="s">
        <v>685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24"/>
        <v>0</v>
      </c>
      <c r="N709" s="211" t="s">
        <v>686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24"/>
        <v>0</v>
      </c>
      <c r="N710" s="211" t="s">
        <v>687</v>
      </c>
    </row>
    <row r="711" spans="1:14" s="202" customFormat="1" ht="12.6" customHeight="1" x14ac:dyDescent="0.2">
      <c r="A711" s="212">
        <v>7420</v>
      </c>
      <c r="B711" s="211" t="s">
        <v>688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24"/>
        <v>0</v>
      </c>
      <c r="N711" s="211" t="s">
        <v>689</v>
      </c>
    </row>
    <row r="712" spans="1:14" s="202" customFormat="1" ht="12.6" customHeight="1" x14ac:dyDescent="0.2">
      <c r="A712" s="212">
        <v>7430</v>
      </c>
      <c r="B712" s="211" t="s">
        <v>690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24"/>
        <v>0</v>
      </c>
      <c r="N712" s="211" t="s">
        <v>691</v>
      </c>
    </row>
    <row r="713" spans="1:14" s="202" customFormat="1" ht="12.6" customHeight="1" x14ac:dyDescent="0.2">
      <c r="A713" s="212">
        <v>7490</v>
      </c>
      <c r="B713" s="211" t="s">
        <v>692</v>
      </c>
      <c r="C713" s="217">
        <f>AV85</f>
        <v>4685390.83</v>
      </c>
      <c r="D713" s="217">
        <f>(D615/D612)*AV90</f>
        <v>80514.60457369285</v>
      </c>
      <c r="E713" s="219">
        <f>(E623/E612)*SUM(C713:D713)</f>
        <v>509567.59454984526</v>
      </c>
      <c r="F713" s="219">
        <f>(F624/F612)*AV64</f>
        <v>19913.330429307331</v>
      </c>
      <c r="G713" s="217">
        <f>(G625/G612)*AV91</f>
        <v>647.56587904273727</v>
      </c>
      <c r="H713" s="219">
        <f>(H628/H612)*AV60</f>
        <v>52112.76260632067</v>
      </c>
      <c r="I713" s="217">
        <f>(I629/I612)*AV92</f>
        <v>76261.243437962155</v>
      </c>
      <c r="J713" s="217">
        <f>(J630/J612)*AV93</f>
        <v>7432.4030910176689</v>
      </c>
      <c r="K713" s="217">
        <f>(K644/K612)*AV89</f>
        <v>336602.07321986754</v>
      </c>
      <c r="L713" s="217">
        <f>(L647/L612)*AV94</f>
        <v>177585.02608413517</v>
      </c>
      <c r="M713" s="202">
        <f t="shared" si="24"/>
        <v>1260637</v>
      </c>
      <c r="N713" s="213" t="s">
        <v>693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120752978.38</v>
      </c>
      <c r="D715" s="202">
        <f>SUM(D616:D647)+SUM(D668:D713)</f>
        <v>3428585.45</v>
      </c>
      <c r="E715" s="202">
        <f>SUM(E624:E647)+SUM(E668:E713)</f>
        <v>11663751.172290403</v>
      </c>
      <c r="F715" s="202">
        <f>SUM(F625:F648)+SUM(F668:F713)</f>
        <v>539383.78705249343</v>
      </c>
      <c r="G715" s="202">
        <f>SUM(G626:G647)+SUM(G668:G713)</f>
        <v>1954234.8822793202</v>
      </c>
      <c r="H715" s="202">
        <f>SUM(H629:H647)+SUM(H668:H713)</f>
        <v>1991779.7732332097</v>
      </c>
      <c r="I715" s="202">
        <f>SUM(I630:I647)+SUM(I668:I713)</f>
        <v>2106797.9789560852</v>
      </c>
      <c r="J715" s="202">
        <f>SUM(J631:J647)+SUM(J668:J713)</f>
        <v>429356.97453770041</v>
      </c>
      <c r="K715" s="202">
        <f>SUM(K668:K713)</f>
        <v>13235967.354719141</v>
      </c>
      <c r="L715" s="202">
        <f>SUM(L668:L713)</f>
        <v>2981886.0833427771</v>
      </c>
      <c r="M715" s="202">
        <f>SUM(M668:M713)</f>
        <v>32696436</v>
      </c>
      <c r="N715" s="211" t="s">
        <v>694</v>
      </c>
    </row>
    <row r="716" spans="1:14" s="202" customFormat="1" ht="12.6" customHeight="1" x14ac:dyDescent="0.2">
      <c r="C716" s="214">
        <f>CE85</f>
        <v>120752978.38</v>
      </c>
      <c r="D716" s="202">
        <f>D615</f>
        <v>3428585.45</v>
      </c>
      <c r="E716" s="202">
        <f>E623</f>
        <v>11663751.172290402</v>
      </c>
      <c r="F716" s="202">
        <f>F624</f>
        <v>539383.78705249354</v>
      </c>
      <c r="G716" s="202">
        <f>G625</f>
        <v>1954234.8822793202</v>
      </c>
      <c r="H716" s="202">
        <f>H628</f>
        <v>1991779.77323321</v>
      </c>
      <c r="I716" s="202">
        <f>I629</f>
        <v>2106797.9789560856</v>
      </c>
      <c r="J716" s="202">
        <f>J630</f>
        <v>429356.97453770036</v>
      </c>
      <c r="K716" s="202">
        <f>K644</f>
        <v>13235967.35471914</v>
      </c>
      <c r="L716" s="202">
        <f>L647</f>
        <v>2981886.0833427766</v>
      </c>
      <c r="M716" s="202">
        <f>C648</f>
        <v>32696437.350000005</v>
      </c>
      <c r="N716" s="211" t="s">
        <v>695</v>
      </c>
    </row>
  </sheetData>
  <sheetProtection algorithmName="SHA-512" hashValue="vxEPuhpjAAbVcvmTRfsaMkk2F6Ey/fvis71hsTRrcKhiaNBBs61IESMUevMhv4ixOZYqDXQdQcMdhoC5vX+RLQ==" saltValue="m2m+wnh/oyuhFKELPLz9bw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/>
  <dimension ref="A1:C179"/>
  <sheetViews>
    <sheetView zoomScaleNormal="100" workbookViewId="0">
      <selection activeCell="C71" sqref="C71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902</v>
      </c>
      <c r="B1" s="169"/>
      <c r="C1" s="169"/>
    </row>
    <row r="2" spans="1:3" ht="20.100000000000001" customHeight="1" x14ac:dyDescent="0.25">
      <c r="A2" s="168"/>
      <c r="B2" s="169"/>
      <c r="C2" s="94" t="s">
        <v>903</v>
      </c>
    </row>
    <row r="3" spans="1:3" ht="20.100000000000001" customHeight="1" x14ac:dyDescent="0.25">
      <c r="A3" s="120" t="str">
        <f>"Hospital: "&amp;data!C98</f>
        <v>Hospital: Grays Harbor Community Hospital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904</v>
      </c>
      <c r="C4" s="173"/>
    </row>
    <row r="5" spans="1:3" ht="20.100000000000001" customHeight="1" x14ac:dyDescent="0.25">
      <c r="A5" s="174">
        <v>1</v>
      </c>
      <c r="B5" s="175" t="s">
        <v>420</v>
      </c>
      <c r="C5" s="175"/>
    </row>
    <row r="6" spans="1:3" ht="20.100000000000001" customHeight="1" x14ac:dyDescent="0.25">
      <c r="A6" s="174">
        <v>2</v>
      </c>
      <c r="B6" s="176" t="s">
        <v>421</v>
      </c>
      <c r="C6" s="176">
        <f>data!C266</f>
        <v>13599081</v>
      </c>
    </row>
    <row r="7" spans="1:3" ht="20.100000000000001" customHeight="1" x14ac:dyDescent="0.25">
      <c r="A7" s="174">
        <v>3</v>
      </c>
      <c r="B7" s="176" t="s">
        <v>422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423</v>
      </c>
      <c r="C8" s="176">
        <f>data!C268</f>
        <v>98603984</v>
      </c>
    </row>
    <row r="9" spans="1:3" ht="20.100000000000001" customHeight="1" x14ac:dyDescent="0.25">
      <c r="A9" s="174">
        <v>5</v>
      </c>
      <c r="B9" s="176" t="s">
        <v>905</v>
      </c>
      <c r="C9" s="176">
        <f>data!C269</f>
        <v>71993927</v>
      </c>
    </row>
    <row r="10" spans="1:3" ht="20.100000000000001" customHeight="1" x14ac:dyDescent="0.25">
      <c r="A10" s="174">
        <v>6</v>
      </c>
      <c r="B10" s="176" t="s">
        <v>906</v>
      </c>
      <c r="C10" s="176">
        <f>data!C270</f>
        <v>0</v>
      </c>
    </row>
    <row r="11" spans="1:3" ht="20.100000000000001" customHeight="1" x14ac:dyDescent="0.25">
      <c r="A11" s="174">
        <v>7</v>
      </c>
      <c r="B11" s="176" t="s">
        <v>907</v>
      </c>
      <c r="C11" s="176">
        <f>data!C271</f>
        <v>0</v>
      </c>
    </row>
    <row r="12" spans="1:3" ht="20.100000000000001" customHeight="1" x14ac:dyDescent="0.25">
      <c r="A12" s="174">
        <v>8</v>
      </c>
      <c r="B12" s="176" t="s">
        <v>427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428</v>
      </c>
      <c r="C13" s="176">
        <f>data!C273</f>
        <v>2063550</v>
      </c>
    </row>
    <row r="14" spans="1:3" ht="20.100000000000001" customHeight="1" x14ac:dyDescent="0.25">
      <c r="A14" s="174">
        <v>10</v>
      </c>
      <c r="B14" s="176" t="s">
        <v>429</v>
      </c>
      <c r="C14" s="176">
        <f>data!C274</f>
        <v>765370</v>
      </c>
    </row>
    <row r="15" spans="1:3" ht="20.100000000000001" customHeight="1" x14ac:dyDescent="0.25">
      <c r="A15" s="174">
        <v>11</v>
      </c>
      <c r="B15" s="176" t="s">
        <v>908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909</v>
      </c>
      <c r="C16" s="176">
        <f>data!D276</f>
        <v>43038058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910</v>
      </c>
      <c r="C18" s="175"/>
    </row>
    <row r="19" spans="1:3" ht="20.100000000000001" customHeight="1" x14ac:dyDescent="0.25">
      <c r="A19" s="174">
        <v>15</v>
      </c>
      <c r="B19" s="176" t="s">
        <v>421</v>
      </c>
      <c r="C19" s="176">
        <f>data!C278</f>
        <v>0</v>
      </c>
    </row>
    <row r="20" spans="1:3" ht="20.100000000000001" customHeight="1" x14ac:dyDescent="0.25">
      <c r="A20" s="174">
        <v>16</v>
      </c>
      <c r="B20" s="176" t="s">
        <v>422</v>
      </c>
      <c r="C20" s="176">
        <f>data!C279</f>
        <v>2777103</v>
      </c>
    </row>
    <row r="21" spans="1:3" ht="20.100000000000001" customHeight="1" x14ac:dyDescent="0.25">
      <c r="A21" s="174">
        <v>17</v>
      </c>
      <c r="B21" s="176" t="s">
        <v>433</v>
      </c>
      <c r="C21" s="176">
        <f>data!C280</f>
        <v>0</v>
      </c>
    </row>
    <row r="22" spans="1:3" ht="20.100000000000001" customHeight="1" x14ac:dyDescent="0.25">
      <c r="A22" s="174">
        <v>18</v>
      </c>
      <c r="B22" s="176" t="s">
        <v>911</v>
      </c>
      <c r="C22" s="176">
        <f>data!D281</f>
        <v>2777103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912</v>
      </c>
      <c r="C24" s="175"/>
    </row>
    <row r="25" spans="1:3" ht="20.100000000000001" customHeight="1" x14ac:dyDescent="0.25">
      <c r="A25" s="174">
        <v>21</v>
      </c>
      <c r="B25" s="176" t="s">
        <v>389</v>
      </c>
      <c r="C25" s="176">
        <f>data!C283</f>
        <v>1702265</v>
      </c>
    </row>
    <row r="26" spans="1:3" ht="20.100000000000001" customHeight="1" x14ac:dyDescent="0.25">
      <c r="A26" s="174">
        <v>22</v>
      </c>
      <c r="B26" s="176" t="s">
        <v>390</v>
      </c>
      <c r="C26" s="176">
        <f>data!C284</f>
        <v>790904</v>
      </c>
    </row>
    <row r="27" spans="1:3" ht="20.100000000000001" customHeight="1" x14ac:dyDescent="0.25">
      <c r="A27" s="174">
        <v>23</v>
      </c>
      <c r="B27" s="176" t="s">
        <v>391</v>
      </c>
      <c r="C27" s="176">
        <f>data!C285</f>
        <v>70097341</v>
      </c>
    </row>
    <row r="28" spans="1:3" ht="20.100000000000001" customHeight="1" x14ac:dyDescent="0.25">
      <c r="A28" s="174">
        <v>24</v>
      </c>
      <c r="B28" s="176" t="s">
        <v>913</v>
      </c>
      <c r="C28" s="176">
        <f>data!C286</f>
        <v>9309576</v>
      </c>
    </row>
    <row r="29" spans="1:3" ht="20.100000000000001" customHeight="1" x14ac:dyDescent="0.25">
      <c r="A29" s="174">
        <v>25</v>
      </c>
      <c r="B29" s="176" t="s">
        <v>394</v>
      </c>
      <c r="C29" s="176">
        <f>data!C287</f>
        <v>0</v>
      </c>
    </row>
    <row r="30" spans="1:3" ht="20.100000000000001" customHeight="1" x14ac:dyDescent="0.25">
      <c r="A30" s="174">
        <v>26</v>
      </c>
      <c r="B30" s="176" t="s">
        <v>438</v>
      </c>
      <c r="C30" s="176">
        <f>data!C288</f>
        <v>39761071</v>
      </c>
    </row>
    <row r="31" spans="1:3" ht="20.100000000000001" customHeight="1" x14ac:dyDescent="0.25">
      <c r="A31" s="174">
        <v>27</v>
      </c>
      <c r="B31" s="176" t="s">
        <v>397</v>
      </c>
      <c r="C31" s="176">
        <f>data!C289</f>
        <v>0</v>
      </c>
    </row>
    <row r="32" spans="1:3" ht="20.100000000000001" customHeight="1" x14ac:dyDescent="0.25">
      <c r="A32" s="174">
        <v>28</v>
      </c>
      <c r="B32" s="176" t="s">
        <v>398</v>
      </c>
      <c r="C32" s="176">
        <f>data!C290</f>
        <v>981521</v>
      </c>
    </row>
    <row r="33" spans="1:3" ht="20.100000000000001" customHeight="1" x14ac:dyDescent="0.25">
      <c r="A33" s="174">
        <v>29</v>
      </c>
      <c r="B33" s="176" t="s">
        <v>612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914</v>
      </c>
      <c r="C34" s="176">
        <f>data!C292</f>
        <v>93637446</v>
      </c>
    </row>
    <row r="35" spans="1:3" ht="20.100000000000001" customHeight="1" x14ac:dyDescent="0.25">
      <c r="A35" s="174">
        <v>31</v>
      </c>
      <c r="B35" s="176" t="s">
        <v>915</v>
      </c>
      <c r="C35" s="176">
        <f>data!D293</f>
        <v>29005232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916</v>
      </c>
      <c r="C37" s="175"/>
    </row>
    <row r="38" spans="1:3" ht="20.100000000000001" customHeight="1" x14ac:dyDescent="0.25">
      <c r="A38" s="174">
        <v>34</v>
      </c>
      <c r="B38" s="176" t="s">
        <v>917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918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445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433</v>
      </c>
      <c r="C41" s="176">
        <f>data!C298</f>
        <v>7721082</v>
      </c>
    </row>
    <row r="42" spans="1:3" ht="20.100000000000001" customHeight="1" x14ac:dyDescent="0.25">
      <c r="A42" s="174">
        <v>38</v>
      </c>
      <c r="B42" s="176" t="s">
        <v>919</v>
      </c>
      <c r="C42" s="176">
        <f>data!D299</f>
        <v>7721082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920</v>
      </c>
      <c r="C44" s="175"/>
    </row>
    <row r="45" spans="1:3" ht="20.100000000000001" customHeight="1" x14ac:dyDescent="0.25">
      <c r="A45" s="174">
        <v>41</v>
      </c>
      <c r="B45" s="176" t="s">
        <v>448</v>
      </c>
      <c r="C45" s="176">
        <f>data!C302</f>
        <v>0</v>
      </c>
    </row>
    <row r="46" spans="1:3" ht="20.100000000000001" customHeight="1" x14ac:dyDescent="0.25">
      <c r="A46" s="174">
        <v>42</v>
      </c>
      <c r="B46" s="176" t="s">
        <v>449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921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451</v>
      </c>
      <c r="C48" s="176">
        <f>data!C305</f>
        <v>6893548</v>
      </c>
    </row>
    <row r="49" spans="1:3" ht="20.100000000000001" customHeight="1" x14ac:dyDescent="0.25">
      <c r="A49" s="174">
        <v>45</v>
      </c>
      <c r="B49" s="176" t="s">
        <v>922</v>
      </c>
      <c r="C49" s="176">
        <f>data!D306</f>
        <v>6893548</v>
      </c>
    </row>
    <row r="50" spans="1:3" ht="20.100000000000001" customHeight="1" x14ac:dyDescent="0.25">
      <c r="A50" s="179">
        <v>46</v>
      </c>
      <c r="B50" s="180" t="s">
        <v>923</v>
      </c>
      <c r="C50" s="176">
        <f>data!D308</f>
        <v>89435023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924</v>
      </c>
      <c r="B53" s="169"/>
      <c r="C53" s="169"/>
    </row>
    <row r="54" spans="1:3" ht="20.100000000000001" customHeight="1" x14ac:dyDescent="0.25">
      <c r="A54" s="168"/>
      <c r="B54" s="169"/>
      <c r="C54" s="94" t="s">
        <v>925</v>
      </c>
    </row>
    <row r="55" spans="1:3" ht="20.100000000000001" customHeight="1" x14ac:dyDescent="0.25">
      <c r="A55" s="120" t="str">
        <f>"Hospital: "&amp;data!C98</f>
        <v>Hospital: Grays Harbor Community Hospital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926</v>
      </c>
      <c r="C56" s="173"/>
    </row>
    <row r="57" spans="1:3" ht="20.100000000000001" customHeight="1" x14ac:dyDescent="0.25">
      <c r="A57" s="183">
        <v>1</v>
      </c>
      <c r="B57" s="168" t="s">
        <v>455</v>
      </c>
      <c r="C57" s="184"/>
    </row>
    <row r="58" spans="1:3" ht="20.100000000000001" customHeight="1" x14ac:dyDescent="0.25">
      <c r="A58" s="174">
        <v>2</v>
      </c>
      <c r="B58" s="176" t="s">
        <v>456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927</v>
      </c>
      <c r="C59" s="176">
        <f>data!C315</f>
        <v>0</v>
      </c>
    </row>
    <row r="60" spans="1:3" ht="20.100000000000001" customHeight="1" x14ac:dyDescent="0.25">
      <c r="A60" s="174">
        <v>4</v>
      </c>
      <c r="B60" s="176" t="s">
        <v>928</v>
      </c>
      <c r="C60" s="176">
        <f>data!C316</f>
        <v>16896700</v>
      </c>
    </row>
    <row r="61" spans="1:3" ht="20.100000000000001" customHeight="1" x14ac:dyDescent="0.25">
      <c r="A61" s="174">
        <v>5</v>
      </c>
      <c r="B61" s="176" t="s">
        <v>459</v>
      </c>
      <c r="C61" s="176">
        <f>data!C317</f>
        <v>7322154</v>
      </c>
    </row>
    <row r="62" spans="1:3" ht="20.100000000000001" customHeight="1" x14ac:dyDescent="0.25">
      <c r="A62" s="174">
        <v>6</v>
      </c>
      <c r="B62" s="176" t="s">
        <v>929</v>
      </c>
      <c r="C62" s="176" t="str">
        <f>data!C318</f>
        <v xml:space="preserve"> </v>
      </c>
    </row>
    <row r="63" spans="1:3" ht="20.100000000000001" customHeight="1" x14ac:dyDescent="0.25">
      <c r="A63" s="174">
        <v>7</v>
      </c>
      <c r="B63" s="176" t="s">
        <v>930</v>
      </c>
      <c r="C63" s="176">
        <f>data!C319</f>
        <v>8583286</v>
      </c>
    </row>
    <row r="64" spans="1:3" ht="20.100000000000001" customHeight="1" x14ac:dyDescent="0.25">
      <c r="A64" s="174">
        <v>8</v>
      </c>
      <c r="B64" s="176" t="s">
        <v>462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463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464</v>
      </c>
      <c r="C66" s="176">
        <f>data!C322</f>
        <v>450157</v>
      </c>
    </row>
    <row r="67" spans="1:3" ht="20.100000000000001" customHeight="1" x14ac:dyDescent="0.25">
      <c r="A67" s="174">
        <v>11</v>
      </c>
      <c r="B67" s="176" t="s">
        <v>931</v>
      </c>
      <c r="C67" s="176">
        <f>data!C323</f>
        <v>770000</v>
      </c>
    </row>
    <row r="68" spans="1:3" ht="20.100000000000001" customHeight="1" x14ac:dyDescent="0.25">
      <c r="A68" s="174">
        <v>12</v>
      </c>
      <c r="B68" s="176" t="s">
        <v>932</v>
      </c>
      <c r="C68" s="176">
        <f>data!D324</f>
        <v>34022297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933</v>
      </c>
      <c r="C70" s="175"/>
    </row>
    <row r="71" spans="1:3" ht="20.100000000000001" customHeight="1" x14ac:dyDescent="0.25">
      <c r="A71" s="174">
        <v>15</v>
      </c>
      <c r="B71" s="176" t="s">
        <v>468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934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470</v>
      </c>
      <c r="C73" s="176">
        <f>data!C328</f>
        <v>0</v>
      </c>
    </row>
    <row r="74" spans="1:3" ht="20.100000000000001" customHeight="1" x14ac:dyDescent="0.25">
      <c r="A74" s="174">
        <v>18</v>
      </c>
      <c r="B74" s="176" t="s">
        <v>935</v>
      </c>
      <c r="C74" s="176">
        <f>data!D329</f>
        <v>0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472</v>
      </c>
      <c r="C76" s="175"/>
    </row>
    <row r="77" spans="1:3" ht="20.100000000000001" customHeight="1" x14ac:dyDescent="0.25">
      <c r="A77" s="174">
        <v>21</v>
      </c>
      <c r="B77" s="176" t="s">
        <v>473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936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475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937</v>
      </c>
      <c r="C80" s="176" t="str">
        <f>data!C334</f>
        <v xml:space="preserve"> </v>
      </c>
    </row>
    <row r="81" spans="1:3" ht="20.100000000000001" customHeight="1" x14ac:dyDescent="0.25">
      <c r="A81" s="174">
        <v>25</v>
      </c>
      <c r="B81" s="176" t="s">
        <v>477</v>
      </c>
      <c r="C81" s="176">
        <f>data!C335</f>
        <v>33599440</v>
      </c>
    </row>
    <row r="82" spans="1:3" ht="20.100000000000001" customHeight="1" x14ac:dyDescent="0.25">
      <c r="A82" s="174">
        <v>26</v>
      </c>
      <c r="B82" s="176" t="s">
        <v>938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479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480</v>
      </c>
      <c r="C84" s="176">
        <f>data!C338</f>
        <v>4621050</v>
      </c>
    </row>
    <row r="85" spans="1:3" ht="20.100000000000001" customHeight="1" x14ac:dyDescent="0.25">
      <c r="A85" s="174">
        <v>29</v>
      </c>
      <c r="B85" s="176" t="s">
        <v>612</v>
      </c>
      <c r="C85" s="176">
        <f>data!D339</f>
        <v>38220490</v>
      </c>
    </row>
    <row r="86" spans="1:3" ht="20.100000000000001" customHeight="1" x14ac:dyDescent="0.25">
      <c r="A86" s="174">
        <v>30</v>
      </c>
      <c r="B86" s="176" t="s">
        <v>939</v>
      </c>
      <c r="C86" s="176">
        <f>data!D340</f>
        <v>770000</v>
      </c>
    </row>
    <row r="87" spans="1:3" ht="20.100000000000001" customHeight="1" x14ac:dyDescent="0.25">
      <c r="A87" s="174">
        <v>31</v>
      </c>
      <c r="B87" s="176" t="s">
        <v>940</v>
      </c>
      <c r="C87" s="176">
        <f>data!D341</f>
        <v>37450490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941</v>
      </c>
      <c r="C89" s="176">
        <f>data!C343</f>
        <v>-18764078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942</v>
      </c>
      <c r="C91" s="175"/>
    </row>
    <row r="92" spans="1:3" ht="20.100000000000001" customHeight="1" x14ac:dyDescent="0.25">
      <c r="A92" s="174">
        <v>36</v>
      </c>
      <c r="B92" s="176" t="s">
        <v>484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485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943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944</v>
      </c>
      <c r="C98" s="176">
        <f>data!C348</f>
        <v>36726314</v>
      </c>
    </row>
    <row r="99" spans="1:3" ht="20.100000000000001" customHeight="1" x14ac:dyDescent="0.25">
      <c r="A99" s="174">
        <v>43</v>
      </c>
      <c r="B99" s="176" t="s">
        <v>945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946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947</v>
      </c>
      <c r="C102" s="176">
        <f>data!C343+data!C345+data!C346+data!C347+data!C348-data!C349</f>
        <v>17962236</v>
      </c>
    </row>
    <row r="103" spans="1:3" ht="20.100000000000001" customHeight="1" x14ac:dyDescent="0.25">
      <c r="A103" s="174">
        <v>47</v>
      </c>
      <c r="B103" s="176" t="s">
        <v>948</v>
      </c>
      <c r="C103" s="176">
        <f>data!D352</f>
        <v>89435023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949</v>
      </c>
      <c r="B106" s="169"/>
      <c r="C106" s="169"/>
    </row>
    <row r="107" spans="1:3" ht="20.100000000000001" customHeight="1" x14ac:dyDescent="0.25">
      <c r="A107" s="170"/>
      <c r="C107" s="94" t="s">
        <v>950</v>
      </c>
    </row>
    <row r="108" spans="1:3" ht="20.100000000000001" customHeight="1" x14ac:dyDescent="0.25">
      <c r="A108" s="120" t="str">
        <f>"Hospital: "&amp;data!C98</f>
        <v>Hospital: Grays Harbor Community Hospital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951</v>
      </c>
      <c r="C110" s="175"/>
    </row>
    <row r="111" spans="1:3" ht="20.100000000000001" customHeight="1" x14ac:dyDescent="0.25">
      <c r="A111" s="174">
        <v>2</v>
      </c>
      <c r="B111" s="176" t="s">
        <v>493</v>
      </c>
      <c r="C111" s="176">
        <f>data!C358</f>
        <v>163254415</v>
      </c>
    </row>
    <row r="112" spans="1:3" ht="20.100000000000001" customHeight="1" x14ac:dyDescent="0.25">
      <c r="A112" s="174">
        <v>3</v>
      </c>
      <c r="B112" s="176" t="s">
        <v>494</v>
      </c>
      <c r="C112" s="176">
        <f>data!C359</f>
        <v>300200486</v>
      </c>
    </row>
    <row r="113" spans="1:3" ht="20.100000000000001" customHeight="1" x14ac:dyDescent="0.25">
      <c r="A113" s="174">
        <v>4</v>
      </c>
      <c r="B113" s="176" t="s">
        <v>952</v>
      </c>
      <c r="C113" s="176">
        <f>data!D360</f>
        <v>463454901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953</v>
      </c>
      <c r="C115" s="175"/>
    </row>
    <row r="116" spans="1:3" ht="20.100000000000001" customHeight="1" x14ac:dyDescent="0.25">
      <c r="A116" s="174">
        <v>7</v>
      </c>
      <c r="B116" s="188" t="s">
        <v>954</v>
      </c>
      <c r="C116" s="189">
        <f>data!C362</f>
        <v>11185810.279999999</v>
      </c>
    </row>
    <row r="117" spans="1:3" ht="20.100000000000001" customHeight="1" x14ac:dyDescent="0.25">
      <c r="A117" s="174">
        <v>8</v>
      </c>
      <c r="B117" s="176" t="s">
        <v>497</v>
      </c>
      <c r="C117" s="189">
        <f>data!C363</f>
        <v>311970489.69</v>
      </c>
    </row>
    <row r="118" spans="1:3" ht="20.100000000000001" customHeight="1" x14ac:dyDescent="0.25">
      <c r="A118" s="174">
        <v>9</v>
      </c>
      <c r="B118" s="176" t="s">
        <v>955</v>
      </c>
      <c r="C118" s="189">
        <f>data!C364</f>
        <v>2225852</v>
      </c>
    </row>
    <row r="119" spans="1:3" ht="20.100000000000001" customHeight="1" x14ac:dyDescent="0.25">
      <c r="A119" s="174">
        <v>10</v>
      </c>
      <c r="B119" s="176" t="s">
        <v>956</v>
      </c>
      <c r="C119" s="189">
        <f>data!C365</f>
        <v>23772345.870000001</v>
      </c>
    </row>
    <row r="120" spans="1:3" ht="20.100000000000001" customHeight="1" x14ac:dyDescent="0.25">
      <c r="A120" s="174">
        <v>11</v>
      </c>
      <c r="B120" s="176" t="s">
        <v>900</v>
      </c>
      <c r="C120" s="189">
        <f>data!D366</f>
        <v>349154497.83999997</v>
      </c>
    </row>
    <row r="121" spans="1:3" ht="20.100000000000001" customHeight="1" x14ac:dyDescent="0.25">
      <c r="A121" s="174">
        <v>12</v>
      </c>
      <c r="B121" s="176" t="s">
        <v>957</v>
      </c>
      <c r="C121" s="189">
        <f>data!D367</f>
        <v>114300403.16000003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501</v>
      </c>
      <c r="C123" s="175"/>
    </row>
    <row r="124" spans="1:3" ht="20.100000000000001" customHeight="1" x14ac:dyDescent="0.25">
      <c r="A124" s="174">
        <v>15</v>
      </c>
      <c r="B124" s="190" t="s">
        <v>502</v>
      </c>
      <c r="C124" s="191"/>
    </row>
    <row r="125" spans="1:3" ht="20.100000000000001" customHeight="1" x14ac:dyDescent="0.25">
      <c r="A125" s="195" t="s">
        <v>958</v>
      </c>
      <c r="B125" s="192" t="s">
        <v>503</v>
      </c>
      <c r="C125" s="191">
        <f>data!C370</f>
        <v>929319</v>
      </c>
    </row>
    <row r="126" spans="1:3" ht="20.100000000000001" customHeight="1" x14ac:dyDescent="0.25">
      <c r="A126" s="195" t="s">
        <v>959</v>
      </c>
      <c r="B126" s="192" t="s">
        <v>504</v>
      </c>
      <c r="C126" s="191">
        <f>data!C371</f>
        <v>2210689</v>
      </c>
    </row>
    <row r="127" spans="1:3" ht="20.100000000000001" customHeight="1" x14ac:dyDescent="0.25">
      <c r="A127" s="195" t="s">
        <v>960</v>
      </c>
      <c r="B127" s="192" t="s">
        <v>505</v>
      </c>
      <c r="C127" s="191">
        <f>data!C372</f>
        <v>0</v>
      </c>
    </row>
    <row r="128" spans="1:3" ht="20.100000000000001" customHeight="1" x14ac:dyDescent="0.25">
      <c r="A128" s="195" t="s">
        <v>961</v>
      </c>
      <c r="B128" s="192" t="s">
        <v>506</v>
      </c>
      <c r="C128" s="191">
        <f>data!C373</f>
        <v>0</v>
      </c>
    </row>
    <row r="129" spans="1:3" ht="20.100000000000001" customHeight="1" x14ac:dyDescent="0.25">
      <c r="A129" s="195" t="s">
        <v>962</v>
      </c>
      <c r="B129" s="192" t="s">
        <v>507</v>
      </c>
      <c r="C129" s="191">
        <f>data!C374</f>
        <v>0</v>
      </c>
    </row>
    <row r="130" spans="1:3" ht="20.100000000000001" customHeight="1" x14ac:dyDescent="0.25">
      <c r="A130" s="195" t="s">
        <v>963</v>
      </c>
      <c r="B130" s="192" t="s">
        <v>508</v>
      </c>
      <c r="C130" s="191">
        <f>data!C375</f>
        <v>0</v>
      </c>
    </row>
    <row r="131" spans="1:3" ht="20.100000000000001" customHeight="1" x14ac:dyDescent="0.25">
      <c r="A131" s="195" t="s">
        <v>964</v>
      </c>
      <c r="B131" s="192" t="s">
        <v>509</v>
      </c>
      <c r="C131" s="191">
        <f>data!C376</f>
        <v>0</v>
      </c>
    </row>
    <row r="132" spans="1:3" ht="20.100000000000001" customHeight="1" x14ac:dyDescent="0.25">
      <c r="A132" s="195" t="s">
        <v>965</v>
      </c>
      <c r="B132" s="192" t="s">
        <v>510</v>
      </c>
      <c r="C132" s="191">
        <f>data!C377</f>
        <v>0</v>
      </c>
    </row>
    <row r="133" spans="1:3" ht="20.100000000000001" customHeight="1" x14ac:dyDescent="0.25">
      <c r="A133" s="195" t="s">
        <v>966</v>
      </c>
      <c r="B133" s="192" t="s">
        <v>511</v>
      </c>
      <c r="C133" s="191">
        <f>data!C378</f>
        <v>127919</v>
      </c>
    </row>
    <row r="134" spans="1:3" ht="20.100000000000001" customHeight="1" x14ac:dyDescent="0.25">
      <c r="A134" s="195" t="s">
        <v>967</v>
      </c>
      <c r="B134" s="192" t="s">
        <v>512</v>
      </c>
      <c r="C134" s="191">
        <f>data!C379</f>
        <v>335054</v>
      </c>
    </row>
    <row r="135" spans="1:3" ht="20.100000000000001" customHeight="1" x14ac:dyDescent="0.25">
      <c r="A135" s="195" t="s">
        <v>968</v>
      </c>
      <c r="B135" s="192" t="s">
        <v>513</v>
      </c>
      <c r="C135" s="191">
        <f>data!C380</f>
        <v>1596341</v>
      </c>
    </row>
    <row r="136" spans="1:3" ht="20.100000000000001" customHeight="1" x14ac:dyDescent="0.25">
      <c r="A136" s="174">
        <v>16</v>
      </c>
      <c r="B136" s="176" t="s">
        <v>515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969</v>
      </c>
      <c r="C137" s="189">
        <f>data!D383</f>
        <v>10219490</v>
      </c>
    </row>
    <row r="138" spans="1:3" ht="20.100000000000001" customHeight="1" x14ac:dyDescent="0.25">
      <c r="A138" s="174">
        <v>18</v>
      </c>
      <c r="B138" s="176" t="s">
        <v>970</v>
      </c>
      <c r="C138" s="189">
        <f>data!D384</f>
        <v>124519893.16000003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971</v>
      </c>
      <c r="C140" s="175"/>
    </row>
    <row r="141" spans="1:3" ht="20.100000000000001" customHeight="1" x14ac:dyDescent="0.25">
      <c r="A141" s="174">
        <v>21</v>
      </c>
      <c r="B141" s="176" t="s">
        <v>519</v>
      </c>
      <c r="C141" s="189">
        <f>data!C389</f>
        <v>42634428.07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12203641.250000004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15948535.65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12091077.74</v>
      </c>
    </row>
    <row r="145" spans="1:3" ht="20.100000000000001" customHeight="1" x14ac:dyDescent="0.25">
      <c r="A145" s="174">
        <v>25</v>
      </c>
      <c r="B145" s="176" t="s">
        <v>972</v>
      </c>
      <c r="C145" s="189">
        <f>data!C393</f>
        <v>1215890.5</v>
      </c>
    </row>
    <row r="146" spans="1:3" ht="20.100000000000001" customHeight="1" x14ac:dyDescent="0.25">
      <c r="A146" s="174">
        <v>26</v>
      </c>
      <c r="B146" s="176" t="s">
        <v>973</v>
      </c>
      <c r="C146" s="189">
        <f>data!C394</f>
        <v>12760275.579999998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3122762.7700000005</v>
      </c>
    </row>
    <row r="148" spans="1:3" ht="20.100000000000001" customHeight="1" x14ac:dyDescent="0.25">
      <c r="A148" s="174">
        <v>28</v>
      </c>
      <c r="B148" s="176" t="s">
        <v>974</v>
      </c>
      <c r="C148" s="189">
        <f>data!C396</f>
        <v>849520.89999999991</v>
      </c>
    </row>
    <row r="149" spans="1:3" ht="20.100000000000001" customHeight="1" x14ac:dyDescent="0.25">
      <c r="A149" s="174">
        <v>29</v>
      </c>
      <c r="B149" s="176" t="s">
        <v>524</v>
      </c>
      <c r="C149" s="189">
        <f>data!C397</f>
        <v>0</v>
      </c>
    </row>
    <row r="150" spans="1:3" ht="20.100000000000001" customHeight="1" x14ac:dyDescent="0.25">
      <c r="A150" s="174">
        <v>30</v>
      </c>
      <c r="B150" s="176" t="s">
        <v>975</v>
      </c>
      <c r="C150" s="189">
        <f>data!C398</f>
        <v>1498005.3100000003</v>
      </c>
    </row>
    <row r="151" spans="1:3" ht="20.100000000000001" customHeight="1" x14ac:dyDescent="0.25">
      <c r="A151" s="174">
        <v>31</v>
      </c>
      <c r="B151" s="176" t="s">
        <v>526</v>
      </c>
      <c r="C151" s="189">
        <f>data!C399</f>
        <v>2095355.0700000003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976</v>
      </c>
      <c r="B153" s="193" t="s">
        <v>269</v>
      </c>
      <c r="C153" s="189">
        <f>data!C401</f>
        <v>528321.59</v>
      </c>
    </row>
    <row r="154" spans="1:3" ht="20.100000000000001" customHeight="1" x14ac:dyDescent="0.25">
      <c r="A154" s="195" t="s">
        <v>977</v>
      </c>
      <c r="B154" s="193" t="s">
        <v>270</v>
      </c>
      <c r="C154" s="189">
        <f>data!C402</f>
        <v>8236320.3000000007</v>
      </c>
    </row>
    <row r="155" spans="1:3" ht="20.100000000000001" customHeight="1" x14ac:dyDescent="0.25">
      <c r="A155" s="195" t="s">
        <v>978</v>
      </c>
      <c r="B155" s="193" t="s">
        <v>979</v>
      </c>
      <c r="C155" s="189">
        <f>data!C403</f>
        <v>1384306.2400000002</v>
      </c>
    </row>
    <row r="156" spans="1:3" ht="20.100000000000001" customHeight="1" x14ac:dyDescent="0.25">
      <c r="A156" s="195" t="s">
        <v>980</v>
      </c>
      <c r="B156" s="193" t="s">
        <v>272</v>
      </c>
      <c r="C156" s="189">
        <f>data!C404</f>
        <v>1369158.71</v>
      </c>
    </row>
    <row r="157" spans="1:3" ht="20.100000000000001" customHeight="1" x14ac:dyDescent="0.25">
      <c r="A157" s="195" t="s">
        <v>981</v>
      </c>
      <c r="B157" s="193" t="s">
        <v>273</v>
      </c>
      <c r="C157" s="189">
        <f>data!C405</f>
        <v>339111.54000000004</v>
      </c>
    </row>
    <row r="158" spans="1:3" ht="20.100000000000001" customHeight="1" x14ac:dyDescent="0.25">
      <c r="A158" s="195" t="s">
        <v>982</v>
      </c>
      <c r="B158" s="193" t="s">
        <v>274</v>
      </c>
      <c r="C158" s="189">
        <f>data!C406</f>
        <v>328770.14</v>
      </c>
    </row>
    <row r="159" spans="1:3" ht="20.100000000000001" customHeight="1" x14ac:dyDescent="0.25">
      <c r="A159" s="195" t="s">
        <v>983</v>
      </c>
      <c r="B159" s="193" t="s">
        <v>275</v>
      </c>
      <c r="C159" s="189">
        <f>data!C407</f>
        <v>708426.41</v>
      </c>
    </row>
    <row r="160" spans="1:3" ht="20.100000000000001" customHeight="1" x14ac:dyDescent="0.25">
      <c r="A160" s="195" t="s">
        <v>984</v>
      </c>
      <c r="B160" s="193" t="s">
        <v>276</v>
      </c>
      <c r="C160" s="189">
        <f>data!C408</f>
        <v>834530.58000000019</v>
      </c>
    </row>
    <row r="161" spans="1:3" ht="20.100000000000001" customHeight="1" x14ac:dyDescent="0.25">
      <c r="A161" s="195" t="s">
        <v>985</v>
      </c>
      <c r="B161" s="193" t="s">
        <v>277</v>
      </c>
      <c r="C161" s="189">
        <f>data!C409</f>
        <v>0</v>
      </c>
    </row>
    <row r="162" spans="1:3" ht="20.100000000000001" customHeight="1" x14ac:dyDescent="0.25">
      <c r="A162" s="195" t="s">
        <v>986</v>
      </c>
      <c r="B162" s="193" t="s">
        <v>278</v>
      </c>
      <c r="C162" s="189">
        <f>data!C410</f>
        <v>99857.660000000018</v>
      </c>
    </row>
    <row r="163" spans="1:3" ht="20.100000000000001" customHeight="1" x14ac:dyDescent="0.25">
      <c r="A163" s="195" t="s">
        <v>987</v>
      </c>
      <c r="B163" s="193" t="s">
        <v>279</v>
      </c>
      <c r="C163" s="189">
        <f>data!C411</f>
        <v>7820.94</v>
      </c>
    </row>
    <row r="164" spans="1:3" ht="20.100000000000001" customHeight="1" x14ac:dyDescent="0.25">
      <c r="A164" s="195" t="s">
        <v>988</v>
      </c>
      <c r="B164" s="193" t="s">
        <v>280</v>
      </c>
      <c r="C164" s="189">
        <f>data!C412</f>
        <v>0</v>
      </c>
    </row>
    <row r="165" spans="1:3" ht="20.100000000000001" customHeight="1" x14ac:dyDescent="0.25">
      <c r="A165" s="195" t="s">
        <v>989</v>
      </c>
      <c r="B165" s="193" t="s">
        <v>281</v>
      </c>
      <c r="C165" s="189">
        <f>data!C413</f>
        <v>0</v>
      </c>
    </row>
    <row r="166" spans="1:3" ht="20.100000000000001" customHeight="1" x14ac:dyDescent="0.25">
      <c r="A166" s="195" t="s">
        <v>990</v>
      </c>
      <c r="B166" s="193" t="s">
        <v>991</v>
      </c>
      <c r="C166" s="189">
        <f>data!C414</f>
        <v>4593984.5200000005</v>
      </c>
    </row>
    <row r="167" spans="1:3" ht="20.100000000000001" customHeight="1" x14ac:dyDescent="0.25">
      <c r="A167" s="174">
        <v>34</v>
      </c>
      <c r="B167" s="176" t="s">
        <v>992</v>
      </c>
      <c r="C167" s="189">
        <f>data!D416</f>
        <v>122850101.47</v>
      </c>
    </row>
    <row r="168" spans="1:3" ht="20.100000000000001" customHeight="1" x14ac:dyDescent="0.25">
      <c r="A168" s="174">
        <v>35</v>
      </c>
      <c r="B168" s="176" t="s">
        <v>993</v>
      </c>
      <c r="C168" s="189">
        <f>data!D417</f>
        <v>1669791.6900000274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994</v>
      </c>
      <c r="C170" s="189">
        <f>data!D420</f>
        <v>1503121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995</v>
      </c>
      <c r="C172" s="176">
        <f>data!D421</f>
        <v>3172912.6900000274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996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997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998</v>
      </c>
      <c r="C177" s="189">
        <f>data!D424</f>
        <v>3172912.6900000274</v>
      </c>
    </row>
    <row r="178" spans="1:3" ht="20.100000000000001" customHeight="1" x14ac:dyDescent="0.25">
      <c r="A178" s="179">
        <v>45</v>
      </c>
      <c r="B178" s="178" t="s">
        <v>999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N410"/>
  <sheetViews>
    <sheetView showGridLines="0" topLeftCell="B298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1000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1001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>Hospital: Grays Harbor Community Hospital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1002</v>
      </c>
      <c r="C6" s="243" t="s">
        <v>117</v>
      </c>
      <c r="D6" s="244" t="s">
        <v>1003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1004</v>
      </c>
      <c r="E7" s="244" t="s">
        <v>189</v>
      </c>
      <c r="F7" s="244" t="s">
        <v>1005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1006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>
        <f>data!C59</f>
        <v>1809</v>
      </c>
      <c r="D9" s="238">
        <f>data!D59</f>
        <v>0</v>
      </c>
      <c r="E9" s="238">
        <f>data!E59</f>
        <v>8498</v>
      </c>
      <c r="F9" s="238">
        <f>data!F59</f>
        <v>0</v>
      </c>
      <c r="G9" s="238">
        <f>data!G59</f>
        <v>0</v>
      </c>
      <c r="H9" s="238">
        <f>data!H59</f>
        <v>0</v>
      </c>
      <c r="I9" s="238">
        <f>data!I59</f>
        <v>3492</v>
      </c>
    </row>
    <row r="10" spans="1:9" ht="20.100000000000001" customHeight="1" x14ac:dyDescent="0.2">
      <c r="A10" s="230">
        <v>5</v>
      </c>
      <c r="B10" s="238" t="s">
        <v>261</v>
      </c>
      <c r="C10" s="245">
        <f>data!C60</f>
        <v>16.399999999999999</v>
      </c>
      <c r="D10" s="245">
        <f>data!D60</f>
        <v>0</v>
      </c>
      <c r="E10" s="245">
        <f>data!E60</f>
        <v>48.23</v>
      </c>
      <c r="F10" s="245">
        <f>data!F60</f>
        <v>0</v>
      </c>
      <c r="G10" s="245">
        <f>data!G60</f>
        <v>1.1299999999999999</v>
      </c>
      <c r="H10" s="245">
        <f>data!H60</f>
        <v>0</v>
      </c>
      <c r="I10" s="245">
        <f>data!I60</f>
        <v>22.7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1677609.1099999999</v>
      </c>
      <c r="D11" s="238">
        <f>data!D61</f>
        <v>0</v>
      </c>
      <c r="E11" s="238">
        <f>data!E61</f>
        <v>4442999.9400000004</v>
      </c>
      <c r="F11" s="238">
        <f>data!F61</f>
        <v>0</v>
      </c>
      <c r="G11" s="238">
        <f>data!G61</f>
        <v>0</v>
      </c>
      <c r="H11" s="238">
        <f>data!H61</f>
        <v>0</v>
      </c>
      <c r="I11" s="238">
        <f>data!I61</f>
        <v>2593375.3499999996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532665</v>
      </c>
      <c r="D12" s="238">
        <f>data!D62</f>
        <v>0</v>
      </c>
      <c r="E12" s="238">
        <f>data!E62</f>
        <v>1361797</v>
      </c>
      <c r="F12" s="238">
        <f>data!F62</f>
        <v>0</v>
      </c>
      <c r="G12" s="238">
        <f>data!G62</f>
        <v>0</v>
      </c>
      <c r="H12" s="238">
        <f>data!H62</f>
        <v>0</v>
      </c>
      <c r="I12" s="238">
        <f>data!I62</f>
        <v>738137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0</v>
      </c>
      <c r="D13" s="238">
        <f>data!D63</f>
        <v>0</v>
      </c>
      <c r="E13" s="238">
        <f>data!E63</f>
        <v>5354942.43</v>
      </c>
      <c r="F13" s="238">
        <f>data!F63</f>
        <v>0</v>
      </c>
      <c r="G13" s="238">
        <f>data!G63</f>
        <v>2049.9899999999998</v>
      </c>
      <c r="H13" s="238">
        <f>data!H63</f>
        <v>0</v>
      </c>
      <c r="I13" s="238">
        <f>data!I63</f>
        <v>44600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271576.37000000005</v>
      </c>
      <c r="D14" s="238">
        <f>data!D64</f>
        <v>0</v>
      </c>
      <c r="E14" s="238">
        <f>data!E64</f>
        <v>303086.75</v>
      </c>
      <c r="F14" s="238">
        <f>data!F64</f>
        <v>0</v>
      </c>
      <c r="G14" s="238">
        <f>data!G64</f>
        <v>11319.07</v>
      </c>
      <c r="H14" s="238">
        <f>data!H64</f>
        <v>0</v>
      </c>
      <c r="I14" s="238">
        <f>data!I64</f>
        <v>22379.49</v>
      </c>
    </row>
    <row r="15" spans="1:9" ht="20.100000000000001" customHeight="1" x14ac:dyDescent="0.2">
      <c r="A15" s="230">
        <v>10</v>
      </c>
      <c r="B15" s="238" t="s">
        <v>521</v>
      </c>
      <c r="C15" s="238">
        <f>data!C65</f>
        <v>0</v>
      </c>
      <c r="D15" s="238">
        <f>data!D65</f>
        <v>0</v>
      </c>
      <c r="E15" s="238">
        <f>data!E65</f>
        <v>0</v>
      </c>
      <c r="F15" s="238">
        <f>data!F65</f>
        <v>0</v>
      </c>
      <c r="G15" s="238" t="b">
        <f>data!G65</f>
        <v>0</v>
      </c>
      <c r="H15" s="238">
        <f>data!H65</f>
        <v>0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522</v>
      </c>
      <c r="C16" s="238">
        <f>data!C66</f>
        <v>3863.35</v>
      </c>
      <c r="D16" s="238">
        <f>data!D66</f>
        <v>0</v>
      </c>
      <c r="E16" s="238">
        <f>data!E66</f>
        <v>16285.809999999939</v>
      </c>
      <c r="F16" s="238">
        <f>data!F66</f>
        <v>0</v>
      </c>
      <c r="G16" s="238">
        <f>data!G66</f>
        <v>217300.01</v>
      </c>
      <c r="H16" s="238">
        <f>data!H66</f>
        <v>0</v>
      </c>
      <c r="I16" s="238">
        <f>data!I66</f>
        <v>110840.7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66035</v>
      </c>
      <c r="D17" s="238">
        <f>data!D67</f>
        <v>0</v>
      </c>
      <c r="E17" s="238">
        <f>data!E67</f>
        <v>126539</v>
      </c>
      <c r="F17" s="238">
        <f>data!F67</f>
        <v>0</v>
      </c>
      <c r="G17" s="238">
        <f>data!G67</f>
        <v>61</v>
      </c>
      <c r="H17" s="238">
        <f>data!H67</f>
        <v>0</v>
      </c>
      <c r="I17" s="238">
        <f>data!I67</f>
        <v>89905</v>
      </c>
    </row>
    <row r="18" spans="1:9" ht="20.100000000000001" customHeight="1" x14ac:dyDescent="0.2">
      <c r="A18" s="230">
        <v>13</v>
      </c>
      <c r="B18" s="238" t="s">
        <v>1007</v>
      </c>
      <c r="C18" s="238">
        <f>data!C68</f>
        <v>120325.9</v>
      </c>
      <c r="D18" s="238">
        <f>data!D68</f>
        <v>0</v>
      </c>
      <c r="E18" s="238">
        <f>data!E68</f>
        <v>240651.77</v>
      </c>
      <c r="F18" s="238">
        <f>data!F68</f>
        <v>0</v>
      </c>
      <c r="G18" s="238">
        <f>data!G68</f>
        <v>15528</v>
      </c>
      <c r="H18" s="238">
        <f>data!H68</f>
        <v>0</v>
      </c>
      <c r="I18" s="238">
        <f>data!I68</f>
        <v>34</v>
      </c>
    </row>
    <row r="19" spans="1:9" ht="20.100000000000001" customHeight="1" x14ac:dyDescent="0.2">
      <c r="A19" s="230">
        <v>14</v>
      </c>
      <c r="B19" s="238" t="s">
        <v>1008</v>
      </c>
      <c r="C19" s="238">
        <f>data!C69</f>
        <v>227958.75</v>
      </c>
      <c r="D19" s="238">
        <f>data!D69</f>
        <v>0</v>
      </c>
      <c r="E19" s="238">
        <f>data!E69</f>
        <v>427958.01</v>
      </c>
      <c r="F19" s="238">
        <f>data!F69</f>
        <v>0</v>
      </c>
      <c r="G19" s="238">
        <f>data!G69</f>
        <v>2228.17</v>
      </c>
      <c r="H19" s="238">
        <f>data!H69</f>
        <v>0</v>
      </c>
      <c r="I19" s="238">
        <f>data!I69</f>
        <v>221278.72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0</v>
      </c>
      <c r="D20" s="238">
        <f>-data!D84</f>
        <v>0</v>
      </c>
      <c r="E20" s="238">
        <f>-data!E84</f>
        <v>0</v>
      </c>
      <c r="F20" s="238">
        <f>-data!F84</f>
        <v>0</v>
      </c>
      <c r="G20" s="238">
        <f>-data!G84</f>
        <v>0</v>
      </c>
      <c r="H20" s="238">
        <f>-data!H84</f>
        <v>0</v>
      </c>
      <c r="I20" s="238">
        <f>-data!I84</f>
        <v>0</v>
      </c>
    </row>
    <row r="21" spans="1:9" ht="20.100000000000001" customHeight="1" x14ac:dyDescent="0.2">
      <c r="A21" s="230">
        <v>16</v>
      </c>
      <c r="B21" s="246" t="s">
        <v>1009</v>
      </c>
      <c r="C21" s="238">
        <f>data!C85</f>
        <v>2900033.48</v>
      </c>
      <c r="D21" s="238">
        <f>data!D85</f>
        <v>0</v>
      </c>
      <c r="E21" s="238">
        <f>data!E85</f>
        <v>12274260.710000001</v>
      </c>
      <c r="F21" s="238">
        <f>data!F85</f>
        <v>0</v>
      </c>
      <c r="G21" s="238">
        <f>data!G85</f>
        <v>248486.24000000002</v>
      </c>
      <c r="H21" s="238">
        <f>data!H85</f>
        <v>0</v>
      </c>
      <c r="I21" s="238">
        <f>data!I85</f>
        <v>3820550.2600000002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1010</v>
      </c>
      <c r="C23" s="246">
        <f>+data!M668</f>
        <v>1150890</v>
      </c>
      <c r="D23" s="246">
        <f>+data!M669</f>
        <v>0</v>
      </c>
      <c r="E23" s="246">
        <f>+data!M670</f>
        <v>4080552</v>
      </c>
      <c r="F23" s="246">
        <f>+data!M671</f>
        <v>0</v>
      </c>
      <c r="G23" s="246">
        <f>+data!M672</f>
        <v>57183</v>
      </c>
      <c r="H23" s="246">
        <f>+data!M673</f>
        <v>0</v>
      </c>
      <c r="I23" s="246">
        <f>+data!M674</f>
        <v>1643854</v>
      </c>
    </row>
    <row r="24" spans="1:9" ht="20.100000000000001" customHeight="1" x14ac:dyDescent="0.2">
      <c r="A24" s="230">
        <v>19</v>
      </c>
      <c r="B24" s="246" t="s">
        <v>1011</v>
      </c>
      <c r="C24" s="238">
        <f>data!C87</f>
        <v>7992034</v>
      </c>
      <c r="D24" s="238">
        <f>data!D87</f>
        <v>0</v>
      </c>
      <c r="E24" s="238">
        <f>data!E87</f>
        <v>24289163.859999999</v>
      </c>
      <c r="F24" s="238">
        <f>data!F87</f>
        <v>0</v>
      </c>
      <c r="G24" s="238">
        <f>data!G87</f>
        <v>0</v>
      </c>
      <c r="H24" s="238">
        <f>data!H87</f>
        <v>0</v>
      </c>
      <c r="I24" s="238">
        <f>data!I87</f>
        <v>6203453</v>
      </c>
    </row>
    <row r="25" spans="1:9" ht="20.100000000000001" customHeight="1" x14ac:dyDescent="0.2">
      <c r="A25" s="230">
        <v>20</v>
      </c>
      <c r="B25" s="246" t="s">
        <v>1012</v>
      </c>
      <c r="C25" s="238">
        <f>data!C88</f>
        <v>12249</v>
      </c>
      <c r="D25" s="238">
        <f>data!D88</f>
        <v>0</v>
      </c>
      <c r="E25" s="238">
        <f>data!E88</f>
        <v>186076.55</v>
      </c>
      <c r="F25" s="238">
        <f>data!F88</f>
        <v>0</v>
      </c>
      <c r="G25" s="238">
        <f>data!G88</f>
        <v>874336</v>
      </c>
      <c r="H25" s="238">
        <f>data!H88</f>
        <v>0</v>
      </c>
      <c r="I25" s="238">
        <f>data!I88</f>
        <v>719727.5</v>
      </c>
    </row>
    <row r="26" spans="1:9" ht="18" customHeight="1" x14ac:dyDescent="0.2">
      <c r="A26" s="230">
        <v>21</v>
      </c>
      <c r="B26" s="246" t="s">
        <v>1013</v>
      </c>
      <c r="C26" s="238">
        <f>data!C89</f>
        <v>8004283</v>
      </c>
      <c r="D26" s="238">
        <f>data!D89</f>
        <v>0</v>
      </c>
      <c r="E26" s="238">
        <f>data!E89</f>
        <v>24475240.41</v>
      </c>
      <c r="F26" s="238">
        <f>data!F89</f>
        <v>0</v>
      </c>
      <c r="G26" s="238">
        <f>data!G89</f>
        <v>874336</v>
      </c>
      <c r="H26" s="238">
        <f>data!H89</f>
        <v>0</v>
      </c>
      <c r="I26" s="238">
        <f>data!I89</f>
        <v>6923180.5</v>
      </c>
    </row>
    <row r="27" spans="1:9" ht="20.100000000000001" customHeight="1" x14ac:dyDescent="0.2">
      <c r="A27" s="230" t="s">
        <v>1014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1015</v>
      </c>
      <c r="C28" s="238">
        <f>data!C90</f>
        <v>5886</v>
      </c>
      <c r="D28" s="238">
        <f>data!D90</f>
        <v>0</v>
      </c>
      <c r="E28" s="238">
        <f>data!E90</f>
        <v>20340</v>
      </c>
      <c r="F28" s="238">
        <f>data!F90</f>
        <v>0</v>
      </c>
      <c r="G28" s="238">
        <f>data!G90</f>
        <v>0</v>
      </c>
      <c r="H28" s="238">
        <f>data!H90</f>
        <v>0</v>
      </c>
      <c r="I28" s="238">
        <f>data!I90</f>
        <v>17985</v>
      </c>
    </row>
    <row r="29" spans="1:9" ht="20.100000000000001" customHeight="1" x14ac:dyDescent="0.2">
      <c r="A29" s="230">
        <v>23</v>
      </c>
      <c r="B29" s="238" t="s">
        <v>1016</v>
      </c>
      <c r="C29" s="238">
        <f>data!C91</f>
        <v>3086</v>
      </c>
      <c r="D29" s="238">
        <f>data!D91</f>
        <v>0</v>
      </c>
      <c r="E29" s="238">
        <f>data!E91</f>
        <v>24699</v>
      </c>
      <c r="F29" s="238">
        <f>data!F91</f>
        <v>0</v>
      </c>
      <c r="G29" s="238">
        <f>data!G91</f>
        <v>0</v>
      </c>
      <c r="H29" s="238">
        <f>data!H91</f>
        <v>0</v>
      </c>
      <c r="I29" s="238">
        <f>data!I91</f>
        <v>10600</v>
      </c>
    </row>
    <row r="30" spans="1:9" ht="20.100000000000001" customHeight="1" x14ac:dyDescent="0.2">
      <c r="A30" s="230">
        <v>24</v>
      </c>
      <c r="B30" s="238" t="s">
        <v>1017</v>
      </c>
      <c r="C30" s="238">
        <f>data!C92</f>
        <v>1717</v>
      </c>
      <c r="D30" s="238">
        <f>data!D92</f>
        <v>0</v>
      </c>
      <c r="E30" s="238">
        <f>data!E92</f>
        <v>5934</v>
      </c>
      <c r="F30" s="238">
        <f>data!F92</f>
        <v>0</v>
      </c>
      <c r="G30" s="238">
        <f>data!G92</f>
        <v>0</v>
      </c>
      <c r="H30" s="238">
        <f>data!H92</f>
        <v>0</v>
      </c>
      <c r="I30" s="238">
        <f>data!I92</f>
        <v>5247</v>
      </c>
    </row>
    <row r="31" spans="1:9" ht="20.100000000000001" customHeight="1" x14ac:dyDescent="0.2">
      <c r="A31" s="230">
        <v>25</v>
      </c>
      <c r="B31" s="238" t="s">
        <v>1018</v>
      </c>
      <c r="C31" s="238">
        <f>data!C93</f>
        <v>24103</v>
      </c>
      <c r="D31" s="238">
        <f>data!D93</f>
        <v>0</v>
      </c>
      <c r="E31" s="238">
        <f>data!E93</f>
        <v>70937</v>
      </c>
      <c r="F31" s="238">
        <f>data!F93</f>
        <v>0</v>
      </c>
      <c r="G31" s="238">
        <f>data!G93</f>
        <v>0</v>
      </c>
      <c r="H31" s="238">
        <f>data!H93</f>
        <v>0</v>
      </c>
      <c r="I31" s="238">
        <f>data!I93</f>
        <v>24429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14.3</v>
      </c>
      <c r="D32" s="245">
        <f>data!D94</f>
        <v>0</v>
      </c>
      <c r="E32" s="245">
        <f>data!E94</f>
        <v>42.37</v>
      </c>
      <c r="F32" s="245">
        <f>data!F94</f>
        <v>0</v>
      </c>
      <c r="G32" s="245">
        <f>data!G94</f>
        <v>0</v>
      </c>
      <c r="H32" s="245">
        <f>data!H94</f>
        <v>0</v>
      </c>
      <c r="I32" s="245">
        <f>data!I94</f>
        <v>14.2</v>
      </c>
    </row>
    <row r="33" spans="1:9" ht="20.100000000000001" customHeight="1" x14ac:dyDescent="0.2">
      <c r="A33" s="231" t="s">
        <v>1000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1019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>Hospital: Grays Harbor Community Hospital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1002</v>
      </c>
      <c r="C38" s="244"/>
      <c r="D38" s="244" t="s">
        <v>125</v>
      </c>
      <c r="E38" s="244" t="s">
        <v>126</v>
      </c>
      <c r="F38" s="244" t="s">
        <v>1020</v>
      </c>
      <c r="G38" s="244" t="s">
        <v>128</v>
      </c>
      <c r="H38" s="244" t="s">
        <v>1021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1006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627</v>
      </c>
      <c r="D41" s="238">
        <f>data!K59</f>
        <v>0</v>
      </c>
      <c r="E41" s="238">
        <f>data!L59</f>
        <v>0</v>
      </c>
      <c r="F41" s="238">
        <f>data!M59</f>
        <v>0</v>
      </c>
      <c r="G41" s="238">
        <f>data!N59</f>
        <v>0</v>
      </c>
      <c r="H41" s="238">
        <f>data!O59</f>
        <v>335</v>
      </c>
      <c r="I41" s="238">
        <f>data!P59</f>
        <v>190809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0</v>
      </c>
      <c r="D42" s="245">
        <f>data!K60</f>
        <v>0</v>
      </c>
      <c r="E42" s="245">
        <f>data!L60</f>
        <v>0</v>
      </c>
      <c r="F42" s="245">
        <f>data!M60</f>
        <v>0</v>
      </c>
      <c r="G42" s="245">
        <f>data!N60</f>
        <v>0</v>
      </c>
      <c r="H42" s="245">
        <f>data!O60</f>
        <v>20.59</v>
      </c>
      <c r="I42" s="245">
        <f>data!P60</f>
        <v>14.75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0</v>
      </c>
      <c r="D43" s="238">
        <f>data!K61</f>
        <v>0</v>
      </c>
      <c r="E43" s="238">
        <f>data!L61</f>
        <v>0</v>
      </c>
      <c r="F43" s="238">
        <f>data!M61</f>
        <v>0</v>
      </c>
      <c r="G43" s="238">
        <f>data!N61</f>
        <v>0</v>
      </c>
      <c r="H43" s="238">
        <f>data!O61</f>
        <v>2030352.83</v>
      </c>
      <c r="I43" s="238">
        <f>data!P61</f>
        <v>1727976.4400000002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0</v>
      </c>
      <c r="D44" s="238">
        <f>data!K62</f>
        <v>0</v>
      </c>
      <c r="E44" s="238">
        <f>data!L62</f>
        <v>0</v>
      </c>
      <c r="F44" s="238">
        <f>data!M62</f>
        <v>0</v>
      </c>
      <c r="G44" s="238">
        <f>data!N62</f>
        <v>0</v>
      </c>
      <c r="H44" s="238">
        <f>data!O62</f>
        <v>636231</v>
      </c>
      <c r="I44" s="238">
        <f>data!P62</f>
        <v>532662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0</v>
      </c>
      <c r="D45" s="238">
        <f>data!K63</f>
        <v>0</v>
      </c>
      <c r="E45" s="238">
        <f>data!L63</f>
        <v>0</v>
      </c>
      <c r="F45" s="238">
        <f>data!M63</f>
        <v>0</v>
      </c>
      <c r="G45" s="238">
        <f>data!N63</f>
        <v>0</v>
      </c>
      <c r="H45" s="238">
        <f>data!O63</f>
        <v>4800</v>
      </c>
      <c r="I45" s="238">
        <f>data!P63</f>
        <v>0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1561.6</v>
      </c>
      <c r="D46" s="238">
        <f>data!K64</f>
        <v>0</v>
      </c>
      <c r="E46" s="238">
        <f>data!L64</f>
        <v>0</v>
      </c>
      <c r="F46" s="238">
        <f>data!M64</f>
        <v>0</v>
      </c>
      <c r="G46" s="238">
        <f>data!N64</f>
        <v>0</v>
      </c>
      <c r="H46" s="238">
        <f>data!O64</f>
        <v>205763.09</v>
      </c>
      <c r="I46" s="238">
        <f>data!P64</f>
        <v>663439.69000000006</v>
      </c>
    </row>
    <row r="47" spans="1:9" ht="20.100000000000001" customHeight="1" x14ac:dyDescent="0.2">
      <c r="A47" s="230">
        <v>10</v>
      </c>
      <c r="B47" s="238" t="s">
        <v>521</v>
      </c>
      <c r="C47" s="238">
        <f>data!J65</f>
        <v>0</v>
      </c>
      <c r="D47" s="238">
        <f>data!K65</f>
        <v>0</v>
      </c>
      <c r="E47" s="238">
        <f>data!L65</f>
        <v>0</v>
      </c>
      <c r="F47" s="238">
        <f>data!M65</f>
        <v>0</v>
      </c>
      <c r="G47" s="238">
        <f>data!N65</f>
        <v>0</v>
      </c>
      <c r="H47" s="238">
        <f>data!O65</f>
        <v>0</v>
      </c>
      <c r="I47" s="238">
        <f>data!P65</f>
        <v>0</v>
      </c>
    </row>
    <row r="48" spans="1:9" ht="20.100000000000001" customHeight="1" x14ac:dyDescent="0.2">
      <c r="A48" s="230">
        <v>11</v>
      </c>
      <c r="B48" s="238" t="s">
        <v>522</v>
      </c>
      <c r="C48" s="238">
        <f>data!J66</f>
        <v>2026.5</v>
      </c>
      <c r="D48" s="238">
        <f>data!K66</f>
        <v>0</v>
      </c>
      <c r="E48" s="238">
        <f>data!L66</f>
        <v>0</v>
      </c>
      <c r="F48" s="238">
        <f>data!M66</f>
        <v>0</v>
      </c>
      <c r="G48" s="238">
        <f>data!N66</f>
        <v>0</v>
      </c>
      <c r="H48" s="238">
        <f>data!O66</f>
        <v>63008.549999999996</v>
      </c>
      <c r="I48" s="238">
        <f>data!P66</f>
        <v>139643.04999999999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23377</v>
      </c>
      <c r="D49" s="238">
        <f>data!K67</f>
        <v>0</v>
      </c>
      <c r="E49" s="238">
        <f>data!L67</f>
        <v>0</v>
      </c>
      <c r="F49" s="238">
        <f>data!M67</f>
        <v>0</v>
      </c>
      <c r="G49" s="238">
        <f>data!N67</f>
        <v>0</v>
      </c>
      <c r="H49" s="238">
        <f>data!O67</f>
        <v>51890</v>
      </c>
      <c r="I49" s="238">
        <f>data!P67</f>
        <v>163694</v>
      </c>
    </row>
    <row r="50" spans="1:11" ht="20.100000000000001" customHeight="1" x14ac:dyDescent="0.2">
      <c r="A50" s="230">
        <v>13</v>
      </c>
      <c r="B50" s="238" t="s">
        <v>1007</v>
      </c>
      <c r="C50" s="238">
        <f>data!J68</f>
        <v>0</v>
      </c>
      <c r="D50" s="238">
        <f>data!K68</f>
        <v>0</v>
      </c>
      <c r="E50" s="238">
        <f>data!L68</f>
        <v>0</v>
      </c>
      <c r="F50" s="238">
        <f>data!M68</f>
        <v>0</v>
      </c>
      <c r="G50" s="238">
        <f>data!N68</f>
        <v>0</v>
      </c>
      <c r="H50" s="238">
        <f>data!O68</f>
        <v>0</v>
      </c>
      <c r="I50" s="238">
        <f>data!P68</f>
        <v>19611.87</v>
      </c>
    </row>
    <row r="51" spans="1:11" ht="20.100000000000001" customHeight="1" x14ac:dyDescent="0.2">
      <c r="A51" s="230">
        <v>14</v>
      </c>
      <c r="B51" s="238" t="s">
        <v>1008</v>
      </c>
      <c r="C51" s="238">
        <f>data!J69</f>
        <v>75.27</v>
      </c>
      <c r="D51" s="238">
        <f>data!K69</f>
        <v>0</v>
      </c>
      <c r="E51" s="238">
        <f>data!L69</f>
        <v>0</v>
      </c>
      <c r="F51" s="238">
        <f>data!M69</f>
        <v>0</v>
      </c>
      <c r="G51" s="238">
        <f>data!N69</f>
        <v>0</v>
      </c>
      <c r="H51" s="238">
        <f>data!O69</f>
        <v>831403.28999999992</v>
      </c>
      <c r="I51" s="238">
        <f>data!P69</f>
        <v>80328.899999999994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0</v>
      </c>
      <c r="I52" s="238">
        <f>-data!P84</f>
        <v>0</v>
      </c>
    </row>
    <row r="53" spans="1:11" ht="20.100000000000001" customHeight="1" x14ac:dyDescent="0.2">
      <c r="A53" s="230">
        <v>16</v>
      </c>
      <c r="B53" s="246" t="s">
        <v>1009</v>
      </c>
      <c r="C53" s="238">
        <f>data!J85</f>
        <v>27040.37</v>
      </c>
      <c r="D53" s="238">
        <f>data!K85</f>
        <v>0</v>
      </c>
      <c r="E53" s="238">
        <f>data!L85</f>
        <v>0</v>
      </c>
      <c r="F53" s="238">
        <f>data!M85</f>
        <v>0</v>
      </c>
      <c r="G53" s="238">
        <f>data!N85</f>
        <v>0</v>
      </c>
      <c r="H53" s="238">
        <f>data!O85</f>
        <v>3823448.76</v>
      </c>
      <c r="I53" s="238">
        <f>data!P85</f>
        <v>3327355.95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1010</v>
      </c>
      <c r="C55" s="246">
        <f>+data!M675</f>
        <v>62213</v>
      </c>
      <c r="D55" s="246">
        <f>+data!M676</f>
        <v>0</v>
      </c>
      <c r="E55" s="246">
        <f>+data!M691</f>
        <v>0</v>
      </c>
      <c r="F55" s="246">
        <f>+data!M692</f>
        <v>208953</v>
      </c>
      <c r="G55" s="246">
        <f>+data!M693</f>
        <v>1758883</v>
      </c>
      <c r="H55" s="246">
        <f>+data!M680</f>
        <v>1090038</v>
      </c>
      <c r="I55" s="246">
        <f>+data!M681</f>
        <v>2292962</v>
      </c>
    </row>
    <row r="56" spans="1:11" ht="20.100000000000001" customHeight="1" x14ac:dyDescent="0.2">
      <c r="A56" s="230">
        <v>19</v>
      </c>
      <c r="B56" s="246" t="s">
        <v>1011</v>
      </c>
      <c r="C56" s="238">
        <f>data!J87</f>
        <v>1660938</v>
      </c>
      <c r="D56" s="238">
        <f>data!K87</f>
        <v>0</v>
      </c>
      <c r="E56" s="238">
        <f>data!L87</f>
        <v>0</v>
      </c>
      <c r="F56" s="238">
        <f>data!M87</f>
        <v>0</v>
      </c>
      <c r="G56" s="238">
        <f>data!N87</f>
        <v>0</v>
      </c>
      <c r="H56" s="238">
        <f>data!O87</f>
        <v>4187763</v>
      </c>
      <c r="I56" s="238">
        <f>data!P87</f>
        <v>13688221</v>
      </c>
    </row>
    <row r="57" spans="1:11" ht="20.100000000000001" customHeight="1" x14ac:dyDescent="0.2">
      <c r="A57" s="230">
        <v>20</v>
      </c>
      <c r="B57" s="246" t="s">
        <v>1012</v>
      </c>
      <c r="C57" s="238">
        <f>data!J88</f>
        <v>1172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0</v>
      </c>
      <c r="H57" s="238">
        <f>data!O88</f>
        <v>875397</v>
      </c>
      <c r="I57" s="238">
        <f>data!P88</f>
        <v>37108398</v>
      </c>
    </row>
    <row r="58" spans="1:11" ht="20.100000000000001" customHeight="1" x14ac:dyDescent="0.2">
      <c r="A58" s="230">
        <v>21</v>
      </c>
      <c r="B58" s="246" t="s">
        <v>1013</v>
      </c>
      <c r="C58" s="238">
        <f>data!J89</f>
        <v>1662110</v>
      </c>
      <c r="D58" s="238">
        <f>data!K89</f>
        <v>0</v>
      </c>
      <c r="E58" s="238">
        <f>data!L89</f>
        <v>0</v>
      </c>
      <c r="F58" s="238">
        <f>data!M89</f>
        <v>0</v>
      </c>
      <c r="G58" s="238">
        <f>data!N89</f>
        <v>0</v>
      </c>
      <c r="H58" s="238">
        <f>data!O89</f>
        <v>5063160</v>
      </c>
      <c r="I58" s="238">
        <f>data!P89</f>
        <v>50796619</v>
      </c>
    </row>
    <row r="59" spans="1:11" ht="20.100000000000001" customHeight="1" x14ac:dyDescent="0.2">
      <c r="A59" s="230" t="s">
        <v>1014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1015</v>
      </c>
      <c r="C60" s="238">
        <f>data!J90</f>
        <v>459</v>
      </c>
      <c r="D60" s="238">
        <f>data!K90</f>
        <v>0</v>
      </c>
      <c r="E60" s="238">
        <f>data!L90</f>
        <v>0</v>
      </c>
      <c r="F60" s="238">
        <f>data!M90</f>
        <v>0</v>
      </c>
      <c r="G60" s="238">
        <f>data!N90</f>
        <v>0</v>
      </c>
      <c r="H60" s="238">
        <f>data!O90</f>
        <v>3113</v>
      </c>
      <c r="I60" s="238">
        <f>data!P90</f>
        <v>6715</v>
      </c>
      <c r="K60" s="249"/>
    </row>
    <row r="61" spans="1:11" ht="20.100000000000001" customHeight="1" x14ac:dyDescent="0.2">
      <c r="A61" s="230">
        <v>23</v>
      </c>
      <c r="B61" s="238" t="s">
        <v>1016</v>
      </c>
      <c r="C61" s="238">
        <f>data!J91</f>
        <v>0</v>
      </c>
      <c r="D61" s="238">
        <f>data!K91</f>
        <v>0</v>
      </c>
      <c r="E61" s="238">
        <f>data!L91</f>
        <v>0</v>
      </c>
      <c r="F61" s="238">
        <f>data!M91</f>
        <v>0</v>
      </c>
      <c r="G61" s="238">
        <f>data!N91</f>
        <v>0</v>
      </c>
      <c r="H61" s="238">
        <f>data!O91</f>
        <v>0</v>
      </c>
      <c r="I61" s="238">
        <f>data!P91</f>
        <v>0</v>
      </c>
    </row>
    <row r="62" spans="1:11" ht="20.100000000000001" customHeight="1" x14ac:dyDescent="0.2">
      <c r="A62" s="230">
        <v>24</v>
      </c>
      <c r="B62" s="238" t="s">
        <v>1017</v>
      </c>
      <c r="C62" s="238">
        <f>data!J92</f>
        <v>134</v>
      </c>
      <c r="D62" s="238">
        <f>data!K92</f>
        <v>0</v>
      </c>
      <c r="E62" s="238">
        <f>data!L92</f>
        <v>0</v>
      </c>
      <c r="F62" s="238">
        <f>data!M92</f>
        <v>0</v>
      </c>
      <c r="G62" s="238">
        <f>data!N92</f>
        <v>0</v>
      </c>
      <c r="H62" s="238">
        <f>data!O92</f>
        <v>908</v>
      </c>
      <c r="I62" s="238">
        <f>data!P92</f>
        <v>1959</v>
      </c>
    </row>
    <row r="63" spans="1:11" ht="20.100000000000001" customHeight="1" x14ac:dyDescent="0.2">
      <c r="A63" s="230">
        <v>25</v>
      </c>
      <c r="B63" s="238" t="s">
        <v>1018</v>
      </c>
      <c r="C63" s="238">
        <f>data!J93</f>
        <v>0</v>
      </c>
      <c r="D63" s="238">
        <f>data!K93</f>
        <v>0</v>
      </c>
      <c r="E63" s="238">
        <f>data!L93</f>
        <v>0</v>
      </c>
      <c r="F63" s="238">
        <f>data!M93</f>
        <v>0</v>
      </c>
      <c r="G63" s="238">
        <f>data!N93</f>
        <v>0</v>
      </c>
      <c r="H63" s="238">
        <f>data!O93</f>
        <v>32367</v>
      </c>
      <c r="I63" s="238">
        <f>data!P93</f>
        <v>18922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0</v>
      </c>
      <c r="D64" s="245">
        <f>data!K94</f>
        <v>0</v>
      </c>
      <c r="E64" s="245">
        <f>data!L94</f>
        <v>0</v>
      </c>
      <c r="F64" s="245">
        <f>data!M94</f>
        <v>0</v>
      </c>
      <c r="G64" s="245">
        <f>data!N94</f>
        <v>0</v>
      </c>
      <c r="H64" s="245">
        <f>data!O94</f>
        <v>14.81</v>
      </c>
      <c r="I64" s="245">
        <f>data!P94</f>
        <v>9.14</v>
      </c>
    </row>
    <row r="65" spans="1:9" ht="20.100000000000001" customHeight="1" x14ac:dyDescent="0.2">
      <c r="A65" s="231" t="s">
        <v>1000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1022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>Hospital: Grays Harbor Community Hospital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1002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1023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1006</v>
      </c>
      <c r="C72" s="240" t="s">
        <v>1024</v>
      </c>
      <c r="D72" s="239" t="s">
        <v>1025</v>
      </c>
      <c r="E72" s="250"/>
      <c r="F72" s="250"/>
      <c r="G72" s="239" t="s">
        <v>1026</v>
      </c>
      <c r="H72" s="239" t="s">
        <v>1026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59967</v>
      </c>
      <c r="D73" s="246">
        <f>data!R59</f>
        <v>190809</v>
      </c>
      <c r="E73" s="250"/>
      <c r="F73" s="250"/>
      <c r="G73" s="238">
        <f>data!U59</f>
        <v>792825.4</v>
      </c>
      <c r="H73" s="238">
        <f>data!V59</f>
        <v>17843.13</v>
      </c>
      <c r="I73" s="238">
        <f>data!W59</f>
        <v>33582.980000000003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1.28</v>
      </c>
      <c r="D74" s="245">
        <f>data!R60</f>
        <v>1.3</v>
      </c>
      <c r="E74" s="245">
        <f>data!S60</f>
        <v>3.91</v>
      </c>
      <c r="F74" s="245">
        <f>data!T60</f>
        <v>0</v>
      </c>
      <c r="G74" s="245">
        <f>data!U60</f>
        <v>21.08</v>
      </c>
      <c r="H74" s="245">
        <f>data!V60</f>
        <v>8.7100000000000009</v>
      </c>
      <c r="I74" s="245">
        <f>data!W60</f>
        <v>2.0099999999999998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160278.29</v>
      </c>
      <c r="D75" s="238">
        <f>data!R61</f>
        <v>609834.46</v>
      </c>
      <c r="E75" s="238">
        <f>data!S61</f>
        <v>172382.15</v>
      </c>
      <c r="F75" s="238">
        <f>data!T61</f>
        <v>0</v>
      </c>
      <c r="G75" s="238">
        <f>data!U61</f>
        <v>1415571.2300000002</v>
      </c>
      <c r="H75" s="238">
        <f>data!V61</f>
        <v>638088.84</v>
      </c>
      <c r="I75" s="238">
        <f>data!W61</f>
        <v>235552.82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51126</v>
      </c>
      <c r="D76" s="238">
        <f>data!R62</f>
        <v>115879</v>
      </c>
      <c r="E76" s="238">
        <f>data!S62</f>
        <v>54560</v>
      </c>
      <c r="F76" s="238">
        <f>data!T62</f>
        <v>0</v>
      </c>
      <c r="G76" s="238">
        <f>data!U62</f>
        <v>447140</v>
      </c>
      <c r="H76" s="238">
        <f>data!V62</f>
        <v>198244</v>
      </c>
      <c r="I76" s="238">
        <f>data!W62</f>
        <v>73410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0</v>
      </c>
      <c r="D77" s="238">
        <f>data!R63</f>
        <v>6285837</v>
      </c>
      <c r="E77" s="238">
        <f>data!S63</f>
        <v>0</v>
      </c>
      <c r="F77" s="238">
        <f>data!T63</f>
        <v>0</v>
      </c>
      <c r="G77" s="238">
        <f>data!U63</f>
        <v>81274.720000000001</v>
      </c>
      <c r="H77" s="238">
        <f>data!V63</f>
        <v>85472</v>
      </c>
      <c r="I77" s="238">
        <f>data!W63</f>
        <v>0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3598.48</v>
      </c>
      <c r="D78" s="238">
        <f>data!R64</f>
        <v>97455.679999999978</v>
      </c>
      <c r="E78" s="238">
        <f>data!S64</f>
        <v>2790095.98</v>
      </c>
      <c r="F78" s="238">
        <f>data!T64</f>
        <v>0</v>
      </c>
      <c r="G78" s="238">
        <f>data!U64</f>
        <v>1548489.8800000001</v>
      </c>
      <c r="H78" s="238">
        <f>data!V64</f>
        <v>12321.73</v>
      </c>
      <c r="I78" s="238">
        <f>data!W64</f>
        <v>4735.4799999999996</v>
      </c>
    </row>
    <row r="79" spans="1:9" ht="20.100000000000001" customHeight="1" x14ac:dyDescent="0.2">
      <c r="A79" s="230">
        <v>10</v>
      </c>
      <c r="B79" s="238" t="s">
        <v>521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0</v>
      </c>
      <c r="H79" s="238">
        <f>data!V65</f>
        <v>0</v>
      </c>
      <c r="I79" s="238">
        <f>data!W65</f>
        <v>0</v>
      </c>
    </row>
    <row r="80" spans="1:9" ht="20.100000000000001" customHeight="1" x14ac:dyDescent="0.2">
      <c r="A80" s="230">
        <v>11</v>
      </c>
      <c r="B80" s="238" t="s">
        <v>522</v>
      </c>
      <c r="C80" s="238">
        <f>data!Q66</f>
        <v>0</v>
      </c>
      <c r="D80" s="238">
        <f>data!R66</f>
        <v>0</v>
      </c>
      <c r="E80" s="238">
        <f>data!S66</f>
        <v>48663.13</v>
      </c>
      <c r="F80" s="238">
        <f>data!T66</f>
        <v>0</v>
      </c>
      <c r="G80" s="238">
        <f>data!U66</f>
        <v>187866.13999999998</v>
      </c>
      <c r="H80" s="238">
        <f>data!V66</f>
        <v>10856.42</v>
      </c>
      <c r="I80" s="238">
        <f>data!W66</f>
        <v>353508.06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8104</v>
      </c>
      <c r="D81" s="238">
        <f>data!R67</f>
        <v>3398</v>
      </c>
      <c r="E81" s="238">
        <f>data!S67</f>
        <v>19267</v>
      </c>
      <c r="F81" s="238">
        <f>data!T67</f>
        <v>0</v>
      </c>
      <c r="G81" s="238">
        <f>data!U67</f>
        <v>59933</v>
      </c>
      <c r="H81" s="238">
        <f>data!V67</f>
        <v>4033</v>
      </c>
      <c r="I81" s="238">
        <f>data!W67</f>
        <v>92520</v>
      </c>
    </row>
    <row r="82" spans="1:9" ht="20.100000000000001" customHeight="1" x14ac:dyDescent="0.2">
      <c r="A82" s="230">
        <v>13</v>
      </c>
      <c r="B82" s="238" t="s">
        <v>1007</v>
      </c>
      <c r="C82" s="238">
        <f>data!Q68</f>
        <v>0</v>
      </c>
      <c r="D82" s="238">
        <f>data!R68</f>
        <v>8861.3799999999992</v>
      </c>
      <c r="E82" s="238">
        <f>data!S68</f>
        <v>-1260</v>
      </c>
      <c r="F82" s="238">
        <f>data!T68</f>
        <v>0</v>
      </c>
      <c r="G82" s="238">
        <f>data!U68</f>
        <v>3334.24</v>
      </c>
      <c r="H82" s="238">
        <f>data!V68</f>
        <v>0</v>
      </c>
      <c r="I82" s="238">
        <f>data!W68</f>
        <v>0</v>
      </c>
    </row>
    <row r="83" spans="1:9" ht="20.100000000000001" customHeight="1" x14ac:dyDescent="0.2">
      <c r="A83" s="230">
        <v>14</v>
      </c>
      <c r="B83" s="238" t="s">
        <v>1008</v>
      </c>
      <c r="C83" s="238">
        <f>data!Q69</f>
        <v>-16164.35</v>
      </c>
      <c r="D83" s="238">
        <f>data!R69</f>
        <v>5094.67</v>
      </c>
      <c r="E83" s="238">
        <f>data!S69</f>
        <v>28547.23</v>
      </c>
      <c r="F83" s="238">
        <f>data!T69</f>
        <v>0</v>
      </c>
      <c r="G83" s="238">
        <f>data!U69</f>
        <v>1632883.1700000002</v>
      </c>
      <c r="H83" s="238">
        <f>data!V69</f>
        <v>51697.97</v>
      </c>
      <c r="I83" s="238">
        <f>data!W69</f>
        <v>22755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0</v>
      </c>
      <c r="D84" s="238">
        <f>-data!R84</f>
        <v>0</v>
      </c>
      <c r="E84" s="238">
        <f>-data!S84</f>
        <v>0</v>
      </c>
      <c r="F84" s="238">
        <f>-data!T84</f>
        <v>0</v>
      </c>
      <c r="G84" s="238">
        <f>-data!U84</f>
        <v>0</v>
      </c>
      <c r="H84" s="238">
        <f>-data!V84</f>
        <v>0</v>
      </c>
      <c r="I84" s="238">
        <f>-data!W84</f>
        <v>0</v>
      </c>
    </row>
    <row r="85" spans="1:9" ht="20.100000000000001" customHeight="1" x14ac:dyDescent="0.2">
      <c r="A85" s="230">
        <v>16</v>
      </c>
      <c r="B85" s="246" t="s">
        <v>1009</v>
      </c>
      <c r="C85" s="238">
        <f>data!Q85</f>
        <v>206942.42</v>
      </c>
      <c r="D85" s="238">
        <f>data!R85</f>
        <v>7126360.1899999995</v>
      </c>
      <c r="E85" s="238">
        <f>data!S85</f>
        <v>3112255.4899999998</v>
      </c>
      <c r="F85" s="238">
        <f>data!T85</f>
        <v>0</v>
      </c>
      <c r="G85" s="238">
        <f>data!U85</f>
        <v>5376492.3800000008</v>
      </c>
      <c r="H85" s="238">
        <f>data!V85</f>
        <v>1000713.96</v>
      </c>
      <c r="I85" s="238">
        <f>data!W85</f>
        <v>782481.36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1010</v>
      </c>
      <c r="C87" s="246">
        <f>+data!M682</f>
        <v>178927</v>
      </c>
      <c r="D87" s="246">
        <f>+data!M683</f>
        <v>1232371</v>
      </c>
      <c r="E87" s="246">
        <f>+data!M684</f>
        <v>1494866</v>
      </c>
      <c r="F87" s="246">
        <f>+data!M685</f>
        <v>0</v>
      </c>
      <c r="G87" s="246">
        <f>+data!M686</f>
        <v>2071733</v>
      </c>
      <c r="H87" s="246">
        <f>+data!M687</f>
        <v>408784</v>
      </c>
      <c r="I87" s="246">
        <f>+data!M688</f>
        <v>278457</v>
      </c>
    </row>
    <row r="88" spans="1:9" ht="20.100000000000001" customHeight="1" x14ac:dyDescent="0.2">
      <c r="A88" s="230">
        <v>19</v>
      </c>
      <c r="B88" s="246" t="s">
        <v>1011</v>
      </c>
      <c r="C88" s="238">
        <f>data!Q87</f>
        <v>979430</v>
      </c>
      <c r="D88" s="238">
        <f>data!R87</f>
        <v>7489755.1100000003</v>
      </c>
      <c r="E88" s="238">
        <f>data!S87</f>
        <v>16568973.24</v>
      </c>
      <c r="F88" s="238">
        <f>data!T87</f>
        <v>0</v>
      </c>
      <c r="G88" s="238">
        <f>data!U87</f>
        <v>11632567.5</v>
      </c>
      <c r="H88" s="238">
        <f>data!V87</f>
        <v>3043975</v>
      </c>
      <c r="I88" s="238">
        <f>data!W87</f>
        <v>430302</v>
      </c>
    </row>
    <row r="89" spans="1:9" ht="20.100000000000001" customHeight="1" x14ac:dyDescent="0.2">
      <c r="A89" s="230">
        <v>20</v>
      </c>
      <c r="B89" s="246" t="s">
        <v>1012</v>
      </c>
      <c r="C89" s="238">
        <f>data!Q88</f>
        <v>1959186</v>
      </c>
      <c r="D89" s="238">
        <f>data!R88</f>
        <v>8443179</v>
      </c>
      <c r="E89" s="238">
        <f>data!S88</f>
        <v>17839779.510000002</v>
      </c>
      <c r="F89" s="238">
        <f>data!T88</f>
        <v>0</v>
      </c>
      <c r="G89" s="238">
        <f>data!U88</f>
        <v>29857446.579999998</v>
      </c>
      <c r="H89" s="238">
        <f>data!V88</f>
        <v>5341723</v>
      </c>
      <c r="I89" s="238">
        <f>data!W88</f>
        <v>5397082</v>
      </c>
    </row>
    <row r="90" spans="1:9" ht="20.100000000000001" customHeight="1" x14ac:dyDescent="0.2">
      <c r="A90" s="230">
        <v>21</v>
      </c>
      <c r="B90" s="246" t="s">
        <v>1013</v>
      </c>
      <c r="C90" s="238">
        <f>data!Q89</f>
        <v>2938616</v>
      </c>
      <c r="D90" s="238">
        <f>data!R89</f>
        <v>15932934.109999999</v>
      </c>
      <c r="E90" s="238">
        <f>data!S89</f>
        <v>34408752.75</v>
      </c>
      <c r="F90" s="238">
        <f>data!T89</f>
        <v>0</v>
      </c>
      <c r="G90" s="238">
        <f>data!U89</f>
        <v>41490014.079999998</v>
      </c>
      <c r="H90" s="238">
        <f>data!V89</f>
        <v>8385698</v>
      </c>
      <c r="I90" s="238">
        <f>data!W89</f>
        <v>5827384</v>
      </c>
    </row>
    <row r="91" spans="1:9" ht="20.100000000000001" customHeight="1" x14ac:dyDescent="0.2">
      <c r="A91" s="230" t="s">
        <v>1014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1015</v>
      </c>
      <c r="C92" s="238">
        <f>data!Q90</f>
        <v>1302</v>
      </c>
      <c r="D92" s="238">
        <f>data!R90</f>
        <v>198</v>
      </c>
      <c r="E92" s="238">
        <f>data!S90</f>
        <v>1331</v>
      </c>
      <c r="F92" s="238">
        <f>data!T90</f>
        <v>0</v>
      </c>
      <c r="G92" s="238">
        <f>data!U90</f>
        <v>5703</v>
      </c>
      <c r="H92" s="238">
        <f>data!V90</f>
        <v>864</v>
      </c>
      <c r="I92" s="238">
        <f>data!W90</f>
        <v>742</v>
      </c>
    </row>
    <row r="93" spans="1:9" ht="20.100000000000001" customHeight="1" x14ac:dyDescent="0.2">
      <c r="A93" s="230">
        <v>23</v>
      </c>
      <c r="B93" s="238" t="s">
        <v>1016</v>
      </c>
      <c r="C93" s="238">
        <f>data!Q91</f>
        <v>0</v>
      </c>
      <c r="D93" s="238">
        <f>data!R91</f>
        <v>0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1017</v>
      </c>
      <c r="C94" s="238">
        <f>data!Q92</f>
        <v>380</v>
      </c>
      <c r="D94" s="238">
        <f>data!R92</f>
        <v>58</v>
      </c>
      <c r="E94" s="238">
        <f>data!S92</f>
        <v>388</v>
      </c>
      <c r="F94" s="238">
        <f>data!T92</f>
        <v>0</v>
      </c>
      <c r="G94" s="238">
        <f>data!U92</f>
        <v>1664</v>
      </c>
      <c r="H94" s="238">
        <f>data!V92</f>
        <v>252</v>
      </c>
      <c r="I94" s="238">
        <f>data!W92</f>
        <v>216</v>
      </c>
    </row>
    <row r="95" spans="1:9" ht="20.100000000000001" customHeight="1" x14ac:dyDescent="0.2">
      <c r="A95" s="230">
        <v>25</v>
      </c>
      <c r="B95" s="238" t="s">
        <v>1018</v>
      </c>
      <c r="C95" s="238">
        <f>data!Q93</f>
        <v>4402</v>
      </c>
      <c r="D95" s="238">
        <f>data!R93</f>
        <v>0</v>
      </c>
      <c r="E95" s="238">
        <f>data!S93</f>
        <v>1506</v>
      </c>
      <c r="F95" s="238">
        <f>data!T93</f>
        <v>0</v>
      </c>
      <c r="G95" s="238">
        <f>data!U93</f>
        <v>0</v>
      </c>
      <c r="H95" s="238">
        <f>data!V93</f>
        <v>0</v>
      </c>
      <c r="I95" s="238">
        <f>data!W93</f>
        <v>0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1.33</v>
      </c>
      <c r="D96" s="245">
        <f>data!R94</f>
        <v>0</v>
      </c>
      <c r="E96" s="245">
        <f>data!S94</f>
        <v>0</v>
      </c>
      <c r="F96" s="245">
        <f>data!T94</f>
        <v>0</v>
      </c>
      <c r="G96" s="245">
        <f>data!U94</f>
        <v>0</v>
      </c>
      <c r="H96" s="245">
        <f>data!V94</f>
        <v>0</v>
      </c>
      <c r="I96" s="245">
        <f>data!W94</f>
        <v>0</v>
      </c>
    </row>
    <row r="97" spans="1:9" ht="20.100000000000001" customHeight="1" x14ac:dyDescent="0.2">
      <c r="A97" s="231" t="s">
        <v>1000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1027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>Hospital: Grays Harbor Community Hospital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1002</v>
      </c>
      <c r="C102" s="244" t="s">
        <v>1028</v>
      </c>
      <c r="D102" s="244" t="s">
        <v>1029</v>
      </c>
      <c r="E102" s="244" t="s">
        <v>1029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1006</v>
      </c>
      <c r="C104" s="239" t="s">
        <v>250</v>
      </c>
      <c r="D104" s="240" t="s">
        <v>1030</v>
      </c>
      <c r="E104" s="240" t="s">
        <v>1030</v>
      </c>
      <c r="F104" s="240" t="s">
        <v>1030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90174.01</v>
      </c>
      <c r="D105" s="238">
        <f>data!Y59</f>
        <v>18842.310000000001</v>
      </c>
      <c r="E105" s="238">
        <f>data!Z59</f>
        <v>25086.95</v>
      </c>
      <c r="F105" s="238">
        <f>data!AA59</f>
        <v>7994.89</v>
      </c>
      <c r="G105" s="250"/>
      <c r="H105" s="238">
        <f>data!AC59</f>
        <v>77100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6.46</v>
      </c>
      <c r="D106" s="245">
        <f>data!Y60</f>
        <v>10.71</v>
      </c>
      <c r="E106" s="245">
        <f>data!Z60</f>
        <v>0</v>
      </c>
      <c r="F106" s="245">
        <f>data!AA60</f>
        <v>1.62</v>
      </c>
      <c r="G106" s="245">
        <f>data!AB60</f>
        <v>14.44</v>
      </c>
      <c r="H106" s="245">
        <f>data!AC60</f>
        <v>10.6</v>
      </c>
      <c r="I106" s="245">
        <f>data!AD60</f>
        <v>0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727128.72</v>
      </c>
      <c r="D107" s="238">
        <f>data!Y61</f>
        <v>1942602.32</v>
      </c>
      <c r="E107" s="238">
        <f>data!Z61</f>
        <v>0</v>
      </c>
      <c r="F107" s="238">
        <f>data!AA61</f>
        <v>182281.02000000002</v>
      </c>
      <c r="G107" s="238">
        <f>data!AB61</f>
        <v>1543518.5499999998</v>
      </c>
      <c r="H107" s="238">
        <f>data!AC61</f>
        <v>732934.58000000007</v>
      </c>
      <c r="I107" s="238">
        <f>data!AD61</f>
        <v>0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229820</v>
      </c>
      <c r="D108" s="238">
        <f>data!Y62</f>
        <v>508393</v>
      </c>
      <c r="E108" s="238">
        <f>data!Z62</f>
        <v>0</v>
      </c>
      <c r="F108" s="238">
        <f>data!AA62</f>
        <v>56691</v>
      </c>
      <c r="G108" s="238">
        <f>data!AB62</f>
        <v>476042</v>
      </c>
      <c r="H108" s="238">
        <f>data!AC62</f>
        <v>226031</v>
      </c>
      <c r="I108" s="238">
        <f>data!AD62</f>
        <v>0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0</v>
      </c>
      <c r="D109" s="238">
        <f>data!Y63</f>
        <v>682942.57000000007</v>
      </c>
      <c r="E109" s="238">
        <f>data!Z63</f>
        <v>0</v>
      </c>
      <c r="F109" s="238">
        <f>data!AA63</f>
        <v>0</v>
      </c>
      <c r="G109" s="238">
        <f>data!AB63</f>
        <v>4916.66</v>
      </c>
      <c r="H109" s="238">
        <f>data!AC63</f>
        <v>0</v>
      </c>
      <c r="I109" s="238">
        <f>data!AD63</f>
        <v>0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206657.72</v>
      </c>
      <c r="D110" s="238">
        <f>data!Y64</f>
        <v>94856.310000000012</v>
      </c>
      <c r="E110" s="238">
        <f>data!Z64</f>
        <v>0</v>
      </c>
      <c r="F110" s="238">
        <f>data!AA64</f>
        <v>8036.08</v>
      </c>
      <c r="G110" s="238">
        <f>data!AB64</f>
        <v>2700083.57</v>
      </c>
      <c r="H110" s="238">
        <f>data!AC64</f>
        <v>146050.47999999998</v>
      </c>
      <c r="I110" s="238">
        <f>data!AD64</f>
        <v>0</v>
      </c>
    </row>
    <row r="111" spans="1:9" ht="20.100000000000001" customHeight="1" x14ac:dyDescent="0.2">
      <c r="A111" s="230">
        <v>10</v>
      </c>
      <c r="B111" s="238" t="s">
        <v>521</v>
      </c>
      <c r="C111" s="238">
        <f>data!X65</f>
        <v>0</v>
      </c>
      <c r="D111" s="238">
        <f>data!Y65</f>
        <v>35927.85</v>
      </c>
      <c r="E111" s="238">
        <f>data!Z65</f>
        <v>0</v>
      </c>
      <c r="F111" s="238">
        <f>data!AA65</f>
        <v>0</v>
      </c>
      <c r="G111" s="238">
        <f>data!AB65</f>
        <v>0</v>
      </c>
      <c r="H111" s="238">
        <f>data!AC65</f>
        <v>0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522</v>
      </c>
      <c r="C112" s="238">
        <f>data!X66</f>
        <v>127070.78</v>
      </c>
      <c r="D112" s="238">
        <f>data!Y66</f>
        <v>1286778.05</v>
      </c>
      <c r="E112" s="238">
        <f>data!Z66</f>
        <v>0</v>
      </c>
      <c r="F112" s="238">
        <f>data!AA66</f>
        <v>277307.08</v>
      </c>
      <c r="G112" s="238">
        <f>data!AB66</f>
        <v>161623.55000000002</v>
      </c>
      <c r="H112" s="238">
        <f>data!AC66</f>
        <v>2008.5</v>
      </c>
      <c r="I112" s="238">
        <f>data!AD66</f>
        <v>0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32614</v>
      </c>
      <c r="D113" s="238">
        <f>data!Y67</f>
        <v>287689</v>
      </c>
      <c r="E113" s="238">
        <f>data!Z67</f>
        <v>0</v>
      </c>
      <c r="F113" s="238">
        <f>data!AA67</f>
        <v>6177</v>
      </c>
      <c r="G113" s="238">
        <f>data!AB67</f>
        <v>7618</v>
      </c>
      <c r="H113" s="238">
        <f>data!AC67</f>
        <v>44594</v>
      </c>
      <c r="I113" s="238">
        <f>data!AD67</f>
        <v>0</v>
      </c>
    </row>
    <row r="114" spans="1:9" ht="20.100000000000001" customHeight="1" x14ac:dyDescent="0.2">
      <c r="A114" s="230">
        <v>13</v>
      </c>
      <c r="B114" s="238" t="s">
        <v>1007</v>
      </c>
      <c r="C114" s="238">
        <f>data!X68</f>
        <v>0</v>
      </c>
      <c r="D114" s="238">
        <f>data!Y68</f>
        <v>10595.44</v>
      </c>
      <c r="E114" s="238">
        <f>data!Z68</f>
        <v>0</v>
      </c>
      <c r="F114" s="238">
        <f>data!AA68</f>
        <v>16</v>
      </c>
      <c r="G114" s="238">
        <f>data!AB68</f>
        <v>161159.49</v>
      </c>
      <c r="H114" s="238">
        <f>data!AC68</f>
        <v>110484.04</v>
      </c>
      <c r="I114" s="238">
        <f>data!AD68</f>
        <v>0</v>
      </c>
    </row>
    <row r="115" spans="1:9" ht="20.100000000000001" customHeight="1" x14ac:dyDescent="0.2">
      <c r="A115" s="230">
        <v>14</v>
      </c>
      <c r="B115" s="238" t="s">
        <v>1008</v>
      </c>
      <c r="C115" s="238">
        <f>data!X69</f>
        <v>70897.69</v>
      </c>
      <c r="D115" s="238">
        <f>data!Y69</f>
        <v>88326.489999999991</v>
      </c>
      <c r="E115" s="238">
        <f>data!Z69</f>
        <v>0</v>
      </c>
      <c r="F115" s="238">
        <f>data!AA69</f>
        <v>29810.059999999998</v>
      </c>
      <c r="G115" s="238">
        <f>data!AB69</f>
        <v>60591.64</v>
      </c>
      <c r="H115" s="238">
        <f>data!AC69</f>
        <v>949833.81</v>
      </c>
      <c r="I115" s="238">
        <f>data!AD69</f>
        <v>0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0</v>
      </c>
      <c r="D116" s="238">
        <f>-data!Y84</f>
        <v>0</v>
      </c>
      <c r="E116" s="238">
        <f>-data!Z84</f>
        <v>0</v>
      </c>
      <c r="F116" s="238">
        <f>-data!AA84</f>
        <v>0</v>
      </c>
      <c r="G116" s="238">
        <f>-data!AB84</f>
        <v>0</v>
      </c>
      <c r="H116" s="238">
        <f>-data!AC84</f>
        <v>0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1009</v>
      </c>
      <c r="C117" s="238">
        <f>data!X85</f>
        <v>1394188.91</v>
      </c>
      <c r="D117" s="238">
        <f>data!Y85</f>
        <v>4938111.0300000012</v>
      </c>
      <c r="E117" s="238">
        <f>data!Z85</f>
        <v>0</v>
      </c>
      <c r="F117" s="238">
        <f>data!AA85</f>
        <v>560318.24</v>
      </c>
      <c r="G117" s="238">
        <f>data!AB85</f>
        <v>5115553.459999999</v>
      </c>
      <c r="H117" s="238">
        <f>data!AC85</f>
        <v>2211936.41</v>
      </c>
      <c r="I117" s="238">
        <f>data!AD85</f>
        <v>0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1010</v>
      </c>
      <c r="C119" s="246">
        <f>+data!M689</f>
        <v>2607359</v>
      </c>
      <c r="D119" s="246">
        <f>+data!M690</f>
        <v>1942818</v>
      </c>
      <c r="E119" s="246">
        <f>+data!M691</f>
        <v>0</v>
      </c>
      <c r="F119" s="246">
        <f>+data!M692</f>
        <v>208953</v>
      </c>
      <c r="G119" s="246">
        <f>+data!M693</f>
        <v>1758883</v>
      </c>
      <c r="H119" s="246">
        <f>+data!M694</f>
        <v>481553</v>
      </c>
      <c r="I119" s="246">
        <f>+data!M695</f>
        <v>0</v>
      </c>
    </row>
    <row r="120" spans="1:9" ht="20.100000000000001" customHeight="1" x14ac:dyDescent="0.2">
      <c r="A120" s="230">
        <v>19</v>
      </c>
      <c r="B120" s="246" t="s">
        <v>1011</v>
      </c>
      <c r="C120" s="238">
        <f>data!X87</f>
        <v>16187176</v>
      </c>
      <c r="D120" s="238">
        <f>data!Y87</f>
        <v>4985429.93</v>
      </c>
      <c r="E120" s="238">
        <f>data!Z87</f>
        <v>0</v>
      </c>
      <c r="F120" s="238">
        <f>data!AA87</f>
        <v>457080.22</v>
      </c>
      <c r="G120" s="238">
        <f>data!AB87</f>
        <v>20400786.07</v>
      </c>
      <c r="H120" s="238">
        <f>data!AC87</f>
        <v>5871729</v>
      </c>
      <c r="I120" s="238">
        <f>data!AD87</f>
        <v>0</v>
      </c>
    </row>
    <row r="121" spans="1:9" ht="20.100000000000001" customHeight="1" x14ac:dyDescent="0.2">
      <c r="A121" s="230">
        <v>20</v>
      </c>
      <c r="B121" s="246" t="s">
        <v>1012</v>
      </c>
      <c r="C121" s="238">
        <f>data!X88</f>
        <v>62551775</v>
      </c>
      <c r="D121" s="238">
        <f>data!Y88</f>
        <v>33155688.93</v>
      </c>
      <c r="E121" s="238">
        <f>data!Z88</f>
        <v>0</v>
      </c>
      <c r="F121" s="238">
        <f>data!AA88</f>
        <v>4128534.58</v>
      </c>
      <c r="G121" s="238">
        <f>data!AB88</f>
        <v>14362193.15</v>
      </c>
      <c r="H121" s="238">
        <f>data!AC88</f>
        <v>503832</v>
      </c>
      <c r="I121" s="238">
        <f>data!AD88</f>
        <v>0</v>
      </c>
    </row>
    <row r="122" spans="1:9" ht="20.100000000000001" customHeight="1" x14ac:dyDescent="0.2">
      <c r="A122" s="230">
        <v>21</v>
      </c>
      <c r="B122" s="246" t="s">
        <v>1013</v>
      </c>
      <c r="C122" s="238">
        <f>data!X89</f>
        <v>78738951</v>
      </c>
      <c r="D122" s="238">
        <f>data!Y89</f>
        <v>38141118.859999999</v>
      </c>
      <c r="E122" s="238">
        <f>data!Z89</f>
        <v>0</v>
      </c>
      <c r="F122" s="238">
        <f>data!AA89</f>
        <v>4585614.8</v>
      </c>
      <c r="G122" s="238">
        <f>data!AB89</f>
        <v>34762979.219999999</v>
      </c>
      <c r="H122" s="238">
        <f>data!AC89</f>
        <v>6375561</v>
      </c>
      <c r="I122" s="238">
        <f>data!AD89</f>
        <v>0</v>
      </c>
    </row>
    <row r="123" spans="1:9" ht="20.100000000000001" customHeight="1" x14ac:dyDescent="0.2">
      <c r="A123" s="230" t="s">
        <v>1014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1015</v>
      </c>
      <c r="C124" s="238">
        <f>data!X90</f>
        <v>5944</v>
      </c>
      <c r="D124" s="238">
        <f>data!Y90</f>
        <v>8961</v>
      </c>
      <c r="E124" s="238">
        <f>data!Z90</f>
        <v>0</v>
      </c>
      <c r="F124" s="238">
        <f>data!AA90</f>
        <v>403</v>
      </c>
      <c r="G124" s="238">
        <f>data!AB90</f>
        <v>1239</v>
      </c>
      <c r="H124" s="238">
        <f>data!AC90</f>
        <v>304</v>
      </c>
      <c r="I124" s="238">
        <f>data!AD90</f>
        <v>0</v>
      </c>
    </row>
    <row r="125" spans="1:9" ht="20.100000000000001" customHeight="1" x14ac:dyDescent="0.2">
      <c r="A125" s="230">
        <v>23</v>
      </c>
      <c r="B125" s="238" t="s">
        <v>1016</v>
      </c>
      <c r="C125" s="238">
        <f>data!X91</f>
        <v>0</v>
      </c>
      <c r="D125" s="238">
        <f>data!Y91</f>
        <v>0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1017</v>
      </c>
      <c r="C126" s="238">
        <f>data!X92</f>
        <v>1734</v>
      </c>
      <c r="D126" s="238">
        <f>data!Y92</f>
        <v>2614</v>
      </c>
      <c r="E126" s="238">
        <f>data!Z92</f>
        <v>0</v>
      </c>
      <c r="F126" s="238">
        <f>data!AA92</f>
        <v>118</v>
      </c>
      <c r="G126" s="238">
        <f>data!AB92</f>
        <v>361</v>
      </c>
      <c r="H126" s="238">
        <f>data!AC92</f>
        <v>89</v>
      </c>
      <c r="I126" s="238">
        <f>data!AD92</f>
        <v>0</v>
      </c>
    </row>
    <row r="127" spans="1:9" ht="20.100000000000001" customHeight="1" x14ac:dyDescent="0.2">
      <c r="A127" s="230">
        <v>25</v>
      </c>
      <c r="B127" s="238" t="s">
        <v>1018</v>
      </c>
      <c r="C127" s="238">
        <f>data!X93</f>
        <v>16201</v>
      </c>
      <c r="D127" s="238">
        <f>data!Y93</f>
        <v>18370</v>
      </c>
      <c r="E127" s="238">
        <f>data!Z93</f>
        <v>0</v>
      </c>
      <c r="F127" s="238">
        <f>data!AA93</f>
        <v>0</v>
      </c>
      <c r="G127" s="238">
        <f>data!AB93</f>
        <v>0</v>
      </c>
      <c r="H127" s="238">
        <f>data!AC93</f>
        <v>365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0</v>
      </c>
      <c r="D128" s="245">
        <f>data!Y94</f>
        <v>1.02</v>
      </c>
      <c r="E128" s="245">
        <f>data!Z94</f>
        <v>0</v>
      </c>
      <c r="F128" s="245">
        <f>data!AA94</f>
        <v>0</v>
      </c>
      <c r="G128" s="245">
        <f>data!AB94</f>
        <v>0</v>
      </c>
      <c r="H128" s="245">
        <f>data!AC94</f>
        <v>0</v>
      </c>
      <c r="I128" s="245">
        <f>data!AD94</f>
        <v>0</v>
      </c>
    </row>
    <row r="129" spans="1:14" ht="20.100000000000001" customHeight="1" x14ac:dyDescent="0.2">
      <c r="A129" s="231" t="s">
        <v>1000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1031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>Hospital: Grays Harbor Community Hospital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1002</v>
      </c>
      <c r="C134" s="244" t="s">
        <v>121</v>
      </c>
      <c r="D134" s="244" t="s">
        <v>122</v>
      </c>
      <c r="E134" s="244" t="s">
        <v>144</v>
      </c>
      <c r="F134" s="244"/>
      <c r="G134" s="244" t="s">
        <v>1032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1006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1033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47889</v>
      </c>
      <c r="D137" s="238">
        <f>data!AF59</f>
        <v>0</v>
      </c>
      <c r="E137" s="238">
        <f>data!AG59</f>
        <v>21758</v>
      </c>
      <c r="F137" s="238">
        <f>data!AH59</f>
        <v>0</v>
      </c>
      <c r="G137" s="238">
        <f>data!AI59</f>
        <v>0</v>
      </c>
      <c r="H137" s="238">
        <f>data!AJ59</f>
        <v>0</v>
      </c>
      <c r="I137" s="238">
        <f>data!AK59</f>
        <v>15371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8.91</v>
      </c>
      <c r="D138" s="245">
        <f>data!AF60</f>
        <v>0</v>
      </c>
      <c r="E138" s="245">
        <f>data!AG60</f>
        <v>39.17</v>
      </c>
      <c r="F138" s="245">
        <f>data!AH60</f>
        <v>0</v>
      </c>
      <c r="G138" s="245">
        <f>data!AI60</f>
        <v>5.44</v>
      </c>
      <c r="H138" s="245">
        <f>data!AJ60</f>
        <v>0</v>
      </c>
      <c r="I138" s="245">
        <f>data!AK60</f>
        <v>2.85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0</v>
      </c>
      <c r="D139" s="238">
        <f>data!AF61</f>
        <v>0</v>
      </c>
      <c r="E139" s="238">
        <f>data!AG61</f>
        <v>2771642.4099999997</v>
      </c>
      <c r="F139" s="238">
        <f>data!AH61</f>
        <v>0</v>
      </c>
      <c r="G139" s="238">
        <f>data!AI61</f>
        <v>657448.69999999995</v>
      </c>
      <c r="H139" s="238">
        <f>data!AJ61</f>
        <v>0</v>
      </c>
      <c r="I139" s="238">
        <f>data!AK61</f>
        <v>0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0</v>
      </c>
      <c r="D140" s="238">
        <f>data!AF62</f>
        <v>0</v>
      </c>
      <c r="E140" s="238">
        <f>data!AG62</f>
        <v>865470</v>
      </c>
      <c r="F140" s="238">
        <f>data!AH62</f>
        <v>0</v>
      </c>
      <c r="G140" s="238">
        <f>data!AI62</f>
        <v>205543</v>
      </c>
      <c r="H140" s="238">
        <f>data!AJ62</f>
        <v>0</v>
      </c>
      <c r="I140" s="238">
        <f>data!AK62</f>
        <v>0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0</v>
      </c>
      <c r="D141" s="238">
        <f>data!AF63</f>
        <v>0</v>
      </c>
      <c r="E141" s="238">
        <f>data!AG63</f>
        <v>871320.19</v>
      </c>
      <c r="F141" s="238">
        <f>data!AH63</f>
        <v>0</v>
      </c>
      <c r="G141" s="238">
        <f>data!AI63</f>
        <v>0</v>
      </c>
      <c r="H141" s="238">
        <f>data!AJ63</f>
        <v>0</v>
      </c>
      <c r="I141" s="238">
        <f>data!AK63</f>
        <v>0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18658.089999999997</v>
      </c>
      <c r="D142" s="238">
        <f>data!AF64</f>
        <v>0</v>
      </c>
      <c r="E142" s="238">
        <f>data!AG64</f>
        <v>959363.81</v>
      </c>
      <c r="F142" s="238">
        <f>data!AH64</f>
        <v>0</v>
      </c>
      <c r="G142" s="238">
        <f>data!AI64</f>
        <v>57462.219999999994</v>
      </c>
      <c r="H142" s="238">
        <f>data!AJ64</f>
        <v>0</v>
      </c>
      <c r="I142" s="238">
        <f>data!AK64</f>
        <v>1380.5900000000001</v>
      </c>
    </row>
    <row r="143" spans="1:14" ht="20.100000000000001" customHeight="1" x14ac:dyDescent="0.2">
      <c r="A143" s="230">
        <v>10</v>
      </c>
      <c r="B143" s="238" t="s">
        <v>521</v>
      </c>
      <c r="C143" s="238">
        <f>data!AE65</f>
        <v>0</v>
      </c>
      <c r="D143" s="238">
        <f>data!AF65</f>
        <v>0</v>
      </c>
      <c r="E143" s="238">
        <f>data!AG65</f>
        <v>0</v>
      </c>
      <c r="F143" s="238">
        <f>data!AH65</f>
        <v>0</v>
      </c>
      <c r="G143" s="238">
        <f>data!AI65</f>
        <v>0</v>
      </c>
      <c r="H143" s="238">
        <f>data!AJ65</f>
        <v>0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522</v>
      </c>
      <c r="C144" s="238">
        <f>data!AE66</f>
        <v>1458915.79</v>
      </c>
      <c r="D144" s="238">
        <f>data!AF66</f>
        <v>0</v>
      </c>
      <c r="E144" s="238">
        <f>data!AG66</f>
        <v>126411.31999999999</v>
      </c>
      <c r="F144" s="238">
        <f>data!AH66</f>
        <v>0</v>
      </c>
      <c r="G144" s="238">
        <f>data!AI66</f>
        <v>15</v>
      </c>
      <c r="H144" s="238">
        <f>data!AJ66</f>
        <v>0</v>
      </c>
      <c r="I144" s="238">
        <f>data!AK66</f>
        <v>499161.59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37969</v>
      </c>
      <c r="D145" s="238">
        <f>data!AF67</f>
        <v>0</v>
      </c>
      <c r="E145" s="238">
        <f>data!AG67</f>
        <v>176078</v>
      </c>
      <c r="F145" s="238">
        <f>data!AH67</f>
        <v>0</v>
      </c>
      <c r="G145" s="238">
        <f>data!AI67</f>
        <v>18693</v>
      </c>
      <c r="H145" s="238">
        <f>data!AJ67</f>
        <v>0</v>
      </c>
      <c r="I145" s="238">
        <f>data!AK67</f>
        <v>0</v>
      </c>
    </row>
    <row r="146" spans="1:9" ht="20.100000000000001" customHeight="1" x14ac:dyDescent="0.2">
      <c r="A146" s="230">
        <v>13</v>
      </c>
      <c r="B146" s="238" t="s">
        <v>1007</v>
      </c>
      <c r="C146" s="238">
        <f>data!AE68</f>
        <v>11505.62</v>
      </c>
      <c r="D146" s="238">
        <f>data!AF68</f>
        <v>0</v>
      </c>
      <c r="E146" s="238">
        <f>data!AG68</f>
        <v>0</v>
      </c>
      <c r="F146" s="238">
        <f>data!AH68</f>
        <v>0</v>
      </c>
      <c r="G146" s="238">
        <f>data!AI68</f>
        <v>0</v>
      </c>
      <c r="H146" s="238">
        <f>data!AJ68</f>
        <v>0</v>
      </c>
      <c r="I146" s="238">
        <f>data!AK68</f>
        <v>0</v>
      </c>
    </row>
    <row r="147" spans="1:9" ht="20.100000000000001" customHeight="1" x14ac:dyDescent="0.2">
      <c r="A147" s="230">
        <v>14</v>
      </c>
      <c r="B147" s="238" t="s">
        <v>1008</v>
      </c>
      <c r="C147" s="238">
        <f>data!AE69</f>
        <v>1213.05</v>
      </c>
      <c r="D147" s="238">
        <f>data!AF69</f>
        <v>0</v>
      </c>
      <c r="E147" s="238">
        <f>data!AG69</f>
        <v>2157171.4500000002</v>
      </c>
      <c r="F147" s="238">
        <f>data!AH69</f>
        <v>0</v>
      </c>
      <c r="G147" s="238">
        <f>data!AI69</f>
        <v>74468.899999999994</v>
      </c>
      <c r="H147" s="238">
        <f>data!AJ69</f>
        <v>0</v>
      </c>
      <c r="I147" s="238">
        <f>data!AK69</f>
        <v>366515.7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0</v>
      </c>
      <c r="D148" s="238">
        <f>-data!AF84</f>
        <v>0</v>
      </c>
      <c r="E148" s="238">
        <f>-data!AG84</f>
        <v>0</v>
      </c>
      <c r="F148" s="238">
        <f>-data!AH84</f>
        <v>0</v>
      </c>
      <c r="G148" s="238">
        <f>-data!AI84</f>
        <v>0</v>
      </c>
      <c r="H148" s="238">
        <f>-data!AJ84</f>
        <v>0</v>
      </c>
      <c r="I148" s="238">
        <f>-data!AK84</f>
        <v>0</v>
      </c>
    </row>
    <row r="149" spans="1:9" ht="20.100000000000001" customHeight="1" x14ac:dyDescent="0.2">
      <c r="A149" s="230">
        <v>16</v>
      </c>
      <c r="B149" s="246" t="s">
        <v>1009</v>
      </c>
      <c r="C149" s="238">
        <f>data!AE85</f>
        <v>1528261.5500000003</v>
      </c>
      <c r="D149" s="238">
        <f>data!AF85</f>
        <v>0</v>
      </c>
      <c r="E149" s="238">
        <f>data!AG85</f>
        <v>7927457.1800000006</v>
      </c>
      <c r="F149" s="238">
        <f>data!AH85</f>
        <v>0</v>
      </c>
      <c r="G149" s="238">
        <f>data!AI85</f>
        <v>1013630.82</v>
      </c>
      <c r="H149" s="238">
        <f>data!AJ85</f>
        <v>0</v>
      </c>
      <c r="I149" s="238">
        <f>data!AK85</f>
        <v>867057.88000000012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1010</v>
      </c>
      <c r="C151" s="246">
        <f>+data!M696</f>
        <v>497312</v>
      </c>
      <c r="D151" s="246">
        <f>+data!M697</f>
        <v>0</v>
      </c>
      <c r="E151" s="246">
        <f>+data!M698</f>
        <v>3593454</v>
      </c>
      <c r="F151" s="246">
        <f>+data!M699</f>
        <v>0</v>
      </c>
      <c r="G151" s="246">
        <f>+data!M700</f>
        <v>464860</v>
      </c>
      <c r="H151" s="246">
        <f>+data!M701</f>
        <v>0</v>
      </c>
      <c r="I151" s="246">
        <f>+data!M702</f>
        <v>116089</v>
      </c>
    </row>
    <row r="152" spans="1:9" ht="20.100000000000001" customHeight="1" x14ac:dyDescent="0.2">
      <c r="A152" s="230">
        <v>19</v>
      </c>
      <c r="B152" s="246" t="s">
        <v>1011</v>
      </c>
      <c r="C152" s="238">
        <f>data!AE87</f>
        <v>1253203</v>
      </c>
      <c r="D152" s="238">
        <f>data!AF87</f>
        <v>0</v>
      </c>
      <c r="E152" s="238">
        <f>data!AG87</f>
        <v>6877054</v>
      </c>
      <c r="F152" s="238">
        <f>data!AH87</f>
        <v>0</v>
      </c>
      <c r="G152" s="238">
        <f>data!AI87</f>
        <v>12337.7</v>
      </c>
      <c r="H152" s="238">
        <f>data!AJ87</f>
        <v>0</v>
      </c>
      <c r="I152" s="238">
        <f>data!AK87</f>
        <v>295443</v>
      </c>
    </row>
    <row r="153" spans="1:9" ht="20.100000000000001" customHeight="1" x14ac:dyDescent="0.2">
      <c r="A153" s="230">
        <v>20</v>
      </c>
      <c r="B153" s="246" t="s">
        <v>1012</v>
      </c>
      <c r="C153" s="238">
        <f>data!AE88</f>
        <v>3265668.93</v>
      </c>
      <c r="D153" s="238">
        <f>data!AF88</f>
        <v>0</v>
      </c>
      <c r="E153" s="238">
        <f>data!AG88</f>
        <v>41357911</v>
      </c>
      <c r="F153" s="238">
        <f>data!AH88</f>
        <v>0</v>
      </c>
      <c r="G153" s="238">
        <f>data!AI88</f>
        <v>4490556</v>
      </c>
      <c r="H153" s="238">
        <f>data!AJ88</f>
        <v>0</v>
      </c>
      <c r="I153" s="238">
        <f>data!AK88</f>
        <v>67769</v>
      </c>
    </row>
    <row r="154" spans="1:9" ht="20.100000000000001" customHeight="1" x14ac:dyDescent="0.2">
      <c r="A154" s="230">
        <v>21</v>
      </c>
      <c r="B154" s="246" t="s">
        <v>1013</v>
      </c>
      <c r="C154" s="238">
        <f>data!AE89</f>
        <v>4518871.93</v>
      </c>
      <c r="D154" s="238">
        <f>data!AF89</f>
        <v>0</v>
      </c>
      <c r="E154" s="238">
        <f>data!AG89</f>
        <v>48234965</v>
      </c>
      <c r="F154" s="238">
        <f>data!AH89</f>
        <v>0</v>
      </c>
      <c r="G154" s="238">
        <f>data!AI89</f>
        <v>4502893.7</v>
      </c>
      <c r="H154" s="238">
        <f>data!AJ89</f>
        <v>0</v>
      </c>
      <c r="I154" s="238">
        <f>data!AK89</f>
        <v>363212</v>
      </c>
    </row>
    <row r="155" spans="1:9" ht="20.100000000000001" customHeight="1" x14ac:dyDescent="0.2">
      <c r="A155" s="230" t="s">
        <v>1014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1015</v>
      </c>
      <c r="C156" s="238">
        <f>data!AE90</f>
        <v>6115</v>
      </c>
      <c r="D156" s="238">
        <f>data!AF90</f>
        <v>0</v>
      </c>
      <c r="E156" s="238">
        <f>data!AG90</f>
        <v>15933</v>
      </c>
      <c r="F156" s="238">
        <f>data!AH90</f>
        <v>0</v>
      </c>
      <c r="G156" s="238">
        <f>data!AI90</f>
        <v>3092</v>
      </c>
      <c r="H156" s="238">
        <f>data!AJ90</f>
        <v>0</v>
      </c>
      <c r="I156" s="238">
        <f>data!AK90</f>
        <v>0</v>
      </c>
    </row>
    <row r="157" spans="1:9" ht="20.100000000000001" customHeight="1" x14ac:dyDescent="0.2">
      <c r="A157" s="230">
        <v>23</v>
      </c>
      <c r="B157" s="238" t="s">
        <v>1016</v>
      </c>
      <c r="C157" s="238">
        <f>data!AE91</f>
        <v>0</v>
      </c>
      <c r="D157" s="238">
        <f>data!AF91</f>
        <v>0</v>
      </c>
      <c r="E157" s="238">
        <f>data!AG91</f>
        <v>1788</v>
      </c>
      <c r="F157" s="238">
        <f>data!AH91</f>
        <v>0</v>
      </c>
      <c r="G157" s="238">
        <f>data!AI91</f>
        <v>0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1017</v>
      </c>
      <c r="C158" s="238">
        <f>data!AE92</f>
        <v>1784</v>
      </c>
      <c r="D158" s="238">
        <f>data!AF92</f>
        <v>0</v>
      </c>
      <c r="E158" s="238">
        <f>data!AG92</f>
        <v>4648</v>
      </c>
      <c r="F158" s="238">
        <f>data!AH92</f>
        <v>0</v>
      </c>
      <c r="G158" s="238">
        <f>data!AI92</f>
        <v>902</v>
      </c>
      <c r="H158" s="238">
        <f>data!AJ92</f>
        <v>0</v>
      </c>
      <c r="I158" s="238">
        <f>data!AK92</f>
        <v>0</v>
      </c>
    </row>
    <row r="159" spans="1:9" ht="20.100000000000001" customHeight="1" x14ac:dyDescent="0.2">
      <c r="A159" s="230">
        <v>25</v>
      </c>
      <c r="B159" s="238" t="s">
        <v>1018</v>
      </c>
      <c r="C159" s="238">
        <f>data!AE93</f>
        <v>5829</v>
      </c>
      <c r="D159" s="238">
        <f>data!AF93</f>
        <v>0</v>
      </c>
      <c r="E159" s="238">
        <f>data!AG93</f>
        <v>131532</v>
      </c>
      <c r="F159" s="238">
        <f>data!AH93</f>
        <v>0</v>
      </c>
      <c r="G159" s="238">
        <f>data!AI93</f>
        <v>18323</v>
      </c>
      <c r="H159" s="238">
        <f>data!AJ93</f>
        <v>0</v>
      </c>
      <c r="I159" s="238">
        <f>data!AK93</f>
        <v>0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0</v>
      </c>
      <c r="D160" s="245">
        <f>data!AF94</f>
        <v>0</v>
      </c>
      <c r="E160" s="245">
        <f>data!AG94</f>
        <v>26.4</v>
      </c>
      <c r="F160" s="245">
        <f>data!AH94</f>
        <v>0</v>
      </c>
      <c r="G160" s="245">
        <f>data!AI94</f>
        <v>4.6900000000000004</v>
      </c>
      <c r="H160" s="245">
        <f>data!AJ94</f>
        <v>0</v>
      </c>
      <c r="I160" s="245">
        <f>data!AK94</f>
        <v>0</v>
      </c>
    </row>
    <row r="161" spans="1:9" ht="20.100000000000001" customHeight="1" x14ac:dyDescent="0.2">
      <c r="A161" s="231" t="s">
        <v>1000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1034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>Hospital: Grays Harbor Community Hospital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1002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1035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1036</v>
      </c>
      <c r="F167" s="244" t="s">
        <v>208</v>
      </c>
      <c r="G167" s="244" t="s">
        <v>147</v>
      </c>
      <c r="H167" s="243" t="s">
        <v>1037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1006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786</v>
      </c>
      <c r="D169" s="238">
        <f>data!AM59</f>
        <v>0</v>
      </c>
      <c r="E169" s="238">
        <f>data!AN59</f>
        <v>0</v>
      </c>
      <c r="F169" s="238">
        <f>data!AO59</f>
        <v>0</v>
      </c>
      <c r="G169" s="238">
        <f>data!AP59</f>
        <v>55329</v>
      </c>
      <c r="H169" s="238">
        <f>data!AQ59</f>
        <v>0</v>
      </c>
      <c r="I169" s="238">
        <f>data!AR59</f>
        <v>0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1.36</v>
      </c>
      <c r="D170" s="245">
        <f>data!AM60</f>
        <v>0</v>
      </c>
      <c r="E170" s="245">
        <f>data!AN60</f>
        <v>0</v>
      </c>
      <c r="F170" s="245">
        <f>data!AO60</f>
        <v>0</v>
      </c>
      <c r="G170" s="245">
        <f>data!AP60</f>
        <v>81.48</v>
      </c>
      <c r="H170" s="245">
        <f>data!AQ60</f>
        <v>0</v>
      </c>
      <c r="I170" s="245">
        <f>data!AR60</f>
        <v>0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0</v>
      </c>
      <c r="D171" s="238">
        <f>data!AM61</f>
        <v>0</v>
      </c>
      <c r="E171" s="238">
        <f>data!AN61</f>
        <v>0</v>
      </c>
      <c r="F171" s="238">
        <f>data!AO61</f>
        <v>0</v>
      </c>
      <c r="G171" s="238">
        <f>data!AP61</f>
        <v>8249203.7699999996</v>
      </c>
      <c r="H171" s="238">
        <f>data!AQ61</f>
        <v>0</v>
      </c>
      <c r="I171" s="238">
        <f>data!AR61</f>
        <v>0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0</v>
      </c>
      <c r="D172" s="238">
        <f>data!AM62</f>
        <v>0</v>
      </c>
      <c r="E172" s="238">
        <f>data!AN62</f>
        <v>0</v>
      </c>
      <c r="F172" s="238">
        <f>data!AO62</f>
        <v>0</v>
      </c>
      <c r="G172" s="238">
        <f>data!AP62</f>
        <v>1739660</v>
      </c>
      <c r="H172" s="238">
        <f>data!AQ62</f>
        <v>0</v>
      </c>
      <c r="I172" s="238">
        <f>data!AR62</f>
        <v>0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0</v>
      </c>
      <c r="D173" s="238">
        <f>data!AM63</f>
        <v>0</v>
      </c>
      <c r="E173" s="238">
        <f>data!AN63</f>
        <v>0</v>
      </c>
      <c r="F173" s="238">
        <f>data!AO63</f>
        <v>0</v>
      </c>
      <c r="G173" s="238">
        <f>data!AP63</f>
        <v>722024.13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19.809999999999999</v>
      </c>
      <c r="D174" s="238">
        <f>data!AM64</f>
        <v>0</v>
      </c>
      <c r="E174" s="238">
        <f>data!AN64</f>
        <v>0</v>
      </c>
      <c r="F174" s="238">
        <f>data!AO64</f>
        <v>0</v>
      </c>
      <c r="G174" s="238">
        <f>data!AP64</f>
        <v>600933.03</v>
      </c>
      <c r="H174" s="238">
        <f>data!AQ64</f>
        <v>0</v>
      </c>
      <c r="I174" s="238">
        <f>data!AR64</f>
        <v>0</v>
      </c>
    </row>
    <row r="175" spans="1:9" ht="20.100000000000001" customHeight="1" x14ac:dyDescent="0.2">
      <c r="A175" s="230">
        <v>10</v>
      </c>
      <c r="B175" s="238" t="s">
        <v>521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0</v>
      </c>
      <c r="G175" s="238">
        <f>data!AP65</f>
        <v>77522.260000000009</v>
      </c>
      <c r="H175" s="238">
        <f>data!AQ65</f>
        <v>0</v>
      </c>
      <c r="I175" s="238">
        <f>data!AR65</f>
        <v>0</v>
      </c>
    </row>
    <row r="176" spans="1:9" ht="20.100000000000001" customHeight="1" x14ac:dyDescent="0.2">
      <c r="A176" s="230">
        <v>11</v>
      </c>
      <c r="B176" s="238" t="s">
        <v>522</v>
      </c>
      <c r="C176" s="238">
        <f>data!AL66</f>
        <v>119340.54</v>
      </c>
      <c r="D176" s="238">
        <f>data!AM66</f>
        <v>0</v>
      </c>
      <c r="E176" s="238">
        <f>data!AN66</f>
        <v>0</v>
      </c>
      <c r="F176" s="238">
        <f>data!AO66</f>
        <v>0</v>
      </c>
      <c r="G176" s="238">
        <f>data!AP66</f>
        <v>1383096.09</v>
      </c>
      <c r="H176" s="238">
        <f>data!AQ66</f>
        <v>0</v>
      </c>
      <c r="I176" s="238">
        <f>data!AR66</f>
        <v>0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1545</v>
      </c>
      <c r="D177" s="238">
        <f>data!AM67</f>
        <v>0</v>
      </c>
      <c r="E177" s="238">
        <f>data!AN67</f>
        <v>0</v>
      </c>
      <c r="F177" s="238">
        <f>data!AO67</f>
        <v>0</v>
      </c>
      <c r="G177" s="238">
        <f>data!AP67</f>
        <v>232568</v>
      </c>
      <c r="H177" s="238">
        <f>data!AQ67</f>
        <v>0</v>
      </c>
      <c r="I177" s="238">
        <f>data!AR67</f>
        <v>0</v>
      </c>
    </row>
    <row r="178" spans="1:9" ht="20.100000000000001" customHeight="1" x14ac:dyDescent="0.2">
      <c r="A178" s="230">
        <v>13</v>
      </c>
      <c r="B178" s="238" t="s">
        <v>1007</v>
      </c>
      <c r="C178" s="238">
        <f>data!AL68</f>
        <v>0</v>
      </c>
      <c r="D178" s="238">
        <f>data!AM68</f>
        <v>0</v>
      </c>
      <c r="E178" s="238">
        <f>data!AN68</f>
        <v>0</v>
      </c>
      <c r="F178" s="238">
        <f>data!AO68</f>
        <v>0</v>
      </c>
      <c r="G178" s="238">
        <f>data!AP68</f>
        <v>95560.349999999991</v>
      </c>
      <c r="H178" s="238">
        <f>data!AQ68</f>
        <v>0</v>
      </c>
      <c r="I178" s="238">
        <f>data!AR68</f>
        <v>0</v>
      </c>
    </row>
    <row r="179" spans="1:9" ht="20.100000000000001" customHeight="1" x14ac:dyDescent="0.2">
      <c r="A179" s="230">
        <v>14</v>
      </c>
      <c r="B179" s="238" t="s">
        <v>1008</v>
      </c>
      <c r="C179" s="238">
        <f>data!AL69</f>
        <v>0</v>
      </c>
      <c r="D179" s="238">
        <f>data!AM69</f>
        <v>0</v>
      </c>
      <c r="E179" s="238">
        <f>data!AN69</f>
        <v>0</v>
      </c>
      <c r="F179" s="238">
        <f>data!AO69</f>
        <v>0</v>
      </c>
      <c r="G179" s="238">
        <f>data!AP69</f>
        <v>566740.17000000004</v>
      </c>
      <c r="H179" s="238">
        <f>data!AQ69</f>
        <v>0</v>
      </c>
      <c r="I179" s="238">
        <f>data!AR69</f>
        <v>0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0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0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1009</v>
      </c>
      <c r="C181" s="238">
        <f>data!AL85</f>
        <v>120905.34999999999</v>
      </c>
      <c r="D181" s="238">
        <f>data!AM85</f>
        <v>0</v>
      </c>
      <c r="E181" s="238">
        <f>data!AN85</f>
        <v>0</v>
      </c>
      <c r="F181" s="238">
        <f>data!AO85</f>
        <v>0</v>
      </c>
      <c r="G181" s="238">
        <f>data!AP85</f>
        <v>13667307.799999999</v>
      </c>
      <c r="H181" s="238">
        <f>data!AQ85</f>
        <v>0</v>
      </c>
      <c r="I181" s="238">
        <f>data!AR85</f>
        <v>0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1010</v>
      </c>
      <c r="C183" s="246">
        <f>+data!M703</f>
        <v>87310</v>
      </c>
      <c r="D183" s="246">
        <f>+data!M704</f>
        <v>0</v>
      </c>
      <c r="E183" s="246">
        <f>+data!M705</f>
        <v>0</v>
      </c>
      <c r="F183" s="246">
        <f>+data!M706</f>
        <v>131902</v>
      </c>
      <c r="G183" s="246">
        <f>+data!M707</f>
        <v>3502476</v>
      </c>
      <c r="H183" s="246">
        <f>+data!M708</f>
        <v>0</v>
      </c>
      <c r="I183" s="246">
        <f>+data!M709</f>
        <v>0</v>
      </c>
    </row>
    <row r="184" spans="1:9" ht="20.100000000000001" customHeight="1" x14ac:dyDescent="0.2">
      <c r="A184" s="230">
        <v>19</v>
      </c>
      <c r="B184" s="246" t="s">
        <v>1011</v>
      </c>
      <c r="C184" s="238">
        <f>data!AL87</f>
        <v>1036565</v>
      </c>
      <c r="D184" s="238">
        <f>data!AM87</f>
        <v>0</v>
      </c>
      <c r="E184" s="238">
        <f>data!AN87</f>
        <v>0</v>
      </c>
      <c r="F184" s="238">
        <f>data!AO87</f>
        <v>1306972</v>
      </c>
      <c r="G184" s="238">
        <f>data!AP87</f>
        <v>0</v>
      </c>
      <c r="H184" s="238">
        <f>data!AQ87</f>
        <v>0</v>
      </c>
      <c r="I184" s="238">
        <f>data!AR87</f>
        <v>0</v>
      </c>
    </row>
    <row r="185" spans="1:9" ht="20.100000000000001" customHeight="1" x14ac:dyDescent="0.2">
      <c r="A185" s="230">
        <v>20</v>
      </c>
      <c r="B185" s="246" t="s">
        <v>1012</v>
      </c>
      <c r="C185" s="238">
        <f>data!AL88</f>
        <v>1053520.18</v>
      </c>
      <c r="D185" s="238">
        <f>data!AM88</f>
        <v>0</v>
      </c>
      <c r="E185" s="238">
        <f>data!AN88</f>
        <v>0</v>
      </c>
      <c r="F185" s="238">
        <f>data!AO88</f>
        <v>3311539</v>
      </c>
      <c r="G185" s="238">
        <f>data!AP88</f>
        <v>17953751.329999998</v>
      </c>
      <c r="H185" s="238">
        <f>data!AQ88</f>
        <v>0</v>
      </c>
      <c r="I185" s="238">
        <f>data!AR88</f>
        <v>0</v>
      </c>
    </row>
    <row r="186" spans="1:9" ht="20.100000000000001" customHeight="1" x14ac:dyDescent="0.2">
      <c r="A186" s="230">
        <v>21</v>
      </c>
      <c r="B186" s="246" t="s">
        <v>1013</v>
      </c>
      <c r="C186" s="238">
        <f>data!AL89</f>
        <v>2090085.18</v>
      </c>
      <c r="D186" s="238">
        <f>data!AM89</f>
        <v>0</v>
      </c>
      <c r="E186" s="238">
        <f>data!AN89</f>
        <v>0</v>
      </c>
      <c r="F186" s="238">
        <f>data!AO89</f>
        <v>4618511</v>
      </c>
      <c r="G186" s="238">
        <f>data!AP89</f>
        <v>17953751.329999998</v>
      </c>
      <c r="H186" s="238">
        <f>data!AQ89</f>
        <v>0</v>
      </c>
      <c r="I186" s="238">
        <f>data!AR89</f>
        <v>0</v>
      </c>
    </row>
    <row r="187" spans="1:9" ht="20.100000000000001" customHeight="1" x14ac:dyDescent="0.2">
      <c r="A187" s="230" t="s">
        <v>1014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1015</v>
      </c>
      <c r="C188" s="238">
        <f>data!AL90</f>
        <v>331</v>
      </c>
      <c r="D188" s="238">
        <f>data!AM90</f>
        <v>0</v>
      </c>
      <c r="E188" s="238">
        <f>data!AN90</f>
        <v>0</v>
      </c>
      <c r="F188" s="238">
        <f>data!AO90</f>
        <v>0</v>
      </c>
      <c r="G188" s="238">
        <f>data!AP90</f>
        <v>41641</v>
      </c>
      <c r="H188" s="238">
        <f>data!AQ90</f>
        <v>0</v>
      </c>
      <c r="I188" s="238">
        <f>data!AR90</f>
        <v>0</v>
      </c>
    </row>
    <row r="189" spans="1:9" ht="20.100000000000001" customHeight="1" x14ac:dyDescent="0.2">
      <c r="A189" s="230">
        <v>23</v>
      </c>
      <c r="B189" s="238" t="s">
        <v>1016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0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1017</v>
      </c>
      <c r="C190" s="238">
        <f>data!AL92</f>
        <v>97</v>
      </c>
      <c r="D190" s="238">
        <f>data!AM92</f>
        <v>0</v>
      </c>
      <c r="E190" s="238">
        <f>data!AN92</f>
        <v>0</v>
      </c>
      <c r="F190" s="238">
        <f>data!AO92</f>
        <v>0</v>
      </c>
      <c r="G190" s="238">
        <f>data!AP92</f>
        <v>12149</v>
      </c>
      <c r="H190" s="238">
        <f>data!AQ92</f>
        <v>0</v>
      </c>
      <c r="I190" s="238">
        <f>data!AR92</f>
        <v>0</v>
      </c>
    </row>
    <row r="191" spans="1:9" ht="20.100000000000001" customHeight="1" x14ac:dyDescent="0.2">
      <c r="A191" s="230">
        <v>25</v>
      </c>
      <c r="B191" s="238" t="s">
        <v>1018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0</v>
      </c>
      <c r="G191" s="238">
        <f>data!AP93</f>
        <v>5057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0</v>
      </c>
      <c r="G192" s="245">
        <f>data!AP94</f>
        <v>2.65</v>
      </c>
      <c r="H192" s="245">
        <f>data!AQ94</f>
        <v>0</v>
      </c>
      <c r="I192" s="245">
        <f>data!AR94</f>
        <v>0</v>
      </c>
    </row>
    <row r="193" spans="1:9" ht="20.100000000000001" customHeight="1" x14ac:dyDescent="0.2">
      <c r="A193" s="231" t="s">
        <v>1000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1038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>Hospital: Grays Harbor Community Hospital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1002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1039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1040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1006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40222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0</v>
      </c>
      <c r="E202" s="245">
        <f>data!AU60</f>
        <v>0</v>
      </c>
      <c r="F202" s="245">
        <f>data!AV60</f>
        <v>11.47</v>
      </c>
      <c r="G202" s="245">
        <f>data!AW60</f>
        <v>0</v>
      </c>
      <c r="H202" s="245">
        <f>data!AX60</f>
        <v>0</v>
      </c>
      <c r="I202" s="245">
        <f>data!AY60</f>
        <v>13.28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0</v>
      </c>
      <c r="E203" s="238">
        <f>data!AU61</f>
        <v>0</v>
      </c>
      <c r="F203" s="238">
        <f>data!AV61</f>
        <v>791041.56</v>
      </c>
      <c r="G203" s="238">
        <f>data!AW61</f>
        <v>0</v>
      </c>
      <c r="H203" s="238">
        <f>data!AX61</f>
        <v>0</v>
      </c>
      <c r="I203" s="238">
        <f>data!AY61</f>
        <v>677421.19000000006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0</v>
      </c>
      <c r="E204" s="238">
        <f>data!AU62</f>
        <v>0</v>
      </c>
      <c r="F204" s="238">
        <f>data!AV62</f>
        <v>249051</v>
      </c>
      <c r="G204" s="238">
        <f>data!AW62</f>
        <v>0</v>
      </c>
      <c r="H204" s="238">
        <f>data!AX62</f>
        <v>0</v>
      </c>
      <c r="I204" s="238">
        <f>data!AY62</f>
        <v>209305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1201960</v>
      </c>
      <c r="G205" s="238">
        <f>data!AW63</f>
        <v>0</v>
      </c>
      <c r="H205" s="238">
        <f>data!AX63</f>
        <v>0</v>
      </c>
      <c r="I205" s="238">
        <f>data!AY63</f>
        <v>0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0</v>
      </c>
      <c r="E206" s="238">
        <f>data!AU64</f>
        <v>0</v>
      </c>
      <c r="F206" s="238">
        <f>data!AV64</f>
        <v>441659.58</v>
      </c>
      <c r="G206" s="238">
        <f>data!AW64</f>
        <v>0</v>
      </c>
      <c r="H206" s="238">
        <f>data!AX64</f>
        <v>0</v>
      </c>
      <c r="I206" s="238">
        <f>data!AY64</f>
        <v>509589.56999999995</v>
      </c>
    </row>
    <row r="207" spans="1:9" ht="20.100000000000001" customHeight="1" x14ac:dyDescent="0.2">
      <c r="A207" s="230">
        <v>10</v>
      </c>
      <c r="B207" s="238" t="s">
        <v>521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0</v>
      </c>
      <c r="G207" s="238">
        <f>data!AW65</f>
        <v>0</v>
      </c>
      <c r="H207" s="238">
        <f>data!AX65</f>
        <v>0</v>
      </c>
      <c r="I207" s="238">
        <f>data!AY65</f>
        <v>0</v>
      </c>
    </row>
    <row r="208" spans="1:9" ht="20.100000000000001" customHeight="1" x14ac:dyDescent="0.2">
      <c r="A208" s="230">
        <v>11</v>
      </c>
      <c r="B208" s="238" t="s">
        <v>522</v>
      </c>
      <c r="C208" s="238">
        <f>data!AS66</f>
        <v>0</v>
      </c>
      <c r="D208" s="238">
        <f>data!AT66</f>
        <v>0</v>
      </c>
      <c r="E208" s="238">
        <f>data!AU66</f>
        <v>0</v>
      </c>
      <c r="F208" s="238">
        <f>data!AV66</f>
        <v>177387.16999999998</v>
      </c>
      <c r="G208" s="238">
        <f>data!AW66</f>
        <v>0</v>
      </c>
      <c r="H208" s="238">
        <f>data!AX66</f>
        <v>0</v>
      </c>
      <c r="I208" s="238">
        <f>data!AY66</f>
        <v>1688.67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88414</v>
      </c>
      <c r="G209" s="238">
        <f>data!AW67</f>
        <v>0</v>
      </c>
      <c r="H209" s="238">
        <f>data!AX67</f>
        <v>0</v>
      </c>
      <c r="I209" s="238">
        <f>data!AY67</f>
        <v>37347</v>
      </c>
    </row>
    <row r="210" spans="1:9" ht="20.100000000000001" customHeight="1" x14ac:dyDescent="0.2">
      <c r="A210" s="230">
        <v>13</v>
      </c>
      <c r="B210" s="238" t="s">
        <v>1007</v>
      </c>
      <c r="C210" s="238">
        <f>data!AS68</f>
        <v>0</v>
      </c>
      <c r="D210" s="238">
        <f>data!AT68</f>
        <v>0</v>
      </c>
      <c r="E210" s="238">
        <f>data!AU68</f>
        <v>0</v>
      </c>
      <c r="F210" s="238">
        <f>data!AV68</f>
        <v>10665.51</v>
      </c>
      <c r="G210" s="238">
        <f>data!AW68</f>
        <v>0</v>
      </c>
      <c r="H210" s="238">
        <f>data!AX68</f>
        <v>0</v>
      </c>
      <c r="I210" s="238">
        <f>data!AY68</f>
        <v>0</v>
      </c>
    </row>
    <row r="211" spans="1:9" ht="20.100000000000001" customHeight="1" x14ac:dyDescent="0.2">
      <c r="A211" s="230">
        <v>14</v>
      </c>
      <c r="B211" s="238" t="s">
        <v>1008</v>
      </c>
      <c r="C211" s="238">
        <f>data!AS69</f>
        <v>0</v>
      </c>
      <c r="D211" s="238">
        <f>data!AT69</f>
        <v>0</v>
      </c>
      <c r="E211" s="238">
        <f>data!AU69</f>
        <v>0</v>
      </c>
      <c r="F211" s="238">
        <f>data!AV69</f>
        <v>1725212.0100000002</v>
      </c>
      <c r="G211" s="238">
        <f>data!AW69</f>
        <v>0</v>
      </c>
      <c r="H211" s="238">
        <f>data!AX69</f>
        <v>0</v>
      </c>
      <c r="I211" s="238">
        <f>data!AY69</f>
        <v>217393.22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0</v>
      </c>
      <c r="G212" s="238">
        <f>-data!AW84</f>
        <v>0</v>
      </c>
      <c r="H212" s="238">
        <f>-data!AX84</f>
        <v>0</v>
      </c>
      <c r="I212" s="238">
        <f>-data!AY84</f>
        <v>0</v>
      </c>
    </row>
    <row r="213" spans="1:9" ht="20.100000000000001" customHeight="1" x14ac:dyDescent="0.2">
      <c r="A213" s="230">
        <v>16</v>
      </c>
      <c r="B213" s="246" t="s">
        <v>1009</v>
      </c>
      <c r="C213" s="238">
        <f>data!AS85</f>
        <v>0</v>
      </c>
      <c r="D213" s="238">
        <f>data!AT85</f>
        <v>0</v>
      </c>
      <c r="E213" s="238">
        <f>data!AU85</f>
        <v>0</v>
      </c>
      <c r="F213" s="238">
        <f>data!AV85</f>
        <v>4685390.83</v>
      </c>
      <c r="G213" s="238">
        <f>data!AW85</f>
        <v>0</v>
      </c>
      <c r="H213" s="238">
        <f>data!AX85</f>
        <v>0</v>
      </c>
      <c r="I213" s="238">
        <f>data!AY85</f>
        <v>1652744.65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1010</v>
      </c>
      <c r="C215" s="246">
        <f>+data!M710</f>
        <v>0</v>
      </c>
      <c r="D215" s="246">
        <f>+data!M711</f>
        <v>0</v>
      </c>
      <c r="E215" s="246">
        <f>+data!M712</f>
        <v>0</v>
      </c>
      <c r="F215" s="246">
        <f>+data!M713</f>
        <v>1260637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1011</v>
      </c>
      <c r="C216" s="238">
        <f>data!AS87</f>
        <v>0</v>
      </c>
      <c r="D216" s="238">
        <f>data!AT87</f>
        <v>0</v>
      </c>
      <c r="E216" s="238">
        <f>data!AU87</f>
        <v>0</v>
      </c>
      <c r="F216" s="238">
        <f>data!AV87</f>
        <v>6404063.1200000001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1012</v>
      </c>
      <c r="C217" s="238">
        <f>data!AS88</f>
        <v>0</v>
      </c>
      <c r="D217" s="238">
        <f>data!AT88</f>
        <v>0</v>
      </c>
      <c r="E217" s="238">
        <f>data!AU88</f>
        <v>0</v>
      </c>
      <c r="F217" s="238">
        <f>data!AV88</f>
        <v>5381995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1013</v>
      </c>
      <c r="C218" s="238">
        <f>data!AS89</f>
        <v>0</v>
      </c>
      <c r="D218" s="238">
        <f>data!AT89</f>
        <v>0</v>
      </c>
      <c r="E218" s="238">
        <f>data!AU89</f>
        <v>0</v>
      </c>
      <c r="F218" s="238">
        <f>data!AV89</f>
        <v>11786058.120000001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1014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1015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6445</v>
      </c>
      <c r="G220" s="238">
        <f>data!AW90</f>
        <v>0</v>
      </c>
      <c r="H220" s="238">
        <f>data!AX90</f>
        <v>0</v>
      </c>
      <c r="I220" s="238">
        <f>data!AY90</f>
        <v>7362</v>
      </c>
    </row>
    <row r="221" spans="1:9" ht="20.100000000000001" customHeight="1" x14ac:dyDescent="0.2">
      <c r="A221" s="230">
        <v>23</v>
      </c>
      <c r="B221" s="238" t="s">
        <v>1016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49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1017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1880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1018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6559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8.2899999999999991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1000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1041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>Hospital: Grays Harbor Community Hospital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1002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1042</v>
      </c>
      <c r="F231" s="244" t="s">
        <v>1043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1006</v>
      </c>
      <c r="C232" s="240" t="s">
        <v>1044</v>
      </c>
      <c r="D232" s="240" t="s">
        <v>1045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107651</v>
      </c>
      <c r="D233" s="238">
        <f>data!BA59</f>
        <v>0</v>
      </c>
      <c r="E233" s="250"/>
      <c r="F233" s="250"/>
      <c r="G233" s="250"/>
      <c r="H233" s="238">
        <f>data!BE59</f>
        <v>301295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0</v>
      </c>
      <c r="D234" s="245">
        <f>data!BA60</f>
        <v>0</v>
      </c>
      <c r="E234" s="245">
        <f>data!BB60</f>
        <v>6.65</v>
      </c>
      <c r="F234" s="245">
        <f>data!BC60</f>
        <v>0</v>
      </c>
      <c r="G234" s="245">
        <f>data!BD60</f>
        <v>4.4400000000000004</v>
      </c>
      <c r="H234" s="245">
        <f>data!BE60</f>
        <v>9.51</v>
      </c>
      <c r="I234" s="245">
        <f>data!BF60</f>
        <v>23.53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0</v>
      </c>
      <c r="D235" s="238">
        <f>data!BA61</f>
        <v>0</v>
      </c>
      <c r="E235" s="238">
        <f>data!BB61</f>
        <v>687265.89</v>
      </c>
      <c r="F235" s="238">
        <f>data!BC61</f>
        <v>0</v>
      </c>
      <c r="G235" s="238">
        <f>data!BD61</f>
        <v>214784.33999999997</v>
      </c>
      <c r="H235" s="238">
        <f>data!BE61</f>
        <v>704419.07</v>
      </c>
      <c r="I235" s="238">
        <f>data!BF61</f>
        <v>1123487.0399999998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0</v>
      </c>
      <c r="D236" s="238">
        <f>data!BA62</f>
        <v>0</v>
      </c>
      <c r="E236" s="238">
        <f>data!BB62</f>
        <v>212563</v>
      </c>
      <c r="F236" s="238">
        <f>data!BC62</f>
        <v>0</v>
      </c>
      <c r="G236" s="238">
        <f>data!BD62</f>
        <v>66778</v>
      </c>
      <c r="H236" s="238">
        <f>data!BE62</f>
        <v>215785</v>
      </c>
      <c r="I236" s="238">
        <f>data!BF62</f>
        <v>348995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0</v>
      </c>
      <c r="D237" s="238">
        <f>data!BA63</f>
        <v>0</v>
      </c>
      <c r="E237" s="238">
        <f>data!BB63</f>
        <v>0</v>
      </c>
      <c r="F237" s="238">
        <f>data!BC63</f>
        <v>0</v>
      </c>
      <c r="G237" s="238">
        <f>data!BD63</f>
        <v>0</v>
      </c>
      <c r="H237" s="238">
        <f>data!BE63</f>
        <v>0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0</v>
      </c>
      <c r="D238" s="238">
        <f>data!BA64</f>
        <v>15867.88</v>
      </c>
      <c r="E238" s="238">
        <f>data!BB64</f>
        <v>909.41</v>
      </c>
      <c r="F238" s="238">
        <f>data!BC64</f>
        <v>0</v>
      </c>
      <c r="G238" s="238">
        <f>data!BD64</f>
        <v>19569.37</v>
      </c>
      <c r="H238" s="238">
        <f>data!BE64</f>
        <v>42388.999999999993</v>
      </c>
      <c r="I238" s="238">
        <f>data!BF64</f>
        <v>183444.51</v>
      </c>
    </row>
    <row r="239" spans="1:9" ht="20.100000000000001" customHeight="1" x14ac:dyDescent="0.2">
      <c r="A239" s="230">
        <v>10</v>
      </c>
      <c r="B239" s="238" t="s">
        <v>521</v>
      </c>
      <c r="C239" s="238">
        <f>data!AZ65</f>
        <v>0</v>
      </c>
      <c r="D239" s="238">
        <f>data!BA65</f>
        <v>0</v>
      </c>
      <c r="E239" s="238">
        <f>data!BB65</f>
        <v>0</v>
      </c>
      <c r="F239" s="238">
        <f>data!BC65</f>
        <v>0</v>
      </c>
      <c r="G239" s="238">
        <f>data!BD65</f>
        <v>0</v>
      </c>
      <c r="H239" s="238">
        <f>data!BE65</f>
        <v>0</v>
      </c>
      <c r="I239" s="238">
        <f>data!BF65</f>
        <v>0</v>
      </c>
    </row>
    <row r="240" spans="1:9" ht="20.100000000000001" customHeight="1" x14ac:dyDescent="0.2">
      <c r="A240" s="230">
        <v>11</v>
      </c>
      <c r="B240" s="238" t="s">
        <v>522</v>
      </c>
      <c r="C240" s="238">
        <f>data!AZ66</f>
        <v>0</v>
      </c>
      <c r="D240" s="238">
        <f>data!BA66</f>
        <v>0</v>
      </c>
      <c r="E240" s="238">
        <f>data!BB66</f>
        <v>39291.660000000003</v>
      </c>
      <c r="F240" s="238">
        <f>data!BC66</f>
        <v>0</v>
      </c>
      <c r="G240" s="238">
        <f>data!BD66</f>
        <v>75526.880000000005</v>
      </c>
      <c r="H240" s="238">
        <f>data!BE66</f>
        <v>700003.94</v>
      </c>
      <c r="I240" s="238">
        <f>data!BF66</f>
        <v>95089.78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0</v>
      </c>
      <c r="D241" s="238">
        <f>data!BA67</f>
        <v>5406</v>
      </c>
      <c r="E241" s="238">
        <f>data!BB67</f>
        <v>1452</v>
      </c>
      <c r="F241" s="238">
        <f>data!BC67</f>
        <v>0</v>
      </c>
      <c r="G241" s="238">
        <f>data!BD67</f>
        <v>11758</v>
      </c>
      <c r="H241" s="238">
        <f>data!BE67</f>
        <v>197656</v>
      </c>
      <c r="I241" s="238">
        <f>data!BF67</f>
        <v>10971</v>
      </c>
    </row>
    <row r="242" spans="1:9" ht="20.100000000000001" customHeight="1" x14ac:dyDescent="0.2">
      <c r="A242" s="230">
        <v>13</v>
      </c>
      <c r="B242" s="238" t="s">
        <v>1007</v>
      </c>
      <c r="C242" s="238">
        <f>data!AZ68</f>
        <v>0</v>
      </c>
      <c r="D242" s="238">
        <f>data!BA68</f>
        <v>0</v>
      </c>
      <c r="E242" s="238">
        <f>data!BB68</f>
        <v>0</v>
      </c>
      <c r="F242" s="238">
        <f>data!BC68</f>
        <v>0</v>
      </c>
      <c r="G242" s="238">
        <f>data!BD68</f>
        <v>16</v>
      </c>
      <c r="H242" s="238">
        <f>data!BE68</f>
        <v>21865.35</v>
      </c>
      <c r="I242" s="238">
        <f>data!BF68</f>
        <v>16</v>
      </c>
    </row>
    <row r="243" spans="1:9" ht="20.100000000000001" customHeight="1" x14ac:dyDescent="0.2">
      <c r="A243" s="230">
        <v>14</v>
      </c>
      <c r="B243" s="238" t="s">
        <v>1008</v>
      </c>
      <c r="C243" s="238">
        <f>data!AZ69</f>
        <v>0</v>
      </c>
      <c r="D243" s="238">
        <f>data!BA69</f>
        <v>339111.54000000004</v>
      </c>
      <c r="E243" s="238">
        <f>data!BB69</f>
        <v>68716.78</v>
      </c>
      <c r="F243" s="238">
        <f>data!BC69</f>
        <v>0</v>
      </c>
      <c r="G243" s="238">
        <f>data!BD69</f>
        <v>68356.77</v>
      </c>
      <c r="H243" s="238">
        <f>data!BE69</f>
        <v>1546467.09</v>
      </c>
      <c r="I243" s="238">
        <f>data!BF69</f>
        <v>7885.6299999999992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0</v>
      </c>
      <c r="D244" s="238">
        <f>-data!BA84</f>
        <v>0</v>
      </c>
      <c r="E244" s="238">
        <f>-data!BB84</f>
        <v>0</v>
      </c>
      <c r="F244" s="238">
        <f>-data!BC84</f>
        <v>0</v>
      </c>
      <c r="G244" s="238">
        <f>-data!BD84</f>
        <v>0</v>
      </c>
      <c r="H244" s="238">
        <f>-data!BE84</f>
        <v>0</v>
      </c>
      <c r="I244" s="238">
        <f>-data!BF84</f>
        <v>0</v>
      </c>
    </row>
    <row r="245" spans="1:9" ht="20.100000000000001" customHeight="1" x14ac:dyDescent="0.2">
      <c r="A245" s="230">
        <v>16</v>
      </c>
      <c r="B245" s="246" t="s">
        <v>1009</v>
      </c>
      <c r="C245" s="238">
        <f>data!AZ85</f>
        <v>0</v>
      </c>
      <c r="D245" s="238">
        <f>data!BA85</f>
        <v>360385.42000000004</v>
      </c>
      <c r="E245" s="238">
        <f>data!BB85</f>
        <v>1010198.7400000001</v>
      </c>
      <c r="F245" s="238">
        <f>data!BC85</f>
        <v>0</v>
      </c>
      <c r="G245" s="238">
        <f>data!BD85</f>
        <v>456789.36</v>
      </c>
      <c r="H245" s="238">
        <f>data!BE85</f>
        <v>3428585.45</v>
      </c>
      <c r="I245" s="238">
        <f>data!BF85</f>
        <v>1769888.9599999997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1010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1011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1012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1013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1014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1015</v>
      </c>
      <c r="C252" s="254">
        <f>data!AZ90</f>
        <v>0</v>
      </c>
      <c r="D252" s="254">
        <f>data!BA90</f>
        <v>1158</v>
      </c>
      <c r="E252" s="254">
        <f>data!BB90</f>
        <v>311</v>
      </c>
      <c r="F252" s="254">
        <f>data!BC90</f>
        <v>0</v>
      </c>
      <c r="G252" s="254">
        <f>data!BD90</f>
        <v>2441</v>
      </c>
      <c r="H252" s="254">
        <f>data!BE90</f>
        <v>26845</v>
      </c>
      <c r="I252" s="254">
        <f>data!BF90</f>
        <v>2350</v>
      </c>
    </row>
    <row r="253" spans="1:9" ht="20.100000000000001" customHeight="1" x14ac:dyDescent="0.2">
      <c r="A253" s="230">
        <v>23</v>
      </c>
      <c r="B253" s="238" t="s">
        <v>1016</v>
      </c>
      <c r="C253" s="254">
        <f>data!AZ91</f>
        <v>107651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1017</v>
      </c>
      <c r="C254" s="253" t="str">
        <f>IF(data!AZ92&gt;0,data!AZ92,"")</f>
        <v>x</v>
      </c>
      <c r="D254" s="254">
        <f>data!BA92</f>
        <v>338</v>
      </c>
      <c r="E254" s="254">
        <f>data!BB92</f>
        <v>91</v>
      </c>
      <c r="F254" s="254">
        <f>data!BC92</f>
        <v>0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1018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1000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1046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>Hospital: Grays Harbor Community Hospital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1002</v>
      </c>
      <c r="C262" s="244" t="s">
        <v>1047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1048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1049</v>
      </c>
    </row>
    <row r="264" spans="1:9" ht="20.100000000000001" customHeight="1" x14ac:dyDescent="0.2">
      <c r="A264" s="230">
        <v>3</v>
      </c>
      <c r="B264" s="238" t="s">
        <v>1006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1.41</v>
      </c>
      <c r="D266" s="245">
        <f>data!BH60</f>
        <v>6.97</v>
      </c>
      <c r="E266" s="245">
        <f>data!BI60</f>
        <v>0</v>
      </c>
      <c r="F266" s="245">
        <f>data!BJ60</f>
        <v>7.08</v>
      </c>
      <c r="G266" s="245">
        <f>data!BK60</f>
        <v>2.9</v>
      </c>
      <c r="H266" s="245">
        <f>data!BL60</f>
        <v>15.07</v>
      </c>
      <c r="I266" s="245">
        <f>data!BM60</f>
        <v>0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84871.400000000009</v>
      </c>
      <c r="D267" s="238">
        <f>data!BH61</f>
        <v>719234.42999999993</v>
      </c>
      <c r="E267" s="238">
        <f>data!BI61</f>
        <v>0</v>
      </c>
      <c r="F267" s="238">
        <f>data!BJ61</f>
        <v>584920.46000000008</v>
      </c>
      <c r="G267" s="238">
        <f>data!BK61</f>
        <v>262464.08</v>
      </c>
      <c r="H267" s="238">
        <f>data!BL61</f>
        <v>791500.73</v>
      </c>
      <c r="I267" s="238">
        <f>data!BM61</f>
        <v>0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26949</v>
      </c>
      <c r="D268" s="238">
        <f>data!BH62</f>
        <v>220286</v>
      </c>
      <c r="E268" s="238">
        <f>data!BI62</f>
        <v>0</v>
      </c>
      <c r="F268" s="238">
        <f>data!BJ62</f>
        <v>179591</v>
      </c>
      <c r="G268" s="238">
        <f>data!BK62</f>
        <v>82990</v>
      </c>
      <c r="H268" s="238">
        <f>data!BL62</f>
        <v>248177</v>
      </c>
      <c r="I268" s="238">
        <f>data!BM62</f>
        <v>0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0</v>
      </c>
      <c r="E269" s="238">
        <f>data!BI63</f>
        <v>0</v>
      </c>
      <c r="F269" s="238">
        <f>data!BJ63</f>
        <v>41625</v>
      </c>
      <c r="G269" s="238">
        <f>data!BK63</f>
        <v>434445.7</v>
      </c>
      <c r="H269" s="238">
        <f>data!BL63</f>
        <v>0</v>
      </c>
      <c r="I269" s="238">
        <f>data!BM63</f>
        <v>0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183.32</v>
      </c>
      <c r="D270" s="238">
        <f>data!BH64</f>
        <v>506.86</v>
      </c>
      <c r="E270" s="238">
        <f>data!BI64</f>
        <v>0</v>
      </c>
      <c r="F270" s="238">
        <f>data!BJ64</f>
        <v>32235.27</v>
      </c>
      <c r="G270" s="238">
        <f>data!BK64</f>
        <v>5149.1799999999994</v>
      </c>
      <c r="H270" s="238">
        <f>data!BL64</f>
        <v>43888.899999999994</v>
      </c>
      <c r="I270" s="238">
        <f>data!BM64</f>
        <v>0</v>
      </c>
    </row>
    <row r="271" spans="1:9" ht="20.100000000000001" customHeight="1" x14ac:dyDescent="0.2">
      <c r="A271" s="230">
        <v>10</v>
      </c>
      <c r="B271" s="238" t="s">
        <v>521</v>
      </c>
      <c r="C271" s="238">
        <f>data!BG65</f>
        <v>0</v>
      </c>
      <c r="D271" s="238">
        <f>data!BH65</f>
        <v>0</v>
      </c>
      <c r="E271" s="238">
        <f>data!BI65</f>
        <v>0</v>
      </c>
      <c r="F271" s="238">
        <f>data!BJ65</f>
        <v>0</v>
      </c>
      <c r="G271" s="238">
        <f>data!BK65</f>
        <v>0</v>
      </c>
      <c r="H271" s="238">
        <f>data!BL65</f>
        <v>0</v>
      </c>
      <c r="I271" s="238">
        <f>data!BM65</f>
        <v>0</v>
      </c>
    </row>
    <row r="272" spans="1:9" ht="20.100000000000001" customHeight="1" x14ac:dyDescent="0.2">
      <c r="A272" s="230">
        <v>11</v>
      </c>
      <c r="B272" s="238" t="s">
        <v>522</v>
      </c>
      <c r="C272" s="238">
        <f>data!BG66</f>
        <v>0</v>
      </c>
      <c r="D272" s="238">
        <f>data!BH66</f>
        <v>0</v>
      </c>
      <c r="E272" s="238">
        <f>data!BI66</f>
        <v>0</v>
      </c>
      <c r="F272" s="238">
        <f>data!BJ66</f>
        <v>31231.700000000004</v>
      </c>
      <c r="G272" s="238">
        <f>data!BK66</f>
        <v>4196590.37</v>
      </c>
      <c r="H272" s="238">
        <f>data!BL66</f>
        <v>88094.1</v>
      </c>
      <c r="I272" s="238">
        <f>data!BM66</f>
        <v>0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1218</v>
      </c>
      <c r="D273" s="238">
        <f>data!BH67</f>
        <v>706624</v>
      </c>
      <c r="E273" s="238">
        <f>data!BI67</f>
        <v>0</v>
      </c>
      <c r="F273" s="238">
        <f>data!BJ67</f>
        <v>11340</v>
      </c>
      <c r="G273" s="238">
        <f>data!BK67</f>
        <v>11457</v>
      </c>
      <c r="H273" s="238">
        <f>data!BL67</f>
        <v>5925</v>
      </c>
      <c r="I273" s="238">
        <f>data!BM67</f>
        <v>0</v>
      </c>
    </row>
    <row r="274" spans="1:9" ht="20.100000000000001" customHeight="1" x14ac:dyDescent="0.2">
      <c r="A274" s="230">
        <v>13</v>
      </c>
      <c r="B274" s="238" t="s">
        <v>1007</v>
      </c>
      <c r="C274" s="238">
        <f>data!BG68</f>
        <v>3969.94</v>
      </c>
      <c r="D274" s="238">
        <f>data!BH68</f>
        <v>16</v>
      </c>
      <c r="E274" s="238">
        <f>data!BI68</f>
        <v>0</v>
      </c>
      <c r="F274" s="238">
        <f>data!BJ68</f>
        <v>0</v>
      </c>
      <c r="G274" s="238">
        <f>data!BK68</f>
        <v>0</v>
      </c>
      <c r="H274" s="238">
        <f>data!BL68</f>
        <v>0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1008</v>
      </c>
      <c r="C275" s="238">
        <f>data!BG69</f>
        <v>48092.08</v>
      </c>
      <c r="D275" s="238">
        <f>data!BH69</f>
        <v>1443460.7300000002</v>
      </c>
      <c r="E275" s="238">
        <f>data!BI69</f>
        <v>0</v>
      </c>
      <c r="F275" s="238">
        <f>data!BJ69</f>
        <v>104</v>
      </c>
      <c r="G275" s="238">
        <f>data!BK69</f>
        <v>8394.3399999999983</v>
      </c>
      <c r="H275" s="238">
        <f>data!BL69</f>
        <v>0</v>
      </c>
      <c r="I275" s="238">
        <f>data!BM69</f>
        <v>0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0</v>
      </c>
      <c r="D276" s="238">
        <f>-data!BH84</f>
        <v>0</v>
      </c>
      <c r="E276" s="238">
        <f>-data!BI84</f>
        <v>0</v>
      </c>
      <c r="F276" s="238">
        <f>-data!BJ84</f>
        <v>0</v>
      </c>
      <c r="G276" s="238">
        <f>-data!BK84</f>
        <v>0</v>
      </c>
      <c r="H276" s="238">
        <f>-data!BL84</f>
        <v>0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1009</v>
      </c>
      <c r="C277" s="238">
        <f>data!BG85</f>
        <v>165283.74000000002</v>
      </c>
      <c r="D277" s="238">
        <f>data!BH85</f>
        <v>3090128.0200000005</v>
      </c>
      <c r="E277" s="238">
        <f>data!BI85</f>
        <v>0</v>
      </c>
      <c r="F277" s="238">
        <f>data!BJ85</f>
        <v>881047.43</v>
      </c>
      <c r="G277" s="238">
        <f>data!BK85</f>
        <v>5001490.67</v>
      </c>
      <c r="H277" s="238">
        <f>data!BL85</f>
        <v>1177585.73</v>
      </c>
      <c r="I277" s="238">
        <f>data!BM85</f>
        <v>0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1010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1011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1012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1013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1014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1015</v>
      </c>
      <c r="C284" s="254">
        <f>data!BG90</f>
        <v>261</v>
      </c>
      <c r="D284" s="254">
        <f>data!BH90</f>
        <v>3573</v>
      </c>
      <c r="E284" s="254">
        <f>data!BI90</f>
        <v>0</v>
      </c>
      <c r="F284" s="254">
        <f>data!BJ90</f>
        <v>2429</v>
      </c>
      <c r="G284" s="254">
        <f>data!BK90</f>
        <v>2402</v>
      </c>
      <c r="H284" s="254">
        <f>data!BL90</f>
        <v>1125</v>
      </c>
      <c r="I284" s="254">
        <f>data!BM90</f>
        <v>0</v>
      </c>
    </row>
    <row r="285" spans="1:9" ht="20.100000000000001" customHeight="1" x14ac:dyDescent="0.2">
      <c r="A285" s="230">
        <v>23</v>
      </c>
      <c r="B285" s="238" t="s">
        <v>1016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1017</v>
      </c>
      <c r="C286" s="253" t="str">
        <f>IF(data!BG92&gt;0,data!BG92,"")</f>
        <v>x</v>
      </c>
      <c r="D286" s="254">
        <f>data!BH92</f>
        <v>1042</v>
      </c>
      <c r="E286" s="254">
        <f>data!BI92</f>
        <v>0</v>
      </c>
      <c r="F286" s="253" t="str">
        <f>IF(data!BJ92&gt;0,data!BJ92,"")</f>
        <v>x</v>
      </c>
      <c r="G286" s="254">
        <f>data!BK92</f>
        <v>701</v>
      </c>
      <c r="H286" s="254">
        <f>data!BL92</f>
        <v>328</v>
      </c>
      <c r="I286" s="254">
        <f>data!BM92</f>
        <v>0</v>
      </c>
    </row>
    <row r="287" spans="1:9" ht="20.100000000000001" customHeight="1" x14ac:dyDescent="0.2">
      <c r="A287" s="230">
        <v>25</v>
      </c>
      <c r="B287" s="238" t="s">
        <v>1018</v>
      </c>
      <c r="C287" s="253" t="str">
        <f>IF(data!BG93&gt;0,data!BG93,"")</f>
        <v>x</v>
      </c>
      <c r="D287" s="254">
        <f>data!BH93</f>
        <v>0</v>
      </c>
      <c r="E287" s="254">
        <f>data!BI93</f>
        <v>0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1000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1050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>Hospital: Grays Harbor Community Hospital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1002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1051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1006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12.78</v>
      </c>
      <c r="D298" s="245">
        <f>data!BO60</f>
        <v>0</v>
      </c>
      <c r="E298" s="245">
        <f>data!BP60</f>
        <v>0.67</v>
      </c>
      <c r="F298" s="245">
        <f>data!BQ60</f>
        <v>0</v>
      </c>
      <c r="G298" s="245">
        <f>data!BR60</f>
        <v>2.72</v>
      </c>
      <c r="H298" s="245">
        <f>data!BS60</f>
        <v>1.01</v>
      </c>
      <c r="I298" s="245">
        <f>data!BT60</f>
        <v>0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1193044.94</v>
      </c>
      <c r="D299" s="238">
        <f>data!BO61</f>
        <v>0</v>
      </c>
      <c r="E299" s="238">
        <f>data!BP61</f>
        <v>75908.679999999993</v>
      </c>
      <c r="F299" s="238">
        <f>data!BQ61</f>
        <v>0</v>
      </c>
      <c r="G299" s="238">
        <f>data!BR61</f>
        <v>274235.58999999997</v>
      </c>
      <c r="H299" s="238">
        <f>data!BS61</f>
        <v>67115.09</v>
      </c>
      <c r="I299" s="238">
        <f>data!BT61</f>
        <v>0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387689</v>
      </c>
      <c r="D300" s="238">
        <f>data!BO62</f>
        <v>0</v>
      </c>
      <c r="E300" s="238">
        <f>data!BP62</f>
        <v>26902</v>
      </c>
      <c r="F300" s="238">
        <f>data!BQ62</f>
        <v>0</v>
      </c>
      <c r="G300" s="238">
        <f>data!BR62</f>
        <v>82976</v>
      </c>
      <c r="H300" s="238">
        <f>data!BS62</f>
        <v>21130</v>
      </c>
      <c r="I300" s="238">
        <f>data!BT62</f>
        <v>0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130325.26</v>
      </c>
      <c r="D301" s="238">
        <f>data!BO63</f>
        <v>0</v>
      </c>
      <c r="E301" s="238">
        <f>data!BP63</f>
        <v>0</v>
      </c>
      <c r="F301" s="238">
        <f>data!BQ63</f>
        <v>0</v>
      </c>
      <c r="G301" s="238">
        <f>data!BR63</f>
        <v>0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29872.260000000002</v>
      </c>
      <c r="D302" s="238">
        <f>data!BO64</f>
        <v>0</v>
      </c>
      <c r="E302" s="238">
        <f>data!BP64</f>
        <v>3786.0899999999997</v>
      </c>
      <c r="F302" s="238">
        <f>data!BQ64</f>
        <v>0</v>
      </c>
      <c r="G302" s="238">
        <f>data!BR64</f>
        <v>3464.22</v>
      </c>
      <c r="H302" s="238">
        <f>data!BS64</f>
        <v>4963.9799999999996</v>
      </c>
      <c r="I302" s="238">
        <f>data!BT64</f>
        <v>0</v>
      </c>
    </row>
    <row r="303" spans="1:9" ht="20.100000000000001" customHeight="1" x14ac:dyDescent="0.2">
      <c r="A303" s="230">
        <v>10</v>
      </c>
      <c r="B303" s="238" t="s">
        <v>521</v>
      </c>
      <c r="C303" s="238">
        <f>data!BN65</f>
        <v>0</v>
      </c>
      <c r="D303" s="238">
        <f>data!BO65</f>
        <v>0</v>
      </c>
      <c r="E303" s="238">
        <f>data!BP65</f>
        <v>0</v>
      </c>
      <c r="F303" s="238">
        <f>data!BQ65</f>
        <v>0</v>
      </c>
      <c r="G303" s="238">
        <f>data!BR65</f>
        <v>0</v>
      </c>
      <c r="H303" s="238">
        <f>data!BS65</f>
        <v>0</v>
      </c>
      <c r="I303" s="238">
        <f>data!BT65</f>
        <v>0</v>
      </c>
    </row>
    <row r="304" spans="1:9" ht="20.100000000000001" customHeight="1" x14ac:dyDescent="0.2">
      <c r="A304" s="230">
        <v>11</v>
      </c>
      <c r="B304" s="238" t="s">
        <v>522</v>
      </c>
      <c r="C304" s="238">
        <f>data!BN66</f>
        <v>250332.77000000002</v>
      </c>
      <c r="D304" s="238">
        <f>data!BO66</f>
        <v>0</v>
      </c>
      <c r="E304" s="238">
        <f>data!BP66</f>
        <v>17310.09</v>
      </c>
      <c r="F304" s="238">
        <f>data!BQ66</f>
        <v>0</v>
      </c>
      <c r="G304" s="238">
        <f>data!BR66</f>
        <v>36154.990000000005</v>
      </c>
      <c r="H304" s="238">
        <f>data!BS66</f>
        <v>35.200000000000003</v>
      </c>
      <c r="I304" s="238">
        <f>data!BT66</f>
        <v>0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373222</v>
      </c>
      <c r="D305" s="238">
        <f>data!BO67</f>
        <v>0</v>
      </c>
      <c r="E305" s="238">
        <f>data!BP67</f>
        <v>1727</v>
      </c>
      <c r="F305" s="238">
        <f>data!BQ67</f>
        <v>0</v>
      </c>
      <c r="G305" s="238">
        <f>data!BR67</f>
        <v>6013</v>
      </c>
      <c r="H305" s="238">
        <f>data!BS67</f>
        <v>3497</v>
      </c>
      <c r="I305" s="238">
        <f>data!BT67</f>
        <v>0</v>
      </c>
    </row>
    <row r="306" spans="1:9" ht="20.100000000000001" customHeight="1" x14ac:dyDescent="0.2">
      <c r="A306" s="230">
        <v>13</v>
      </c>
      <c r="B306" s="238" t="s">
        <v>1007</v>
      </c>
      <c r="C306" s="238">
        <f>data!BN68</f>
        <v>48</v>
      </c>
      <c r="D306" s="238">
        <f>data!BO68</f>
        <v>0</v>
      </c>
      <c r="E306" s="238">
        <f>data!BP68</f>
        <v>0</v>
      </c>
      <c r="F306" s="238">
        <f>data!BQ68</f>
        <v>0</v>
      </c>
      <c r="G306" s="238">
        <f>data!BR68</f>
        <v>0</v>
      </c>
      <c r="H306" s="238">
        <f>data!BS68</f>
        <v>0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1008</v>
      </c>
      <c r="C307" s="238">
        <f>data!BN69</f>
        <v>7042188.75</v>
      </c>
      <c r="D307" s="238">
        <f>data!BO69</f>
        <v>0</v>
      </c>
      <c r="E307" s="238">
        <f>data!BP69</f>
        <v>48329.88</v>
      </c>
      <c r="F307" s="238">
        <f>data!BQ69</f>
        <v>0</v>
      </c>
      <c r="G307" s="238">
        <f>data!BR69</f>
        <v>95057.84</v>
      </c>
      <c r="H307" s="238">
        <f>data!BS69</f>
        <v>572.51</v>
      </c>
      <c r="I307" s="238">
        <f>data!BT69</f>
        <v>0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0</v>
      </c>
      <c r="D308" s="238">
        <f>-data!BO84</f>
        <v>0</v>
      </c>
      <c r="E308" s="238">
        <f>-data!BP84</f>
        <v>0</v>
      </c>
      <c r="F308" s="238">
        <f>-data!BQ84</f>
        <v>0</v>
      </c>
      <c r="G308" s="238">
        <f>-data!BR84</f>
        <v>0</v>
      </c>
      <c r="H308" s="238">
        <f>-data!BS84</f>
        <v>0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1009</v>
      </c>
      <c r="C309" s="238">
        <f>data!BN85</f>
        <v>9406722.9800000004</v>
      </c>
      <c r="D309" s="238">
        <f>data!BO85</f>
        <v>0</v>
      </c>
      <c r="E309" s="238">
        <f>data!BP85</f>
        <v>173963.74</v>
      </c>
      <c r="F309" s="238">
        <f>data!BQ85</f>
        <v>0</v>
      </c>
      <c r="G309" s="238">
        <f>data!BR85</f>
        <v>497901.6399999999</v>
      </c>
      <c r="H309" s="238">
        <f>data!BS85</f>
        <v>97313.779999999984</v>
      </c>
      <c r="I309" s="238">
        <f>data!BT85</f>
        <v>0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1010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1011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1012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1013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1014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1015</v>
      </c>
      <c r="C316" s="254">
        <f>data!BN90</f>
        <v>79928</v>
      </c>
      <c r="D316" s="254">
        <f>data!BO90</f>
        <v>0</v>
      </c>
      <c r="E316" s="254">
        <f>data!BP90</f>
        <v>370</v>
      </c>
      <c r="F316" s="254">
        <f>data!BQ90</f>
        <v>0</v>
      </c>
      <c r="G316" s="254">
        <f>data!BR90</f>
        <v>1288</v>
      </c>
      <c r="H316" s="254">
        <f>data!BS90</f>
        <v>749</v>
      </c>
      <c r="I316" s="254">
        <f>data!BT90</f>
        <v>0</v>
      </c>
    </row>
    <row r="317" spans="1:9" ht="20.100000000000001" customHeight="1" x14ac:dyDescent="0.2">
      <c r="A317" s="230">
        <v>23</v>
      </c>
      <c r="B317" s="238" t="s">
        <v>1016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1017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219</v>
      </c>
      <c r="I318" s="254">
        <f>data!BT92</f>
        <v>0</v>
      </c>
    </row>
    <row r="319" spans="1:9" ht="20.100000000000001" customHeight="1" x14ac:dyDescent="0.2">
      <c r="A319" s="230">
        <v>25</v>
      </c>
      <c r="B319" s="238" t="s">
        <v>1018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1000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1052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>Hospital: Grays Harbor Community Hospital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1002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1051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1006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5.01</v>
      </c>
      <c r="E330" s="245">
        <f>data!BW60</f>
        <v>2</v>
      </c>
      <c r="F330" s="245">
        <f>data!BX60</f>
        <v>0</v>
      </c>
      <c r="G330" s="245">
        <f>data!BY60</f>
        <v>17.41</v>
      </c>
      <c r="H330" s="245">
        <f>data!BZ60</f>
        <v>0</v>
      </c>
      <c r="I330" s="245">
        <f>data!CA60</f>
        <v>1.24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226192.09999999998</v>
      </c>
      <c r="E331" s="257">
        <f>data!BW61</f>
        <v>134066.99</v>
      </c>
      <c r="F331" s="257">
        <f>data!BX61</f>
        <v>0</v>
      </c>
      <c r="G331" s="257">
        <f>data!BY61</f>
        <v>1388879.92</v>
      </c>
      <c r="H331" s="257">
        <f>data!BZ61</f>
        <v>0</v>
      </c>
      <c r="I331" s="257">
        <f>data!CA61</f>
        <v>122793.04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72308</v>
      </c>
      <c r="E332" s="257">
        <f>data!BW62</f>
        <v>42839</v>
      </c>
      <c r="F332" s="257">
        <f>data!BX62</f>
        <v>0</v>
      </c>
      <c r="G332" s="257">
        <f>data!BY62</f>
        <v>421424</v>
      </c>
      <c r="H332" s="257">
        <f>data!BZ62</f>
        <v>0</v>
      </c>
      <c r="I332" s="257">
        <f>data!CA62</f>
        <v>38407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0</v>
      </c>
      <c r="E333" s="257">
        <f>data!BW63</f>
        <v>0</v>
      </c>
      <c r="F333" s="257">
        <f>data!BX63</f>
        <v>0</v>
      </c>
      <c r="G333" s="257">
        <f>data!BY63</f>
        <v>0</v>
      </c>
      <c r="H333" s="257">
        <f>data!BZ63</f>
        <v>0</v>
      </c>
      <c r="I333" s="257">
        <f>data!CA63</f>
        <v>0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0</v>
      </c>
      <c r="D334" s="257">
        <f>data!BV64</f>
        <v>5032.9399999999996</v>
      </c>
      <c r="E334" s="257">
        <f>data!BW64</f>
        <v>6163.7699999999986</v>
      </c>
      <c r="F334" s="257">
        <f>data!BX64</f>
        <v>0</v>
      </c>
      <c r="G334" s="257">
        <f>data!BY64</f>
        <v>8808.3299999999981</v>
      </c>
      <c r="H334" s="257">
        <f>data!BZ64</f>
        <v>0</v>
      </c>
      <c r="I334" s="257">
        <f>data!CA64</f>
        <v>4268.2999999999993</v>
      </c>
    </row>
    <row r="335" spans="1:9" ht="20.100000000000001" customHeight="1" x14ac:dyDescent="0.2">
      <c r="A335" s="230">
        <v>10</v>
      </c>
      <c r="B335" s="238" t="s">
        <v>521</v>
      </c>
      <c r="C335" s="257">
        <f>data!BU65</f>
        <v>0</v>
      </c>
      <c r="D335" s="257">
        <f>data!BV65</f>
        <v>0</v>
      </c>
      <c r="E335" s="257">
        <f>data!BW65</f>
        <v>0</v>
      </c>
      <c r="F335" s="257">
        <f>data!BX65</f>
        <v>0</v>
      </c>
      <c r="G335" s="257">
        <f>data!BY65</f>
        <v>0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522</v>
      </c>
      <c r="C336" s="257">
        <f>data!BU66</f>
        <v>0</v>
      </c>
      <c r="D336" s="257">
        <f>data!BV66</f>
        <v>383412.16</v>
      </c>
      <c r="E336" s="257">
        <f>data!BW66</f>
        <v>32538.82</v>
      </c>
      <c r="F336" s="257">
        <f>data!BX66</f>
        <v>0</v>
      </c>
      <c r="G336" s="257">
        <f>data!BY66</f>
        <v>1200</v>
      </c>
      <c r="H336" s="257">
        <f>data!BZ66</f>
        <v>0</v>
      </c>
      <c r="I336" s="257">
        <f>data!CA66</f>
        <v>38797.269999999997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52883</v>
      </c>
      <c r="E337" s="257">
        <f>data!BW67</f>
        <v>2110</v>
      </c>
      <c r="F337" s="257">
        <f>data!BX67</f>
        <v>0</v>
      </c>
      <c r="G337" s="257">
        <f>data!BY67</f>
        <v>29962</v>
      </c>
      <c r="H337" s="257">
        <f>data!BZ67</f>
        <v>0</v>
      </c>
      <c r="I337" s="257">
        <f>data!CA67</f>
        <v>7731</v>
      </c>
    </row>
    <row r="338" spans="1:9" ht="20.100000000000001" customHeight="1" x14ac:dyDescent="0.2">
      <c r="A338" s="230">
        <v>13</v>
      </c>
      <c r="B338" s="238" t="s">
        <v>1007</v>
      </c>
      <c r="C338" s="257">
        <f>data!BU68</f>
        <v>0</v>
      </c>
      <c r="D338" s="257">
        <f>data!BV68</f>
        <v>0</v>
      </c>
      <c r="E338" s="257">
        <f>data!BW68</f>
        <v>16</v>
      </c>
      <c r="F338" s="257">
        <f>data!BX68</f>
        <v>0</v>
      </c>
      <c r="G338" s="257">
        <f>data!BY68</f>
        <v>0</v>
      </c>
      <c r="H338" s="257">
        <f>data!BZ68</f>
        <v>0</v>
      </c>
      <c r="I338" s="257">
        <f>data!CA68</f>
        <v>16500</v>
      </c>
    </row>
    <row r="339" spans="1:9" ht="20.100000000000001" customHeight="1" x14ac:dyDescent="0.2">
      <c r="A339" s="230">
        <v>14</v>
      </c>
      <c r="B339" s="238" t="s">
        <v>1008</v>
      </c>
      <c r="C339" s="257">
        <f>data!BU69</f>
        <v>0</v>
      </c>
      <c r="D339" s="257">
        <f>data!BV69</f>
        <v>40.590000000000003</v>
      </c>
      <c r="E339" s="257">
        <f>data!BW69</f>
        <v>3246.22</v>
      </c>
      <c r="F339" s="257">
        <f>data!BX69</f>
        <v>0</v>
      </c>
      <c r="G339" s="257">
        <f>data!BY69</f>
        <v>489184.69000000006</v>
      </c>
      <c r="H339" s="257">
        <f>data!BZ69</f>
        <v>0</v>
      </c>
      <c r="I339" s="257">
        <f>data!CA69</f>
        <v>-2398.1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0</v>
      </c>
      <c r="D340" s="238">
        <f>-data!BV84</f>
        <v>0</v>
      </c>
      <c r="E340" s="238">
        <f>-data!BW84</f>
        <v>0</v>
      </c>
      <c r="F340" s="238">
        <f>-data!BX84</f>
        <v>0</v>
      </c>
      <c r="G340" s="238">
        <f>-data!BY84</f>
        <v>0</v>
      </c>
      <c r="H340" s="238">
        <f>-data!BZ84</f>
        <v>0</v>
      </c>
      <c r="I340" s="238">
        <f>-data!CA84</f>
        <v>0</v>
      </c>
    </row>
    <row r="341" spans="1:9" ht="20.100000000000001" customHeight="1" x14ac:dyDescent="0.2">
      <c r="A341" s="230">
        <v>16</v>
      </c>
      <c r="B341" s="246" t="s">
        <v>1009</v>
      </c>
      <c r="C341" s="238">
        <f>data!BU85</f>
        <v>0</v>
      </c>
      <c r="D341" s="238">
        <f>data!BV85</f>
        <v>739868.78999999992</v>
      </c>
      <c r="E341" s="238">
        <f>data!BW85</f>
        <v>220980.8</v>
      </c>
      <c r="F341" s="238">
        <f>data!BX85</f>
        <v>0</v>
      </c>
      <c r="G341" s="238">
        <f>data!BY85</f>
        <v>2339458.94</v>
      </c>
      <c r="H341" s="238">
        <f>data!BZ85</f>
        <v>0</v>
      </c>
      <c r="I341" s="238">
        <f>data!CA85</f>
        <v>226098.50999999995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1010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1011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1012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1013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1014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1015</v>
      </c>
      <c r="C348" s="254">
        <f>data!BU90</f>
        <v>0</v>
      </c>
      <c r="D348" s="254">
        <f>data!BV90</f>
        <v>10997</v>
      </c>
      <c r="E348" s="254">
        <f>data!BW90</f>
        <v>452</v>
      </c>
      <c r="F348" s="254">
        <f>data!BX90</f>
        <v>0</v>
      </c>
      <c r="G348" s="254">
        <f>data!BY90</f>
        <v>552</v>
      </c>
      <c r="H348" s="254">
        <f>data!BZ90</f>
        <v>0</v>
      </c>
      <c r="I348" s="254">
        <f>data!CA90</f>
        <v>1656</v>
      </c>
    </row>
    <row r="349" spans="1:9" ht="20.100000000000001" customHeight="1" x14ac:dyDescent="0.2">
      <c r="A349" s="230">
        <v>23</v>
      </c>
      <c r="B349" s="238" t="s">
        <v>1016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1017</v>
      </c>
      <c r="C350" s="254">
        <f>data!BU92</f>
        <v>0</v>
      </c>
      <c r="D350" s="254">
        <f>data!BV92</f>
        <v>3208</v>
      </c>
      <c r="E350" s="254">
        <f>data!BW92</f>
        <v>132</v>
      </c>
      <c r="F350" s="254">
        <f>data!BX92</f>
        <v>0</v>
      </c>
      <c r="G350" s="254">
        <f>data!BY92</f>
        <v>161</v>
      </c>
      <c r="H350" s="254">
        <f>data!BZ92</f>
        <v>0</v>
      </c>
      <c r="I350" s="254">
        <f>data!CA92</f>
        <v>484</v>
      </c>
    </row>
    <row r="351" spans="1:9" ht="20.100000000000001" customHeight="1" x14ac:dyDescent="0.2">
      <c r="A351" s="230">
        <v>25</v>
      </c>
      <c r="B351" s="238" t="s">
        <v>1018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1000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1053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>Hospital: Grays Harbor Community Hospital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235</v>
      </c>
      <c r="C357" s="240">
        <v>8910</v>
      </c>
      <c r="D357" s="240">
        <v>8930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1002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1054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1006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0</v>
      </c>
      <c r="D362" s="245">
        <f>data!CC60</f>
        <v>0</v>
      </c>
      <c r="E362" s="260"/>
      <c r="F362" s="248"/>
      <c r="G362" s="248"/>
      <c r="H362" s="248"/>
      <c r="I362" s="261">
        <f>data!CE60</f>
        <v>490.28000000000003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0</v>
      </c>
      <c r="D363" s="257">
        <f>data!CC61</f>
        <v>0</v>
      </c>
      <c r="E363" s="262"/>
      <c r="F363" s="262"/>
      <c r="G363" s="262"/>
      <c r="H363" s="262"/>
      <c r="I363" s="257">
        <f>data!CE61</f>
        <v>42634428.07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0</v>
      </c>
      <c r="D364" s="257">
        <f>data!CC62</f>
        <v>0</v>
      </c>
      <c r="E364" s="262"/>
      <c r="F364" s="262"/>
      <c r="G364" s="262"/>
      <c r="H364" s="262"/>
      <c r="I364" s="257">
        <f>data!CE62</f>
        <v>12203646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0</v>
      </c>
      <c r="D365" s="257">
        <f>data!CC63</f>
        <v>0</v>
      </c>
      <c r="E365" s="262"/>
      <c r="F365" s="262"/>
      <c r="G365" s="262"/>
      <c r="H365" s="262"/>
      <c r="I365" s="257">
        <f>data!CE63</f>
        <v>15948535.65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0</v>
      </c>
      <c r="D366" s="257">
        <f>data!CC64</f>
        <v>0</v>
      </c>
      <c r="E366" s="262"/>
      <c r="F366" s="262"/>
      <c r="G366" s="262"/>
      <c r="H366" s="262"/>
      <c r="I366" s="257">
        <f>data!CE64</f>
        <v>12091077.740000002</v>
      </c>
    </row>
    <row r="367" spans="1:9" ht="20.100000000000001" customHeight="1" x14ac:dyDescent="0.2">
      <c r="A367" s="230">
        <v>10</v>
      </c>
      <c r="B367" s="238" t="s">
        <v>521</v>
      </c>
      <c r="C367" s="257">
        <f>data!CB65</f>
        <v>0</v>
      </c>
      <c r="D367" s="257">
        <f>data!CC65</f>
        <v>0</v>
      </c>
      <c r="E367" s="262"/>
      <c r="F367" s="262"/>
      <c r="G367" s="262"/>
      <c r="H367" s="262"/>
      <c r="I367" s="257">
        <f>data!CE65</f>
        <v>113450.11000000002</v>
      </c>
    </row>
    <row r="368" spans="1:9" ht="20.100000000000001" customHeight="1" x14ac:dyDescent="0.2">
      <c r="A368" s="230">
        <v>11</v>
      </c>
      <c r="B368" s="238" t="s">
        <v>522</v>
      </c>
      <c r="C368" s="257">
        <f>data!CB66</f>
        <v>0</v>
      </c>
      <c r="D368" s="257">
        <f>data!CC66</f>
        <v>0</v>
      </c>
      <c r="E368" s="262"/>
      <c r="F368" s="262"/>
      <c r="G368" s="262"/>
      <c r="H368" s="262"/>
      <c r="I368" s="257">
        <f>data!CE66</f>
        <v>12760275.579999998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0</v>
      </c>
      <c r="D369" s="257">
        <f>data!CC67</f>
        <v>0</v>
      </c>
      <c r="E369" s="262"/>
      <c r="F369" s="262"/>
      <c r="G369" s="262"/>
      <c r="H369" s="262"/>
      <c r="I369" s="257">
        <f>data!CE67</f>
        <v>3121014</v>
      </c>
    </row>
    <row r="370" spans="1:9" ht="20.100000000000001" customHeight="1" x14ac:dyDescent="0.2">
      <c r="A370" s="230">
        <v>13</v>
      </c>
      <c r="B370" s="238" t="s">
        <v>1007</v>
      </c>
      <c r="C370" s="257">
        <f>data!CB68</f>
        <v>0</v>
      </c>
      <c r="D370" s="257">
        <f>data!CC68</f>
        <v>0</v>
      </c>
      <c r="E370" s="262"/>
      <c r="F370" s="262"/>
      <c r="G370" s="262"/>
      <c r="H370" s="262"/>
      <c r="I370" s="257">
        <f>data!CE68</f>
        <v>849520.89999999991</v>
      </c>
    </row>
    <row r="371" spans="1:9" ht="20.100000000000001" customHeight="1" x14ac:dyDescent="0.2">
      <c r="A371" s="230">
        <v>14</v>
      </c>
      <c r="B371" s="238" t="s">
        <v>1008</v>
      </c>
      <c r="C371" s="257">
        <f>data!CB69</f>
        <v>0</v>
      </c>
      <c r="D371" s="257">
        <f>data!CC69</f>
        <v>0</v>
      </c>
      <c r="E371" s="257">
        <f>data!CD69</f>
        <v>0</v>
      </c>
      <c r="F371" s="262"/>
      <c r="G371" s="262"/>
      <c r="H371" s="262"/>
      <c r="I371" s="257">
        <f>data!CE69</f>
        <v>21031030.330000002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0</v>
      </c>
      <c r="D372" s="238">
        <f>-data!CC84</f>
        <v>0</v>
      </c>
      <c r="E372" s="238">
        <f>-data!CD84</f>
        <v>0</v>
      </c>
      <c r="F372" s="248"/>
      <c r="G372" s="248"/>
      <c r="H372" s="248"/>
      <c r="I372" s="238">
        <f>-data!CE84</f>
        <v>0</v>
      </c>
    </row>
    <row r="373" spans="1:9" ht="20.100000000000001" customHeight="1" x14ac:dyDescent="0.2">
      <c r="A373" s="230">
        <v>16</v>
      </c>
      <c r="B373" s="246" t="s">
        <v>1009</v>
      </c>
      <c r="C373" s="257">
        <f>data!CB85</f>
        <v>0</v>
      </c>
      <c r="D373" s="257">
        <f>data!CC85</f>
        <v>0</v>
      </c>
      <c r="E373" s="257">
        <f>data!CD85</f>
        <v>0</v>
      </c>
      <c r="F373" s="262"/>
      <c r="G373" s="262"/>
      <c r="H373" s="262"/>
      <c r="I373" s="238">
        <f>data!CE85</f>
        <v>120752978.38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0</v>
      </c>
    </row>
    <row r="375" spans="1:9" ht="20.100000000000001" customHeight="1" x14ac:dyDescent="0.2">
      <c r="A375" s="230">
        <v>18</v>
      </c>
      <c r="B375" s="238" t="s">
        <v>1010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1011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163254414.74999997</v>
      </c>
    </row>
    <row r="377" spans="1:9" ht="20.100000000000001" customHeight="1" x14ac:dyDescent="0.2">
      <c r="A377" s="230">
        <v>20</v>
      </c>
      <c r="B377" s="246" t="s">
        <v>1012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300200486.24000001</v>
      </c>
    </row>
    <row r="378" spans="1:9" ht="20.100000000000001" customHeight="1" x14ac:dyDescent="0.2">
      <c r="A378" s="230">
        <v>21</v>
      </c>
      <c r="B378" s="246" t="s">
        <v>1013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463454900.99000001</v>
      </c>
    </row>
    <row r="379" spans="1:9" ht="20.100000000000001" customHeight="1" x14ac:dyDescent="0.2">
      <c r="A379" s="230" t="s">
        <v>1014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1015</v>
      </c>
      <c r="C380" s="254">
        <f>data!CB90</f>
        <v>0</v>
      </c>
      <c r="D380" s="254">
        <f>data!CC90</f>
        <v>0</v>
      </c>
      <c r="E380" s="248"/>
      <c r="F380" s="248"/>
      <c r="G380" s="248"/>
      <c r="H380" s="248"/>
      <c r="I380" s="238">
        <f>data!CE90</f>
        <v>301295</v>
      </c>
    </row>
    <row r="381" spans="1:9" ht="20.100000000000001" customHeight="1" x14ac:dyDescent="0.2">
      <c r="A381" s="230">
        <v>23</v>
      </c>
      <c r="B381" s="238" t="s">
        <v>1016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147873</v>
      </c>
    </row>
    <row r="382" spans="1:9" ht="20.100000000000001" customHeight="1" x14ac:dyDescent="0.2">
      <c r="A382" s="230">
        <v>24</v>
      </c>
      <c r="B382" s="238" t="s">
        <v>1017</v>
      </c>
      <c r="C382" s="254">
        <f>data!CB92</f>
        <v>0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51937</v>
      </c>
    </row>
    <row r="383" spans="1:9" ht="20.100000000000001" customHeight="1" x14ac:dyDescent="0.2">
      <c r="A383" s="230">
        <v>25</v>
      </c>
      <c r="B383" s="238" t="s">
        <v>1018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378902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139.19999999999999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360" transitionEvaluation="1" transitionEntry="1" codeName="Sheet1">
    <tabColor rgb="FF92D050"/>
    <pageSetUpPr autoPageBreaks="0" fitToPage="1"/>
  </sheetPr>
  <dimension ref="A1:CF716"/>
  <sheetViews>
    <sheetView topLeftCell="A360" zoomScaleNormal="100" workbookViewId="0">
      <selection activeCell="G410" sqref="G410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11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310" t="s">
        <v>1055</v>
      </c>
    </row>
    <row r="6" spans="1:5" x14ac:dyDescent="0.25">
      <c r="A6" s="11" t="s">
        <v>1056</v>
      </c>
    </row>
    <row r="7" spans="1:5" x14ac:dyDescent="0.25">
      <c r="A7" s="11" t="s">
        <v>297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11" t="s">
        <v>23</v>
      </c>
      <c r="F30" s="312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4" x14ac:dyDescent="0.25">
      <c r="A33" s="14" t="s">
        <v>25</v>
      </c>
      <c r="B33" s="58"/>
      <c r="C33" s="58"/>
      <c r="D33" s="58"/>
    </row>
    <row r="34" spans="1:84" ht="16.5" x14ac:dyDescent="0.25">
      <c r="A34" s="14" t="s">
        <v>26</v>
      </c>
      <c r="B34" s="57"/>
      <c r="C34" s="57"/>
      <c r="D34" s="57"/>
    </row>
    <row r="35" spans="1:84" ht="16.5" x14ac:dyDescent="0.25">
      <c r="B35" s="57"/>
      <c r="C35" s="57"/>
      <c r="D35" s="57"/>
    </row>
    <row r="36" spans="1:84" x14ac:dyDescent="0.25">
      <c r="A36" s="313" t="s">
        <v>27</v>
      </c>
      <c r="B36" s="314"/>
      <c r="C36" s="315"/>
      <c r="D36" s="314"/>
      <c r="E36" s="314"/>
      <c r="F36" s="314"/>
      <c r="G36" s="316"/>
    </row>
    <row r="37" spans="1:84" x14ac:dyDescent="0.25">
      <c r="A37" s="317" t="s">
        <v>1057</v>
      </c>
      <c r="B37" s="318"/>
      <c r="C37" s="319"/>
      <c r="D37" s="320"/>
      <c r="E37" s="320"/>
      <c r="F37" s="320"/>
      <c r="G37" s="321"/>
    </row>
    <row r="38" spans="1:84" x14ac:dyDescent="0.25">
      <c r="A38" s="322" t="s">
        <v>29</v>
      </c>
      <c r="B38" s="318"/>
      <c r="C38" s="319"/>
      <c r="D38" s="320"/>
      <c r="E38" s="320"/>
      <c r="F38" s="320"/>
      <c r="G38" s="321"/>
    </row>
    <row r="39" spans="1:84" x14ac:dyDescent="0.25">
      <c r="A39" s="323" t="s">
        <v>1058</v>
      </c>
      <c r="B39" s="320"/>
      <c r="C39" s="319"/>
      <c r="D39" s="320"/>
      <c r="E39" s="320"/>
      <c r="F39" s="320"/>
      <c r="G39" s="321"/>
    </row>
    <row r="40" spans="1:84" x14ac:dyDescent="0.25">
      <c r="A40" s="324" t="s">
        <v>31</v>
      </c>
      <c r="B40" s="325"/>
      <c r="C40" s="326"/>
      <c r="D40" s="325"/>
      <c r="E40" s="325"/>
      <c r="F40" s="325"/>
      <c r="G40" s="327"/>
    </row>
    <row r="41" spans="1:84" x14ac:dyDescent="0.25">
      <c r="C41" s="13"/>
    </row>
    <row r="42" spans="1:84" x14ac:dyDescent="0.25">
      <c r="A42" s="11" t="s">
        <v>32</v>
      </c>
      <c r="C42" s="13"/>
      <c r="F42" s="312" t="s">
        <v>33</v>
      </c>
    </row>
    <row r="43" spans="1:84" x14ac:dyDescent="0.25">
      <c r="A43" s="312" t="s">
        <v>34</v>
      </c>
      <c r="C43" s="13"/>
    </row>
    <row r="44" spans="1:84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4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4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4" x14ac:dyDescent="0.25">
      <c r="A47" s="16" t="s">
        <v>230</v>
      </c>
      <c r="B47" s="272">
        <v>0</v>
      </c>
      <c r="C47" s="328">
        <v>514035.05</v>
      </c>
      <c r="D47" s="273">
        <v>0</v>
      </c>
      <c r="E47" s="328">
        <v>1281225.27</v>
      </c>
      <c r="F47" s="273">
        <v>0</v>
      </c>
      <c r="G47" s="273">
        <v>0</v>
      </c>
      <c r="H47" s="273">
        <v>0</v>
      </c>
      <c r="I47" s="328">
        <v>719658.32000000007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328">
        <v>499035.24</v>
      </c>
      <c r="P47" s="328">
        <v>577354.47000000009</v>
      </c>
      <c r="Q47" s="328">
        <v>102865.27</v>
      </c>
      <c r="R47" s="328">
        <v>157897.07999999999</v>
      </c>
      <c r="S47" s="328">
        <v>52965.65</v>
      </c>
      <c r="T47" s="273">
        <v>0</v>
      </c>
      <c r="U47" s="328">
        <v>448415.45</v>
      </c>
      <c r="V47" s="328">
        <v>185266.88</v>
      </c>
      <c r="W47" s="328">
        <v>75720.69</v>
      </c>
      <c r="X47" s="328">
        <v>235617.07</v>
      </c>
      <c r="Y47" s="328">
        <v>534048.81000000006</v>
      </c>
      <c r="Z47" s="273">
        <v>0</v>
      </c>
      <c r="AA47" s="328">
        <v>68323.94</v>
      </c>
      <c r="AB47" s="328">
        <v>425874.99</v>
      </c>
      <c r="AC47" s="328">
        <v>78226.22</v>
      </c>
      <c r="AD47" s="273">
        <v>0</v>
      </c>
      <c r="AE47" s="273">
        <v>0</v>
      </c>
      <c r="AF47" s="273">
        <v>0</v>
      </c>
      <c r="AG47" s="328">
        <v>878774.81</v>
      </c>
      <c r="AH47" s="273">
        <v>0</v>
      </c>
      <c r="AI47" s="328">
        <v>167989.29</v>
      </c>
      <c r="AJ47" s="273">
        <v>0</v>
      </c>
      <c r="AK47" s="273">
        <v>0</v>
      </c>
      <c r="AL47" s="273">
        <v>0</v>
      </c>
      <c r="AM47" s="273">
        <v>0</v>
      </c>
      <c r="AN47" s="273">
        <v>0</v>
      </c>
      <c r="AO47" s="273">
        <v>0</v>
      </c>
      <c r="AP47" s="328">
        <v>1568751.4200000002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328">
        <v>256415.75000000003</v>
      </c>
      <c r="AW47" s="273">
        <v>0</v>
      </c>
      <c r="AX47" s="273">
        <v>0</v>
      </c>
      <c r="AY47" s="328">
        <v>199456.33</v>
      </c>
      <c r="AZ47" s="328">
        <v>0</v>
      </c>
      <c r="BA47" s="328">
        <v>0</v>
      </c>
      <c r="BB47" s="328">
        <v>209079.13</v>
      </c>
      <c r="BC47" s="273">
        <v>0</v>
      </c>
      <c r="BD47" s="273">
        <v>69774.039999999994</v>
      </c>
      <c r="BE47" s="273">
        <v>224022.77000000002</v>
      </c>
      <c r="BF47" s="273">
        <v>324583.15000000002</v>
      </c>
      <c r="BG47" s="273">
        <v>26222.41</v>
      </c>
      <c r="BH47" s="273">
        <v>221115.64</v>
      </c>
      <c r="BI47" s="273">
        <v>0</v>
      </c>
      <c r="BJ47" s="273">
        <v>175287.27000000002</v>
      </c>
      <c r="BK47" s="273">
        <v>75252.69</v>
      </c>
      <c r="BL47" s="273">
        <v>244739.57</v>
      </c>
      <c r="BM47" s="273">
        <v>0</v>
      </c>
      <c r="BN47" s="273">
        <v>422891.71000000177</v>
      </c>
      <c r="BO47" s="273">
        <v>0</v>
      </c>
      <c r="BP47" s="273">
        <v>33595.379999999997</v>
      </c>
      <c r="BQ47" s="273">
        <v>0</v>
      </c>
      <c r="BR47" s="273">
        <v>96324.37</v>
      </c>
      <c r="BS47" s="273">
        <v>20341.29</v>
      </c>
      <c r="BT47" s="273">
        <v>0</v>
      </c>
      <c r="BU47" s="273">
        <v>0</v>
      </c>
      <c r="BV47" s="273">
        <v>81080.45</v>
      </c>
      <c r="BW47" s="273">
        <v>43995.64</v>
      </c>
      <c r="BX47" s="273">
        <v>0</v>
      </c>
      <c r="BY47" s="273">
        <v>379330.16</v>
      </c>
      <c r="BZ47" s="273">
        <v>0</v>
      </c>
      <c r="CA47" s="273">
        <v>56509.7</v>
      </c>
      <c r="CB47" s="273">
        <v>0</v>
      </c>
      <c r="CC47" s="273">
        <v>0</v>
      </c>
      <c r="CD47" s="16"/>
      <c r="CE47" s="25">
        <v>11732063.370000001</v>
      </c>
      <c r="CF47" s="329">
        <v>0</v>
      </c>
    </row>
    <row r="48" spans="1:84" x14ac:dyDescent="0.25">
      <c r="A48" s="25" t="s">
        <v>231</v>
      </c>
      <c r="B48" s="272">
        <v>0</v>
      </c>
      <c r="C48" s="25" t="b">
        <v>0</v>
      </c>
      <c r="D48" s="25" t="b">
        <v>0</v>
      </c>
      <c r="E48" s="25" t="b">
        <v>0</v>
      </c>
      <c r="F48" s="25" t="b">
        <v>0</v>
      </c>
      <c r="G48" s="25" t="b">
        <v>0</v>
      </c>
      <c r="H48" s="25" t="b">
        <v>0</v>
      </c>
      <c r="I48" s="25" t="b">
        <v>0</v>
      </c>
      <c r="J48" s="25" t="b">
        <v>0</v>
      </c>
      <c r="K48" s="25" t="b">
        <v>0</v>
      </c>
      <c r="L48" s="25" t="b">
        <v>0</v>
      </c>
      <c r="M48" s="25" t="b">
        <v>0</v>
      </c>
      <c r="N48" s="25" t="b">
        <v>0</v>
      </c>
      <c r="O48" s="25" t="b">
        <v>0</v>
      </c>
      <c r="P48" s="25" t="b">
        <v>0</v>
      </c>
      <c r="Q48" s="25" t="b">
        <v>0</v>
      </c>
      <c r="R48" s="25" t="b">
        <v>0</v>
      </c>
      <c r="S48" s="25" t="b">
        <v>0</v>
      </c>
      <c r="T48" s="25" t="b">
        <v>0</v>
      </c>
      <c r="U48" s="25" t="b">
        <v>0</v>
      </c>
      <c r="V48" s="25" t="b">
        <v>0</v>
      </c>
      <c r="W48" s="25" t="b">
        <v>0</v>
      </c>
      <c r="X48" s="25" t="b">
        <v>0</v>
      </c>
      <c r="Y48" s="25" t="b">
        <v>0</v>
      </c>
      <c r="Z48" s="25" t="b">
        <v>0</v>
      </c>
      <c r="AA48" s="25" t="b">
        <v>0</v>
      </c>
      <c r="AB48" s="25" t="b">
        <v>0</v>
      </c>
      <c r="AC48" s="25" t="b">
        <v>0</v>
      </c>
      <c r="AD48" s="25" t="b">
        <v>0</v>
      </c>
      <c r="AE48" s="25" t="b">
        <v>0</v>
      </c>
      <c r="AF48" s="25" t="b">
        <v>0</v>
      </c>
      <c r="AG48" s="25" t="b">
        <v>0</v>
      </c>
      <c r="AH48" s="25" t="b">
        <v>0</v>
      </c>
      <c r="AI48" s="25" t="b">
        <v>0</v>
      </c>
      <c r="AJ48" s="25" t="b">
        <v>0</v>
      </c>
      <c r="AK48" s="25" t="b">
        <v>0</v>
      </c>
      <c r="AL48" s="25" t="b">
        <v>0</v>
      </c>
      <c r="AM48" s="25" t="b">
        <v>0</v>
      </c>
      <c r="AN48" s="25" t="b">
        <v>0</v>
      </c>
      <c r="AO48" s="25" t="b">
        <v>0</v>
      </c>
      <c r="AP48" s="25" t="b">
        <v>0</v>
      </c>
      <c r="AQ48" s="25" t="b">
        <v>0</v>
      </c>
      <c r="AR48" s="25" t="b">
        <v>0</v>
      </c>
      <c r="AS48" s="25" t="b">
        <v>0</v>
      </c>
      <c r="AT48" s="25" t="b">
        <v>0</v>
      </c>
      <c r="AU48" s="25" t="b">
        <v>0</v>
      </c>
      <c r="AV48" s="25" t="b">
        <v>0</v>
      </c>
      <c r="AW48" s="25" t="b">
        <v>0</v>
      </c>
      <c r="AX48" s="25" t="b">
        <v>0</v>
      </c>
      <c r="AY48" s="25" t="b">
        <v>0</v>
      </c>
      <c r="AZ48" s="25" t="b">
        <v>0</v>
      </c>
      <c r="BA48" s="25" t="b">
        <v>0</v>
      </c>
      <c r="BB48" s="25" t="b">
        <v>0</v>
      </c>
      <c r="BC48" s="25" t="b">
        <v>0</v>
      </c>
      <c r="BD48" s="25" t="b">
        <v>0</v>
      </c>
      <c r="BE48" s="25" t="b">
        <v>0</v>
      </c>
      <c r="BF48" s="25" t="b">
        <v>0</v>
      </c>
      <c r="BG48" s="25" t="b">
        <v>0</v>
      </c>
      <c r="BH48" s="25" t="b">
        <v>0</v>
      </c>
      <c r="BI48" s="25" t="b">
        <v>0</v>
      </c>
      <c r="BJ48" s="25" t="b">
        <v>0</v>
      </c>
      <c r="BK48" s="25" t="b">
        <v>0</v>
      </c>
      <c r="BL48" s="25" t="b">
        <v>0</v>
      </c>
      <c r="BM48" s="25" t="b">
        <v>0</v>
      </c>
      <c r="BN48" s="25" t="b">
        <v>0</v>
      </c>
      <c r="BO48" s="25" t="b">
        <v>0</v>
      </c>
      <c r="BP48" s="25" t="b">
        <v>0</v>
      </c>
      <c r="BQ48" s="25" t="b">
        <v>0</v>
      </c>
      <c r="BR48" s="25" t="b">
        <v>0</v>
      </c>
      <c r="BS48" s="25" t="b">
        <v>0</v>
      </c>
      <c r="BT48" s="25" t="b">
        <v>0</v>
      </c>
      <c r="BU48" s="25" t="b">
        <v>0</v>
      </c>
      <c r="BV48" s="25" t="b">
        <v>0</v>
      </c>
      <c r="BW48" s="25" t="b">
        <v>0</v>
      </c>
      <c r="BX48" s="25" t="b">
        <v>0</v>
      </c>
      <c r="BY48" s="25" t="b">
        <v>0</v>
      </c>
      <c r="BZ48" s="25" t="b">
        <v>0</v>
      </c>
      <c r="CA48" s="25" t="b">
        <v>0</v>
      </c>
      <c r="CB48" s="25" t="b">
        <v>0</v>
      </c>
      <c r="CC48" s="25" t="b">
        <v>0</v>
      </c>
      <c r="CD48" s="25" t="b">
        <v>0</v>
      </c>
      <c r="CE48" s="25">
        <v>0</v>
      </c>
      <c r="CF48" s="329">
        <v>0</v>
      </c>
    </row>
    <row r="49" spans="1:84" x14ac:dyDescent="0.25">
      <c r="A49" s="16" t="s">
        <v>232</v>
      </c>
      <c r="B49" s="25"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29">
        <v>0</v>
      </c>
    </row>
    <row r="50" spans="1:84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29">
        <v>0</v>
      </c>
    </row>
    <row r="51" spans="1:84" x14ac:dyDescent="0.25">
      <c r="A51" s="21" t="s">
        <v>233</v>
      </c>
      <c r="B51" s="273">
        <v>0</v>
      </c>
      <c r="C51" s="328">
        <v>38520.61</v>
      </c>
      <c r="D51" s="273">
        <v>0</v>
      </c>
      <c r="E51" s="273">
        <v>37487.399999999994</v>
      </c>
      <c r="F51" s="273">
        <v>0</v>
      </c>
      <c r="G51" s="273">
        <v>365.28</v>
      </c>
      <c r="H51" s="273">
        <v>0</v>
      </c>
      <c r="I51" s="273">
        <v>5943.96</v>
      </c>
      <c r="J51" s="273">
        <v>8646.7199999999993</v>
      </c>
      <c r="K51" s="273">
        <v>0</v>
      </c>
      <c r="L51" s="273">
        <v>0</v>
      </c>
      <c r="M51" s="273">
        <v>0</v>
      </c>
      <c r="N51" s="273">
        <v>0</v>
      </c>
      <c r="O51" s="273">
        <v>25976.49</v>
      </c>
      <c r="P51" s="273">
        <v>165859.53</v>
      </c>
      <c r="Q51" s="273">
        <v>2057.52</v>
      </c>
      <c r="R51" s="273">
        <v>2899.36</v>
      </c>
      <c r="S51" s="273">
        <v>9448.5300000000007</v>
      </c>
      <c r="T51" s="273">
        <v>0</v>
      </c>
      <c r="U51" s="273">
        <v>34831.78</v>
      </c>
      <c r="V51" s="273">
        <v>0</v>
      </c>
      <c r="W51" s="273">
        <v>0</v>
      </c>
      <c r="X51" s="273">
        <v>5221.8</v>
      </c>
      <c r="Y51" s="273">
        <v>324753.48</v>
      </c>
      <c r="Z51" s="273">
        <v>0</v>
      </c>
      <c r="AA51" s="273">
        <v>4296.3599999999997</v>
      </c>
      <c r="AB51" s="273">
        <v>1977.11</v>
      </c>
      <c r="AC51" s="273">
        <v>52241.81</v>
      </c>
      <c r="AD51" s="273">
        <v>0</v>
      </c>
      <c r="AE51" s="273">
        <v>9421.68</v>
      </c>
      <c r="AF51" s="273">
        <v>0</v>
      </c>
      <c r="AG51" s="273">
        <v>111829.89</v>
      </c>
      <c r="AH51" s="273">
        <v>0</v>
      </c>
      <c r="AI51" s="273">
        <v>4258.32</v>
      </c>
      <c r="AJ51" s="273">
        <v>0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43398.040000000008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61092.3</v>
      </c>
      <c r="AW51" s="273">
        <v>0</v>
      </c>
      <c r="AX51" s="273">
        <v>0</v>
      </c>
      <c r="AY51" s="273">
        <v>4672.47</v>
      </c>
      <c r="AZ51" s="273">
        <v>0</v>
      </c>
      <c r="BA51" s="273">
        <v>0</v>
      </c>
      <c r="BB51" s="273">
        <v>0</v>
      </c>
      <c r="BC51" s="273">
        <v>0</v>
      </c>
      <c r="BD51" s="273">
        <v>1086.3599999999999</v>
      </c>
      <c r="BE51" s="273">
        <v>58426.61</v>
      </c>
      <c r="BF51" s="273">
        <v>0</v>
      </c>
      <c r="BG51" s="273">
        <v>0</v>
      </c>
      <c r="BH51" s="273">
        <v>190655.51</v>
      </c>
      <c r="BI51" s="273">
        <v>0</v>
      </c>
      <c r="BJ51" s="273">
        <v>0</v>
      </c>
      <c r="BK51" s="273">
        <v>242.88</v>
      </c>
      <c r="BL51" s="273">
        <v>673.44</v>
      </c>
      <c r="BM51" s="273">
        <v>0</v>
      </c>
      <c r="BN51" s="273">
        <v>1472606.6700000002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3953.59</v>
      </c>
      <c r="BW51" s="273">
        <v>0</v>
      </c>
      <c r="BX51" s="273">
        <v>0</v>
      </c>
      <c r="BY51" s="273">
        <v>27384.720000000001</v>
      </c>
      <c r="BZ51" s="273">
        <v>0</v>
      </c>
      <c r="CA51" s="273">
        <v>0</v>
      </c>
      <c r="CB51" s="273">
        <v>0</v>
      </c>
      <c r="CC51" s="273">
        <v>0</v>
      </c>
      <c r="CD51" s="16"/>
      <c r="CE51" s="25">
        <v>2710230.22</v>
      </c>
      <c r="CF51" s="329">
        <v>0</v>
      </c>
    </row>
    <row r="52" spans="1:84" x14ac:dyDescent="0.25">
      <c r="A52" s="31" t="s">
        <v>234</v>
      </c>
      <c r="B52" s="330">
        <v>1470773</v>
      </c>
      <c r="C52" s="25">
        <v>28740</v>
      </c>
      <c r="D52" s="25">
        <v>0</v>
      </c>
      <c r="E52" s="25">
        <v>99317</v>
      </c>
      <c r="F52" s="25">
        <v>0</v>
      </c>
      <c r="G52" s="25">
        <v>0</v>
      </c>
      <c r="H52" s="25">
        <v>0</v>
      </c>
      <c r="I52" s="25">
        <v>87818</v>
      </c>
      <c r="J52" s="25">
        <v>2241</v>
      </c>
      <c r="K52" s="25">
        <v>0</v>
      </c>
      <c r="L52" s="25">
        <v>0</v>
      </c>
      <c r="M52" s="25">
        <v>0</v>
      </c>
      <c r="N52" s="25">
        <v>0</v>
      </c>
      <c r="O52" s="25">
        <v>15200</v>
      </c>
      <c r="P52" s="25">
        <v>32788</v>
      </c>
      <c r="Q52" s="25">
        <v>6357</v>
      </c>
      <c r="R52" s="25">
        <v>967</v>
      </c>
      <c r="S52" s="25">
        <v>6499</v>
      </c>
      <c r="T52" s="25">
        <v>0</v>
      </c>
      <c r="U52" s="25">
        <v>27847</v>
      </c>
      <c r="V52" s="25">
        <v>4219</v>
      </c>
      <c r="W52" s="25">
        <v>3223</v>
      </c>
      <c r="X52" s="25">
        <v>29024</v>
      </c>
      <c r="Y52" s="25">
        <v>43755</v>
      </c>
      <c r="Z52" s="25">
        <v>0</v>
      </c>
      <c r="AA52" s="25">
        <v>1968</v>
      </c>
      <c r="AB52" s="25">
        <v>6050</v>
      </c>
      <c r="AC52" s="25">
        <v>1484</v>
      </c>
      <c r="AD52" s="25">
        <v>0</v>
      </c>
      <c r="AE52" s="25">
        <v>29859</v>
      </c>
      <c r="AF52" s="25">
        <v>0</v>
      </c>
      <c r="AG52" s="25">
        <v>77798</v>
      </c>
      <c r="AH52" s="25">
        <v>0</v>
      </c>
      <c r="AI52" s="25">
        <v>15098</v>
      </c>
      <c r="AJ52" s="25">
        <v>0</v>
      </c>
      <c r="AK52" s="25">
        <v>0</v>
      </c>
      <c r="AL52" s="25">
        <v>1616</v>
      </c>
      <c r="AM52" s="25">
        <v>0</v>
      </c>
      <c r="AN52" s="25">
        <v>0</v>
      </c>
      <c r="AO52" s="25">
        <v>0</v>
      </c>
      <c r="AP52" s="25">
        <v>194747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31470</v>
      </c>
      <c r="AW52" s="25">
        <v>0</v>
      </c>
      <c r="AX52" s="25">
        <v>0</v>
      </c>
      <c r="AY52" s="25">
        <v>35947</v>
      </c>
      <c r="AZ52" s="25">
        <v>0</v>
      </c>
      <c r="BA52" s="25">
        <v>5654</v>
      </c>
      <c r="BB52" s="25">
        <v>1519</v>
      </c>
      <c r="BC52" s="25">
        <v>0</v>
      </c>
      <c r="BD52" s="25">
        <v>11919</v>
      </c>
      <c r="BE52" s="25">
        <v>131080</v>
      </c>
      <c r="BF52" s="25">
        <v>11475</v>
      </c>
      <c r="BG52" s="25">
        <v>1274</v>
      </c>
      <c r="BH52" s="25">
        <v>17446</v>
      </c>
      <c r="BI52" s="25">
        <v>0</v>
      </c>
      <c r="BJ52" s="25">
        <v>11860</v>
      </c>
      <c r="BK52" s="25">
        <v>11729</v>
      </c>
      <c r="BL52" s="25">
        <v>5493</v>
      </c>
      <c r="BM52" s="25">
        <v>0</v>
      </c>
      <c r="BN52" s="25">
        <v>398854</v>
      </c>
      <c r="BO52" s="25">
        <v>0</v>
      </c>
      <c r="BP52" s="25">
        <v>1807</v>
      </c>
      <c r="BQ52" s="25">
        <v>0</v>
      </c>
      <c r="BR52" s="25">
        <v>6289</v>
      </c>
      <c r="BS52" s="25">
        <v>3657</v>
      </c>
      <c r="BT52" s="25">
        <v>0</v>
      </c>
      <c r="BU52" s="25">
        <v>0</v>
      </c>
      <c r="BV52" s="25">
        <v>53697</v>
      </c>
      <c r="BW52" s="25">
        <v>2207</v>
      </c>
      <c r="BX52" s="25">
        <v>0</v>
      </c>
      <c r="BY52" s="25">
        <v>2695</v>
      </c>
      <c r="BZ52" s="25">
        <v>0</v>
      </c>
      <c r="CA52" s="25">
        <v>8086</v>
      </c>
      <c r="CB52" s="25">
        <v>0</v>
      </c>
      <c r="CC52" s="25">
        <v>0</v>
      </c>
      <c r="CD52" s="25" t="s">
        <v>1059</v>
      </c>
      <c r="CE52" s="25" t="s">
        <v>1059</v>
      </c>
      <c r="CF52" s="329">
        <v>0</v>
      </c>
    </row>
    <row r="53" spans="1:84" x14ac:dyDescent="0.25">
      <c r="A53" s="16" t="s">
        <v>232</v>
      </c>
      <c r="B53" s="25">
        <v>1470773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29">
        <v>0</v>
      </c>
    </row>
    <row r="54" spans="1:84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29">
        <v>0</v>
      </c>
    </row>
    <row r="55" spans="1:84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  <c r="CF55" s="329">
        <v>0</v>
      </c>
    </row>
    <row r="56" spans="1:84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  <c r="CF56" s="329">
        <v>0</v>
      </c>
    </row>
    <row r="57" spans="1:84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  <c r="CF57" s="329">
        <v>0</v>
      </c>
    </row>
    <row r="58" spans="1:84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  <c r="CF58" s="329">
        <v>0</v>
      </c>
    </row>
    <row r="59" spans="1:84" x14ac:dyDescent="0.25">
      <c r="A59" s="31" t="s">
        <v>260</v>
      </c>
      <c r="B59" s="25"/>
      <c r="C59" s="273">
        <v>1800</v>
      </c>
      <c r="D59" s="273">
        <v>0</v>
      </c>
      <c r="E59" s="273">
        <v>8333</v>
      </c>
      <c r="F59" s="273">
        <v>0</v>
      </c>
      <c r="G59" s="273">
        <v>0</v>
      </c>
      <c r="H59" s="273">
        <v>0</v>
      </c>
      <c r="I59" s="273">
        <v>2849</v>
      </c>
      <c r="J59" s="273">
        <v>552</v>
      </c>
      <c r="K59" s="273">
        <v>0</v>
      </c>
      <c r="L59" s="273">
        <v>0</v>
      </c>
      <c r="M59" s="273">
        <v>0</v>
      </c>
      <c r="N59" s="273">
        <v>0</v>
      </c>
      <c r="O59" s="273">
        <v>297</v>
      </c>
      <c r="P59" s="331">
        <v>209146</v>
      </c>
      <c r="Q59" s="332">
        <v>69134</v>
      </c>
      <c r="R59" s="332">
        <v>209146</v>
      </c>
      <c r="S59" s="333">
        <v>0</v>
      </c>
      <c r="T59" s="333">
        <v>0</v>
      </c>
      <c r="U59" s="334">
        <v>717914</v>
      </c>
      <c r="V59" s="332">
        <v>17396.23</v>
      </c>
      <c r="W59" s="332">
        <v>33596.720000000001</v>
      </c>
      <c r="X59" s="332">
        <v>86469.9</v>
      </c>
      <c r="Y59" s="332">
        <v>19008.599999999999</v>
      </c>
      <c r="Z59" s="332">
        <v>0</v>
      </c>
      <c r="AA59" s="332">
        <v>9382.0300000000007</v>
      </c>
      <c r="AB59" s="333">
        <v>0</v>
      </c>
      <c r="AC59" s="332">
        <v>67261</v>
      </c>
      <c r="AD59" s="332">
        <v>0</v>
      </c>
      <c r="AE59" s="332">
        <v>50409</v>
      </c>
      <c r="AF59" s="332">
        <v>0</v>
      </c>
      <c r="AG59" s="332">
        <v>21243</v>
      </c>
      <c r="AH59" s="332">
        <v>0</v>
      </c>
      <c r="AI59" s="332">
        <v>0</v>
      </c>
      <c r="AJ59" s="332">
        <v>0</v>
      </c>
      <c r="AK59" s="332">
        <v>13636</v>
      </c>
      <c r="AL59" s="332">
        <v>3283</v>
      </c>
      <c r="AM59" s="332">
        <v>0</v>
      </c>
      <c r="AN59" s="332">
        <v>0</v>
      </c>
      <c r="AO59" s="332">
        <v>0</v>
      </c>
      <c r="AP59" s="332">
        <v>51485</v>
      </c>
      <c r="AQ59" s="332">
        <v>0</v>
      </c>
      <c r="AR59" s="332">
        <v>0</v>
      </c>
      <c r="AS59" s="332">
        <v>0</v>
      </c>
      <c r="AT59" s="332">
        <v>0</v>
      </c>
      <c r="AU59" s="332">
        <v>0</v>
      </c>
      <c r="AV59" s="333">
        <v>0</v>
      </c>
      <c r="AW59" s="333">
        <v>0</v>
      </c>
      <c r="AX59" s="333">
        <v>0</v>
      </c>
      <c r="AY59" s="332">
        <v>40325</v>
      </c>
      <c r="AZ59" s="332">
        <v>92870</v>
      </c>
      <c r="BA59" s="333">
        <v>0</v>
      </c>
      <c r="BB59" s="333">
        <v>0</v>
      </c>
      <c r="BC59" s="333">
        <v>0</v>
      </c>
      <c r="BD59" s="333">
        <v>0</v>
      </c>
      <c r="BE59" s="332">
        <v>301213</v>
      </c>
      <c r="BF59" s="333">
        <v>0</v>
      </c>
      <c r="BG59" s="333">
        <v>0</v>
      </c>
      <c r="BH59" s="333">
        <v>0</v>
      </c>
      <c r="BI59" s="333">
        <v>0</v>
      </c>
      <c r="BJ59" s="333">
        <v>0</v>
      </c>
      <c r="BK59" s="333">
        <v>0</v>
      </c>
      <c r="BL59" s="333">
        <v>0</v>
      </c>
      <c r="BM59" s="333">
        <v>0</v>
      </c>
      <c r="BN59" s="333">
        <v>0</v>
      </c>
      <c r="BO59" s="333">
        <v>0</v>
      </c>
      <c r="BP59" s="333">
        <v>0</v>
      </c>
      <c r="BQ59" s="333">
        <v>0</v>
      </c>
      <c r="BR59" s="333">
        <v>0</v>
      </c>
      <c r="BS59" s="333">
        <v>0</v>
      </c>
      <c r="BT59" s="333">
        <v>0</v>
      </c>
      <c r="BU59" s="333">
        <v>0</v>
      </c>
      <c r="BV59" s="333">
        <v>0</v>
      </c>
      <c r="BW59" s="333">
        <v>0</v>
      </c>
      <c r="BX59" s="333">
        <v>0</v>
      </c>
      <c r="BY59" s="333">
        <v>0</v>
      </c>
      <c r="BZ59" s="333">
        <v>0</v>
      </c>
      <c r="CA59" s="333">
        <v>0</v>
      </c>
      <c r="CB59" s="333">
        <v>0</v>
      </c>
      <c r="CC59" s="333">
        <v>0</v>
      </c>
      <c r="CD59" s="224">
        <v>0</v>
      </c>
      <c r="CE59" s="25">
        <v>0</v>
      </c>
      <c r="CF59" s="329">
        <v>0</v>
      </c>
    </row>
    <row r="60" spans="1:84" s="201" customFormat="1" ht="15.75" customHeight="1" x14ac:dyDescent="0.25">
      <c r="A60" s="207" t="s">
        <v>261</v>
      </c>
      <c r="B60" s="208"/>
      <c r="C60" s="277">
        <v>17.239999999999998</v>
      </c>
      <c r="D60" s="277">
        <v>0</v>
      </c>
      <c r="E60" s="277">
        <v>53.53</v>
      </c>
      <c r="F60" s="277">
        <v>0</v>
      </c>
      <c r="G60" s="277">
        <v>1.59</v>
      </c>
      <c r="H60" s="277">
        <v>0</v>
      </c>
      <c r="I60" s="277">
        <v>22.44</v>
      </c>
      <c r="J60" s="277">
        <v>0</v>
      </c>
      <c r="K60" s="277">
        <v>0</v>
      </c>
      <c r="L60" s="277">
        <v>0</v>
      </c>
      <c r="M60" s="277">
        <v>0</v>
      </c>
      <c r="N60" s="277">
        <v>0</v>
      </c>
      <c r="O60" s="277">
        <v>18.32</v>
      </c>
      <c r="P60" s="331">
        <v>15.86</v>
      </c>
      <c r="Q60" s="331">
        <v>2.5299999999999998</v>
      </c>
      <c r="R60" s="331">
        <v>4.45</v>
      </c>
      <c r="S60" s="278">
        <v>3.74</v>
      </c>
      <c r="T60" s="278">
        <v>0</v>
      </c>
      <c r="U60" s="335">
        <v>20.84</v>
      </c>
      <c r="V60" s="331">
        <v>8.33</v>
      </c>
      <c r="W60" s="331">
        <v>2.0499999999999998</v>
      </c>
      <c r="X60" s="331">
        <v>7.09</v>
      </c>
      <c r="Y60" s="331">
        <v>11.27</v>
      </c>
      <c r="Z60" s="331">
        <v>0</v>
      </c>
      <c r="AA60" s="331">
        <v>1.97</v>
      </c>
      <c r="AB60" s="278">
        <v>13.5</v>
      </c>
      <c r="AC60" s="331">
        <v>9.8699999999999992</v>
      </c>
      <c r="AD60" s="331">
        <v>0</v>
      </c>
      <c r="AE60" s="331">
        <v>9.07</v>
      </c>
      <c r="AF60" s="331">
        <v>0</v>
      </c>
      <c r="AG60" s="331">
        <v>39.31</v>
      </c>
      <c r="AH60" s="331">
        <v>0</v>
      </c>
      <c r="AI60" s="331">
        <v>5.01</v>
      </c>
      <c r="AJ60" s="331">
        <v>0</v>
      </c>
      <c r="AK60" s="331">
        <v>2.78</v>
      </c>
      <c r="AL60" s="331">
        <v>1.53</v>
      </c>
      <c r="AM60" s="331">
        <v>0</v>
      </c>
      <c r="AN60" s="331">
        <v>0</v>
      </c>
      <c r="AO60" s="331">
        <v>0</v>
      </c>
      <c r="AP60" s="331">
        <v>93.52</v>
      </c>
      <c r="AQ60" s="331">
        <v>0</v>
      </c>
      <c r="AR60" s="331">
        <v>0</v>
      </c>
      <c r="AS60" s="331">
        <v>0</v>
      </c>
      <c r="AT60" s="331">
        <v>0</v>
      </c>
      <c r="AU60" s="331">
        <v>0</v>
      </c>
      <c r="AV60" s="278">
        <v>11.33</v>
      </c>
      <c r="AW60" s="278">
        <v>0</v>
      </c>
      <c r="AX60" s="278">
        <v>0</v>
      </c>
      <c r="AY60" s="331">
        <v>12.58</v>
      </c>
      <c r="AZ60" s="331">
        <v>0</v>
      </c>
      <c r="BA60" s="278">
        <v>0</v>
      </c>
      <c r="BB60" s="278">
        <v>6.82</v>
      </c>
      <c r="BC60" s="278">
        <v>0</v>
      </c>
      <c r="BD60" s="278">
        <v>4.72</v>
      </c>
      <c r="BE60" s="331">
        <v>9.4600000000000009</v>
      </c>
      <c r="BF60" s="278">
        <v>22.1</v>
      </c>
      <c r="BG60" s="278">
        <v>1.48</v>
      </c>
      <c r="BH60" s="278">
        <v>7.23</v>
      </c>
      <c r="BI60" s="278">
        <v>0</v>
      </c>
      <c r="BJ60" s="278">
        <v>6.8</v>
      </c>
      <c r="BK60" s="278">
        <v>2.52</v>
      </c>
      <c r="BL60" s="278">
        <v>15.01</v>
      </c>
      <c r="BM60" s="278">
        <v>0</v>
      </c>
      <c r="BN60" s="278">
        <v>6.93</v>
      </c>
      <c r="BO60" s="278">
        <v>0</v>
      </c>
      <c r="BP60" s="278">
        <v>1.01</v>
      </c>
      <c r="BQ60" s="278">
        <v>0</v>
      </c>
      <c r="BR60" s="278">
        <v>2.85</v>
      </c>
      <c r="BS60" s="278">
        <v>1</v>
      </c>
      <c r="BT60" s="278">
        <v>0</v>
      </c>
      <c r="BU60" s="278">
        <v>0</v>
      </c>
      <c r="BV60" s="278">
        <v>5.53</v>
      </c>
      <c r="BW60" s="278">
        <v>2.02</v>
      </c>
      <c r="BX60" s="278">
        <v>0</v>
      </c>
      <c r="BY60" s="278">
        <v>16.59</v>
      </c>
      <c r="BZ60" s="278">
        <v>0</v>
      </c>
      <c r="CA60" s="278">
        <v>1.96</v>
      </c>
      <c r="CB60" s="278">
        <v>0</v>
      </c>
      <c r="CC60" s="278">
        <v>0</v>
      </c>
      <c r="CD60" s="209" t="s">
        <v>247</v>
      </c>
      <c r="CE60" s="227">
        <v>503.77999999999992</v>
      </c>
      <c r="CF60" s="336">
        <v>0</v>
      </c>
    </row>
    <row r="61" spans="1:84" x14ac:dyDescent="0.25">
      <c r="A61" s="31" t="s">
        <v>262</v>
      </c>
      <c r="B61" s="16"/>
      <c r="C61" s="273">
        <v>1580327.71</v>
      </c>
      <c r="D61" s="273">
        <v>0</v>
      </c>
      <c r="E61" s="273">
        <v>4114236.8800000004</v>
      </c>
      <c r="F61" s="273">
        <v>0</v>
      </c>
      <c r="G61" s="273">
        <v>0</v>
      </c>
      <c r="H61" s="273">
        <v>0</v>
      </c>
      <c r="I61" s="273">
        <v>2448465.6</v>
      </c>
      <c r="J61" s="273">
        <v>0</v>
      </c>
      <c r="K61" s="273">
        <v>0</v>
      </c>
      <c r="L61" s="273">
        <v>0</v>
      </c>
      <c r="M61" s="273">
        <v>0</v>
      </c>
      <c r="N61" s="273">
        <v>0</v>
      </c>
      <c r="O61" s="273">
        <v>1514477.32</v>
      </c>
      <c r="P61" s="332">
        <v>1799038.6399999997</v>
      </c>
      <c r="Q61" s="332">
        <v>302392.59000000003</v>
      </c>
      <c r="R61" s="332">
        <v>945324.14</v>
      </c>
      <c r="S61" s="280">
        <v>161088.91999999998</v>
      </c>
      <c r="T61" s="280">
        <v>0</v>
      </c>
      <c r="U61" s="334">
        <v>1333089.71</v>
      </c>
      <c r="V61" s="332">
        <v>570952.18999999994</v>
      </c>
      <c r="W61" s="332">
        <v>231070.68</v>
      </c>
      <c r="X61" s="332">
        <v>704851.5</v>
      </c>
      <c r="Y61" s="332">
        <v>2184305.5399999996</v>
      </c>
      <c r="Z61" s="332">
        <v>0</v>
      </c>
      <c r="AA61" s="332">
        <v>212648.43000000002</v>
      </c>
      <c r="AB61" s="281">
        <v>1332803.5699999998</v>
      </c>
      <c r="AC61" s="332">
        <v>261495.93999999997</v>
      </c>
      <c r="AD61" s="332">
        <v>0</v>
      </c>
      <c r="AE61" s="332">
        <v>0</v>
      </c>
      <c r="AF61" s="332">
        <v>0</v>
      </c>
      <c r="AG61" s="332">
        <v>2689491.3499999996</v>
      </c>
      <c r="AH61" s="332">
        <v>0</v>
      </c>
      <c r="AI61" s="332">
        <v>519069.13</v>
      </c>
      <c r="AJ61" s="332">
        <v>0</v>
      </c>
      <c r="AK61" s="332">
        <v>0</v>
      </c>
      <c r="AL61" s="332">
        <v>0</v>
      </c>
      <c r="AM61" s="332">
        <v>0</v>
      </c>
      <c r="AN61" s="332">
        <v>0</v>
      </c>
      <c r="AO61" s="332">
        <v>0</v>
      </c>
      <c r="AP61" s="332">
        <v>8246655.4599999972</v>
      </c>
      <c r="AQ61" s="332">
        <v>0</v>
      </c>
      <c r="AR61" s="332">
        <v>0</v>
      </c>
      <c r="AS61" s="332">
        <v>0</v>
      </c>
      <c r="AT61" s="332">
        <v>0</v>
      </c>
      <c r="AU61" s="332">
        <v>0</v>
      </c>
      <c r="AV61" s="337">
        <v>797487.41</v>
      </c>
      <c r="AW61" s="337">
        <v>0</v>
      </c>
      <c r="AX61" s="337">
        <v>0</v>
      </c>
      <c r="AY61" s="332">
        <v>615681.32999999996</v>
      </c>
      <c r="AZ61" s="332">
        <v>0</v>
      </c>
      <c r="BA61" s="337">
        <v>0</v>
      </c>
      <c r="BB61" s="280">
        <v>638192.16</v>
      </c>
      <c r="BC61" s="280">
        <v>0</v>
      </c>
      <c r="BD61" s="280">
        <v>216984.71</v>
      </c>
      <c r="BE61" s="332">
        <v>690350.76</v>
      </c>
      <c r="BF61" s="280">
        <v>1023602.61</v>
      </c>
      <c r="BG61" s="280">
        <v>79110.37</v>
      </c>
      <c r="BH61" s="280">
        <v>671435.01</v>
      </c>
      <c r="BI61" s="280">
        <v>0</v>
      </c>
      <c r="BJ61" s="280">
        <v>540260.03</v>
      </c>
      <c r="BK61" s="280">
        <v>236406.42</v>
      </c>
      <c r="BL61" s="280">
        <v>747347.58</v>
      </c>
      <c r="BM61" s="280">
        <v>0</v>
      </c>
      <c r="BN61" s="280">
        <v>1199952.6199999999</v>
      </c>
      <c r="BO61" s="280">
        <v>0</v>
      </c>
      <c r="BP61" s="280">
        <v>103533.93999999999</v>
      </c>
      <c r="BQ61" s="280">
        <v>0</v>
      </c>
      <c r="BR61" s="280">
        <v>301079.92</v>
      </c>
      <c r="BS61" s="280">
        <v>61799.8</v>
      </c>
      <c r="BT61" s="280">
        <v>0</v>
      </c>
      <c r="BU61" s="280">
        <v>0</v>
      </c>
      <c r="BV61" s="280">
        <v>250449.08000000002</v>
      </c>
      <c r="BW61" s="280">
        <v>138323.94999999998</v>
      </c>
      <c r="BX61" s="280">
        <v>0</v>
      </c>
      <c r="BY61" s="280">
        <v>1167579.96</v>
      </c>
      <c r="BZ61" s="280">
        <v>0</v>
      </c>
      <c r="CA61" s="280">
        <v>160821.97</v>
      </c>
      <c r="CB61" s="280">
        <v>0</v>
      </c>
      <c r="CC61" s="280">
        <v>0</v>
      </c>
      <c r="CD61" s="24" t="s">
        <v>247</v>
      </c>
      <c r="CE61" s="25">
        <v>40792184.929999985</v>
      </c>
      <c r="CF61" s="329">
        <v>0</v>
      </c>
    </row>
    <row r="62" spans="1:84" x14ac:dyDescent="0.25">
      <c r="A62" s="31" t="s">
        <v>10</v>
      </c>
      <c r="B62" s="16"/>
      <c r="C62" s="25">
        <v>514035</v>
      </c>
      <c r="D62" s="25">
        <v>0</v>
      </c>
      <c r="E62" s="25">
        <v>1281225</v>
      </c>
      <c r="F62" s="25">
        <v>0</v>
      </c>
      <c r="G62" s="25">
        <v>0</v>
      </c>
      <c r="H62" s="25">
        <v>0</v>
      </c>
      <c r="I62" s="25">
        <v>719658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499035</v>
      </c>
      <c r="P62" s="25">
        <v>577354</v>
      </c>
      <c r="Q62" s="25">
        <v>102865</v>
      </c>
      <c r="R62" s="25">
        <v>157897</v>
      </c>
      <c r="S62" s="25">
        <v>52966</v>
      </c>
      <c r="T62" s="25">
        <v>0</v>
      </c>
      <c r="U62" s="25">
        <v>448415</v>
      </c>
      <c r="V62" s="25">
        <v>185267</v>
      </c>
      <c r="W62" s="25">
        <v>75721</v>
      </c>
      <c r="X62" s="25">
        <v>235617</v>
      </c>
      <c r="Y62" s="25">
        <v>534049</v>
      </c>
      <c r="Z62" s="25">
        <v>0</v>
      </c>
      <c r="AA62" s="25">
        <v>68324</v>
      </c>
      <c r="AB62" s="25">
        <v>425875</v>
      </c>
      <c r="AC62" s="25">
        <v>78226</v>
      </c>
      <c r="AD62" s="25">
        <v>0</v>
      </c>
      <c r="AE62" s="25">
        <v>0</v>
      </c>
      <c r="AF62" s="25">
        <v>0</v>
      </c>
      <c r="AG62" s="25">
        <v>878775</v>
      </c>
      <c r="AH62" s="25">
        <v>0</v>
      </c>
      <c r="AI62" s="25">
        <v>167989</v>
      </c>
      <c r="AJ62" s="25">
        <v>0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1568751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256416</v>
      </c>
      <c r="AW62" s="25">
        <v>0</v>
      </c>
      <c r="AX62" s="25">
        <v>0</v>
      </c>
      <c r="AY62" s="25">
        <v>199456</v>
      </c>
      <c r="AZ62" s="25">
        <v>0</v>
      </c>
      <c r="BA62" s="25">
        <v>0</v>
      </c>
      <c r="BB62" s="25">
        <v>209079</v>
      </c>
      <c r="BC62" s="25">
        <v>0</v>
      </c>
      <c r="BD62" s="25">
        <v>69774</v>
      </c>
      <c r="BE62" s="25">
        <v>224023</v>
      </c>
      <c r="BF62" s="25">
        <v>324583</v>
      </c>
      <c r="BG62" s="25">
        <v>26222</v>
      </c>
      <c r="BH62" s="25">
        <v>221116</v>
      </c>
      <c r="BI62" s="25">
        <v>0</v>
      </c>
      <c r="BJ62" s="25">
        <v>175287</v>
      </c>
      <c r="BK62" s="25">
        <v>75253</v>
      </c>
      <c r="BL62" s="25">
        <v>244740</v>
      </c>
      <c r="BM62" s="25">
        <v>0</v>
      </c>
      <c r="BN62" s="25">
        <v>422892</v>
      </c>
      <c r="BO62" s="25">
        <v>0</v>
      </c>
      <c r="BP62" s="25">
        <v>33595</v>
      </c>
      <c r="BQ62" s="25">
        <v>0</v>
      </c>
      <c r="BR62" s="25">
        <v>96324</v>
      </c>
      <c r="BS62" s="25">
        <v>20341</v>
      </c>
      <c r="BT62" s="25">
        <v>0</v>
      </c>
      <c r="BU62" s="25">
        <v>0</v>
      </c>
      <c r="BV62" s="25">
        <v>81080</v>
      </c>
      <c r="BW62" s="25">
        <v>43996</v>
      </c>
      <c r="BX62" s="25">
        <v>0</v>
      </c>
      <c r="BY62" s="25">
        <v>379330</v>
      </c>
      <c r="BZ62" s="25">
        <v>0</v>
      </c>
      <c r="CA62" s="25">
        <v>56510</v>
      </c>
      <c r="CB62" s="25">
        <v>0</v>
      </c>
      <c r="CC62" s="25">
        <v>0</v>
      </c>
      <c r="CD62" s="24" t="s">
        <v>247</v>
      </c>
      <c r="CE62" s="25">
        <v>11732061</v>
      </c>
      <c r="CF62" s="329">
        <v>0</v>
      </c>
    </row>
    <row r="63" spans="1:84" x14ac:dyDescent="0.25">
      <c r="A63" s="31" t="s">
        <v>263</v>
      </c>
      <c r="B63" s="16"/>
      <c r="C63" s="273">
        <v>0</v>
      </c>
      <c r="D63" s="273">
        <v>0</v>
      </c>
      <c r="E63" s="273">
        <v>5081932.92</v>
      </c>
      <c r="F63" s="273">
        <v>0</v>
      </c>
      <c r="G63" s="273">
        <v>0</v>
      </c>
      <c r="H63" s="273">
        <v>0</v>
      </c>
      <c r="I63" s="273">
        <v>42500</v>
      </c>
      <c r="J63" s="273">
        <v>0</v>
      </c>
      <c r="K63" s="273">
        <v>0</v>
      </c>
      <c r="L63" s="273">
        <v>0</v>
      </c>
      <c r="M63" s="273">
        <v>0</v>
      </c>
      <c r="N63" s="273">
        <v>0</v>
      </c>
      <c r="O63" s="273">
        <v>4800</v>
      </c>
      <c r="P63" s="332">
        <v>0</v>
      </c>
      <c r="Q63" s="332">
        <v>0</v>
      </c>
      <c r="R63" s="332">
        <v>4057949.9000000004</v>
      </c>
      <c r="S63" s="280">
        <v>0</v>
      </c>
      <c r="T63" s="280">
        <v>0</v>
      </c>
      <c r="U63" s="334">
        <v>71799.73</v>
      </c>
      <c r="V63" s="332">
        <v>106928</v>
      </c>
      <c r="W63" s="332">
        <v>0</v>
      </c>
      <c r="X63" s="332">
        <v>0</v>
      </c>
      <c r="Y63" s="332">
        <v>150000</v>
      </c>
      <c r="Z63" s="332">
        <v>0</v>
      </c>
      <c r="AA63" s="332">
        <v>0</v>
      </c>
      <c r="AB63" s="281">
        <v>21250</v>
      </c>
      <c r="AC63" s="332">
        <v>0</v>
      </c>
      <c r="AD63" s="332">
        <v>0</v>
      </c>
      <c r="AE63" s="332">
        <v>0</v>
      </c>
      <c r="AF63" s="332">
        <v>0</v>
      </c>
      <c r="AG63" s="332">
        <v>594347.99</v>
      </c>
      <c r="AH63" s="332">
        <v>0</v>
      </c>
      <c r="AI63" s="332">
        <v>0</v>
      </c>
      <c r="AJ63" s="332">
        <v>0</v>
      </c>
      <c r="AK63" s="332">
        <v>0</v>
      </c>
      <c r="AL63" s="332">
        <v>0</v>
      </c>
      <c r="AM63" s="332">
        <v>0</v>
      </c>
      <c r="AN63" s="332">
        <v>0</v>
      </c>
      <c r="AO63" s="332">
        <v>0</v>
      </c>
      <c r="AP63" s="332">
        <v>1271302.22</v>
      </c>
      <c r="AQ63" s="332">
        <v>0</v>
      </c>
      <c r="AR63" s="332">
        <v>0</v>
      </c>
      <c r="AS63" s="332">
        <v>0</v>
      </c>
      <c r="AT63" s="332">
        <v>0</v>
      </c>
      <c r="AU63" s="332">
        <v>0</v>
      </c>
      <c r="AV63" s="280">
        <v>1644250</v>
      </c>
      <c r="AW63" s="280">
        <v>0</v>
      </c>
      <c r="AX63" s="280">
        <v>0</v>
      </c>
      <c r="AY63" s="332">
        <v>0</v>
      </c>
      <c r="AZ63" s="332">
        <v>0</v>
      </c>
      <c r="BA63" s="280">
        <v>0</v>
      </c>
      <c r="BB63" s="280">
        <v>0</v>
      </c>
      <c r="BC63" s="280">
        <v>0</v>
      </c>
      <c r="BD63" s="280">
        <v>0</v>
      </c>
      <c r="BE63" s="332">
        <v>0</v>
      </c>
      <c r="BF63" s="280">
        <v>0</v>
      </c>
      <c r="BG63" s="280">
        <v>0</v>
      </c>
      <c r="BH63" s="280">
        <v>0</v>
      </c>
      <c r="BI63" s="280">
        <v>0</v>
      </c>
      <c r="BJ63" s="280">
        <v>55612.5</v>
      </c>
      <c r="BK63" s="280">
        <v>392606.07</v>
      </c>
      <c r="BL63" s="280">
        <v>0</v>
      </c>
      <c r="BM63" s="280">
        <v>0</v>
      </c>
      <c r="BN63" s="280">
        <v>78322.73000000001</v>
      </c>
      <c r="BO63" s="280">
        <v>0</v>
      </c>
      <c r="BP63" s="280">
        <v>0</v>
      </c>
      <c r="BQ63" s="280">
        <v>0</v>
      </c>
      <c r="BR63" s="280">
        <v>0</v>
      </c>
      <c r="BS63" s="280">
        <v>0</v>
      </c>
      <c r="BT63" s="280">
        <v>0</v>
      </c>
      <c r="BU63" s="280">
        <v>0</v>
      </c>
      <c r="BV63" s="280">
        <v>0</v>
      </c>
      <c r="BW63" s="280">
        <v>0</v>
      </c>
      <c r="BX63" s="280">
        <v>0</v>
      </c>
      <c r="BY63" s="280">
        <v>0</v>
      </c>
      <c r="BZ63" s="280">
        <v>0</v>
      </c>
      <c r="CA63" s="280">
        <v>0</v>
      </c>
      <c r="CB63" s="280">
        <v>0</v>
      </c>
      <c r="CC63" s="280">
        <v>0</v>
      </c>
      <c r="CD63" s="24" t="s">
        <v>247</v>
      </c>
      <c r="CE63" s="25">
        <v>13573602.060000002</v>
      </c>
      <c r="CF63" s="329">
        <v>0</v>
      </c>
    </row>
    <row r="64" spans="1:84" x14ac:dyDescent="0.25">
      <c r="A64" s="31" t="s">
        <v>264</v>
      </c>
      <c r="B64" s="16"/>
      <c r="C64" s="273">
        <v>236199.18999999997</v>
      </c>
      <c r="D64" s="273">
        <v>0</v>
      </c>
      <c r="E64" s="273">
        <v>347220.47999999998</v>
      </c>
      <c r="F64" s="273">
        <v>0</v>
      </c>
      <c r="G64" s="273">
        <v>13590.199999999999</v>
      </c>
      <c r="H64" s="273">
        <v>0</v>
      </c>
      <c r="I64" s="273">
        <v>25682.53</v>
      </c>
      <c r="J64" s="273">
        <v>2243.4199999999996</v>
      </c>
      <c r="K64" s="273">
        <v>0</v>
      </c>
      <c r="L64" s="273">
        <v>0</v>
      </c>
      <c r="M64" s="273">
        <v>0</v>
      </c>
      <c r="N64" s="273">
        <v>0</v>
      </c>
      <c r="O64" s="273">
        <v>157220.50000000003</v>
      </c>
      <c r="P64" s="332">
        <v>667840.51000000013</v>
      </c>
      <c r="Q64" s="332">
        <v>11332.07</v>
      </c>
      <c r="R64" s="332">
        <v>100626.68999999999</v>
      </c>
      <c r="S64" s="280">
        <v>2816250.8400000003</v>
      </c>
      <c r="T64" s="280">
        <v>0</v>
      </c>
      <c r="U64" s="334">
        <v>1417506.3699999996</v>
      </c>
      <c r="V64" s="332">
        <v>12489.07</v>
      </c>
      <c r="W64" s="332">
        <v>834.16</v>
      </c>
      <c r="X64" s="332">
        <v>170959.03999999998</v>
      </c>
      <c r="Y64" s="332">
        <v>41427.579999999994</v>
      </c>
      <c r="Z64" s="332">
        <v>0</v>
      </c>
      <c r="AA64" s="332">
        <v>12973.810000000001</v>
      </c>
      <c r="AB64" s="281">
        <v>2181196.2600000002</v>
      </c>
      <c r="AC64" s="332">
        <v>141488.57999999999</v>
      </c>
      <c r="AD64" s="332">
        <v>0</v>
      </c>
      <c r="AE64" s="332">
        <v>26211.739999999998</v>
      </c>
      <c r="AF64" s="332">
        <v>0</v>
      </c>
      <c r="AG64" s="332">
        <v>949607.49000000011</v>
      </c>
      <c r="AH64" s="332">
        <v>0</v>
      </c>
      <c r="AI64" s="332">
        <v>72822.320000000007</v>
      </c>
      <c r="AJ64" s="332">
        <v>0</v>
      </c>
      <c r="AK64" s="332">
        <v>2335.0299999999997</v>
      </c>
      <c r="AL64" s="332">
        <v>702.52</v>
      </c>
      <c r="AM64" s="332">
        <v>0</v>
      </c>
      <c r="AN64" s="332">
        <v>0</v>
      </c>
      <c r="AO64" s="332">
        <v>0</v>
      </c>
      <c r="AP64" s="332">
        <v>521320.67000000004</v>
      </c>
      <c r="AQ64" s="332">
        <v>0</v>
      </c>
      <c r="AR64" s="332">
        <v>0</v>
      </c>
      <c r="AS64" s="332">
        <v>0</v>
      </c>
      <c r="AT64" s="332">
        <v>0</v>
      </c>
      <c r="AU64" s="332">
        <v>0</v>
      </c>
      <c r="AV64" s="280">
        <v>270705.83999999997</v>
      </c>
      <c r="AW64" s="280">
        <v>0</v>
      </c>
      <c r="AX64" s="280">
        <v>0</v>
      </c>
      <c r="AY64" s="332">
        <v>407106.29999999993</v>
      </c>
      <c r="AZ64" s="332">
        <v>0</v>
      </c>
      <c r="BA64" s="280">
        <v>7034.5</v>
      </c>
      <c r="BB64" s="280">
        <v>914.74</v>
      </c>
      <c r="BC64" s="280">
        <v>0</v>
      </c>
      <c r="BD64" s="280">
        <v>11171.8</v>
      </c>
      <c r="BE64" s="332">
        <v>34661.409999999996</v>
      </c>
      <c r="BF64" s="280">
        <v>172250.68000000002</v>
      </c>
      <c r="BG64" s="280">
        <v>39.6</v>
      </c>
      <c r="BH64" s="280">
        <v>237490.90999999997</v>
      </c>
      <c r="BI64" s="280">
        <v>0</v>
      </c>
      <c r="BJ64" s="280">
        <v>9566.1700000000019</v>
      </c>
      <c r="BK64" s="280">
        <v>3043.15</v>
      </c>
      <c r="BL64" s="280">
        <v>43601.97</v>
      </c>
      <c r="BM64" s="280">
        <v>0</v>
      </c>
      <c r="BN64" s="280">
        <v>56237.830000000009</v>
      </c>
      <c r="BO64" s="280">
        <v>0</v>
      </c>
      <c r="BP64" s="280">
        <v>3202.16</v>
      </c>
      <c r="BQ64" s="280">
        <v>0</v>
      </c>
      <c r="BR64" s="280">
        <v>1288.49</v>
      </c>
      <c r="BS64" s="280">
        <v>5725.82</v>
      </c>
      <c r="BT64" s="280">
        <v>0</v>
      </c>
      <c r="BU64" s="280">
        <v>0</v>
      </c>
      <c r="BV64" s="280">
        <v>8479.26</v>
      </c>
      <c r="BW64" s="280">
        <v>4261.0000000000009</v>
      </c>
      <c r="BX64" s="280">
        <v>0</v>
      </c>
      <c r="BY64" s="280">
        <v>10861.489999999998</v>
      </c>
      <c r="BZ64" s="280">
        <v>0</v>
      </c>
      <c r="CA64" s="280">
        <v>7567.8799999999992</v>
      </c>
      <c r="CB64" s="280">
        <v>0</v>
      </c>
      <c r="CC64" s="280">
        <v>0</v>
      </c>
      <c r="CD64" s="24" t="s">
        <v>247</v>
      </c>
      <c r="CE64" s="25">
        <v>11225292.070000004</v>
      </c>
      <c r="CF64" s="329">
        <v>0</v>
      </c>
    </row>
    <row r="65" spans="1:84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2952.73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332">
        <v>0</v>
      </c>
      <c r="Q65" s="332">
        <v>0</v>
      </c>
      <c r="R65" s="332">
        <v>2500</v>
      </c>
      <c r="S65" s="280">
        <v>0</v>
      </c>
      <c r="T65" s="280">
        <v>0</v>
      </c>
      <c r="U65" s="334">
        <v>0</v>
      </c>
      <c r="V65" s="332">
        <v>0</v>
      </c>
      <c r="W65" s="332">
        <v>0</v>
      </c>
      <c r="X65" s="332">
        <v>0</v>
      </c>
      <c r="Y65" s="332">
        <v>37187.980000000003</v>
      </c>
      <c r="Z65" s="332">
        <v>0</v>
      </c>
      <c r="AA65" s="332">
        <v>0</v>
      </c>
      <c r="AB65" s="281">
        <v>0</v>
      </c>
      <c r="AC65" s="332">
        <v>0</v>
      </c>
      <c r="AD65" s="332">
        <v>0</v>
      </c>
      <c r="AE65" s="332">
        <v>0</v>
      </c>
      <c r="AF65" s="332">
        <v>0</v>
      </c>
      <c r="AG65" s="332">
        <v>0</v>
      </c>
      <c r="AH65" s="332">
        <v>0</v>
      </c>
      <c r="AI65" s="332">
        <v>0</v>
      </c>
      <c r="AJ65" s="332">
        <v>0</v>
      </c>
      <c r="AK65" s="332">
        <v>0</v>
      </c>
      <c r="AL65" s="332">
        <v>0</v>
      </c>
      <c r="AM65" s="332">
        <v>0</v>
      </c>
      <c r="AN65" s="332">
        <v>0</v>
      </c>
      <c r="AO65" s="332">
        <v>0</v>
      </c>
      <c r="AP65" s="332">
        <v>100437.37</v>
      </c>
      <c r="AQ65" s="332">
        <v>0</v>
      </c>
      <c r="AR65" s="332">
        <v>0</v>
      </c>
      <c r="AS65" s="332">
        <v>0</v>
      </c>
      <c r="AT65" s="332">
        <v>0</v>
      </c>
      <c r="AU65" s="332">
        <v>0</v>
      </c>
      <c r="AV65" s="280">
        <v>0</v>
      </c>
      <c r="AW65" s="280">
        <v>0</v>
      </c>
      <c r="AX65" s="280">
        <v>0</v>
      </c>
      <c r="AY65" s="332">
        <v>0</v>
      </c>
      <c r="AZ65" s="332">
        <v>0</v>
      </c>
      <c r="BA65" s="280">
        <v>0</v>
      </c>
      <c r="BB65" s="280">
        <v>0</v>
      </c>
      <c r="BC65" s="280">
        <v>0</v>
      </c>
      <c r="BD65" s="280">
        <v>0</v>
      </c>
      <c r="BE65" s="332">
        <v>1256888.1299999999</v>
      </c>
      <c r="BF65" s="280">
        <v>0</v>
      </c>
      <c r="BG65" s="280">
        <v>0</v>
      </c>
      <c r="BH65" s="280">
        <v>110942.94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0</v>
      </c>
      <c r="CD65" s="24" t="s">
        <v>247</v>
      </c>
      <c r="CE65" s="25">
        <v>1510909.15</v>
      </c>
      <c r="CF65" s="329">
        <v>0</v>
      </c>
    </row>
    <row r="66" spans="1:84" x14ac:dyDescent="0.25">
      <c r="A66" s="31" t="s">
        <v>266</v>
      </c>
      <c r="B66" s="16"/>
      <c r="C66" s="273">
        <v>2867.8</v>
      </c>
      <c r="D66" s="273">
        <v>0</v>
      </c>
      <c r="E66" s="273">
        <v>160165.45999999996</v>
      </c>
      <c r="F66" s="273">
        <v>0</v>
      </c>
      <c r="G66" s="273">
        <v>0</v>
      </c>
      <c r="H66" s="273">
        <v>0</v>
      </c>
      <c r="I66" s="273">
        <v>98805.25</v>
      </c>
      <c r="J66" s="273">
        <v>22215.34</v>
      </c>
      <c r="K66" s="273">
        <v>0</v>
      </c>
      <c r="L66" s="273">
        <v>0</v>
      </c>
      <c r="M66" s="273">
        <v>0</v>
      </c>
      <c r="N66" s="273">
        <v>0</v>
      </c>
      <c r="O66" s="273">
        <v>6059.97</v>
      </c>
      <c r="P66" s="332">
        <v>8314.4</v>
      </c>
      <c r="Q66" s="332">
        <v>-97.54</v>
      </c>
      <c r="R66" s="332">
        <v>1500</v>
      </c>
      <c r="S66" s="280">
        <v>2933.38</v>
      </c>
      <c r="T66" s="280">
        <v>0</v>
      </c>
      <c r="U66" s="334">
        <v>70630.740000000005</v>
      </c>
      <c r="V66" s="332">
        <v>0</v>
      </c>
      <c r="W66" s="332">
        <v>2950</v>
      </c>
      <c r="X66" s="332">
        <v>2005.16</v>
      </c>
      <c r="Y66" s="332">
        <v>766480.00999999989</v>
      </c>
      <c r="Z66" s="332">
        <v>0</v>
      </c>
      <c r="AA66" s="332">
        <v>271766.87</v>
      </c>
      <c r="AB66" s="281">
        <v>137361.68</v>
      </c>
      <c r="AC66" s="332">
        <v>217</v>
      </c>
      <c r="AD66" s="332">
        <v>0</v>
      </c>
      <c r="AE66" s="332">
        <v>0</v>
      </c>
      <c r="AF66" s="332">
        <v>0</v>
      </c>
      <c r="AG66" s="332">
        <v>145461.31</v>
      </c>
      <c r="AH66" s="332">
        <v>0</v>
      </c>
      <c r="AI66" s="332">
        <v>1187.8</v>
      </c>
      <c r="AJ66" s="332">
        <v>0</v>
      </c>
      <c r="AK66" s="332">
        <v>0</v>
      </c>
      <c r="AL66" s="332">
        <v>0</v>
      </c>
      <c r="AM66" s="332">
        <v>0</v>
      </c>
      <c r="AN66" s="332">
        <v>0</v>
      </c>
      <c r="AO66" s="332">
        <v>0</v>
      </c>
      <c r="AP66" s="332">
        <v>1022624.8399999994</v>
      </c>
      <c r="AQ66" s="332">
        <v>0</v>
      </c>
      <c r="AR66" s="332">
        <v>0</v>
      </c>
      <c r="AS66" s="332">
        <v>0</v>
      </c>
      <c r="AT66" s="332">
        <v>0</v>
      </c>
      <c r="AU66" s="332">
        <v>0</v>
      </c>
      <c r="AV66" s="280">
        <v>231425.1</v>
      </c>
      <c r="AW66" s="280">
        <v>0</v>
      </c>
      <c r="AX66" s="280">
        <v>0</v>
      </c>
      <c r="AY66" s="332">
        <v>13181.32</v>
      </c>
      <c r="AZ66" s="332">
        <v>0</v>
      </c>
      <c r="BA66" s="280">
        <v>0</v>
      </c>
      <c r="BB66" s="280">
        <v>65307.87</v>
      </c>
      <c r="BC66" s="280">
        <v>0</v>
      </c>
      <c r="BD66" s="280">
        <v>103481.60000000001</v>
      </c>
      <c r="BE66" s="332">
        <v>707698.50000000012</v>
      </c>
      <c r="BF66" s="280">
        <v>40236.17</v>
      </c>
      <c r="BG66" s="280">
        <v>128.35</v>
      </c>
      <c r="BH66" s="280">
        <v>678016.53999999992</v>
      </c>
      <c r="BI66" s="280">
        <v>0</v>
      </c>
      <c r="BJ66" s="280">
        <v>-7967.2599999999948</v>
      </c>
      <c r="BK66" s="280">
        <v>2698793.34</v>
      </c>
      <c r="BL66" s="280">
        <v>72725.81</v>
      </c>
      <c r="BM66" s="280">
        <v>0</v>
      </c>
      <c r="BN66" s="280">
        <v>331935.77999999997</v>
      </c>
      <c r="BO66" s="280">
        <v>0</v>
      </c>
      <c r="BP66" s="280">
        <v>15332.58</v>
      </c>
      <c r="BQ66" s="280">
        <v>0</v>
      </c>
      <c r="BR66" s="280">
        <v>44355.67</v>
      </c>
      <c r="BS66" s="280">
        <v>0</v>
      </c>
      <c r="BT66" s="280">
        <v>0</v>
      </c>
      <c r="BU66" s="280">
        <v>0</v>
      </c>
      <c r="BV66" s="280">
        <v>235001.83</v>
      </c>
      <c r="BW66" s="280">
        <v>13704.81</v>
      </c>
      <c r="BX66" s="280">
        <v>0</v>
      </c>
      <c r="BY66" s="280">
        <v>1216</v>
      </c>
      <c r="BZ66" s="280">
        <v>0</v>
      </c>
      <c r="CA66" s="280">
        <v>29551.89</v>
      </c>
      <c r="CB66" s="280">
        <v>0</v>
      </c>
      <c r="CC66" s="280">
        <v>0</v>
      </c>
      <c r="CD66" s="24" t="s">
        <v>247</v>
      </c>
      <c r="CE66" s="25">
        <v>7997575.3699999982</v>
      </c>
      <c r="CF66" s="329">
        <v>0</v>
      </c>
    </row>
    <row r="67" spans="1:84" x14ac:dyDescent="0.25">
      <c r="A67" s="31" t="s">
        <v>15</v>
      </c>
      <c r="B67" s="16"/>
      <c r="C67" s="25">
        <v>67261</v>
      </c>
      <c r="D67" s="25">
        <v>0</v>
      </c>
      <c r="E67" s="25">
        <v>136804</v>
      </c>
      <c r="F67" s="25">
        <v>0</v>
      </c>
      <c r="G67" s="25">
        <v>365</v>
      </c>
      <c r="H67" s="25">
        <v>0</v>
      </c>
      <c r="I67" s="25">
        <v>93762</v>
      </c>
      <c r="J67" s="25">
        <v>10888</v>
      </c>
      <c r="K67" s="25">
        <v>0</v>
      </c>
      <c r="L67" s="25">
        <v>0</v>
      </c>
      <c r="M67" s="25">
        <v>0</v>
      </c>
      <c r="N67" s="25">
        <v>0</v>
      </c>
      <c r="O67" s="25">
        <v>41176</v>
      </c>
      <c r="P67" s="25">
        <v>198648</v>
      </c>
      <c r="Q67" s="25">
        <v>8415</v>
      </c>
      <c r="R67" s="25">
        <v>3866</v>
      </c>
      <c r="S67" s="25">
        <v>15948</v>
      </c>
      <c r="T67" s="25">
        <v>0</v>
      </c>
      <c r="U67" s="25">
        <v>62679</v>
      </c>
      <c r="V67" s="25">
        <v>4219</v>
      </c>
      <c r="W67" s="25">
        <v>3223</v>
      </c>
      <c r="X67" s="25">
        <v>34246</v>
      </c>
      <c r="Y67" s="25">
        <v>368508</v>
      </c>
      <c r="Z67" s="25">
        <v>0</v>
      </c>
      <c r="AA67" s="25">
        <v>6264</v>
      </c>
      <c r="AB67" s="25">
        <v>8027</v>
      </c>
      <c r="AC67" s="25">
        <v>53726</v>
      </c>
      <c r="AD67" s="25">
        <v>0</v>
      </c>
      <c r="AE67" s="25">
        <v>39281</v>
      </c>
      <c r="AF67" s="25">
        <v>0</v>
      </c>
      <c r="AG67" s="25">
        <v>189628</v>
      </c>
      <c r="AH67" s="25">
        <v>0</v>
      </c>
      <c r="AI67" s="25">
        <v>19356</v>
      </c>
      <c r="AJ67" s="25">
        <v>0</v>
      </c>
      <c r="AK67" s="25">
        <v>0</v>
      </c>
      <c r="AL67" s="25">
        <v>1616</v>
      </c>
      <c r="AM67" s="25">
        <v>0</v>
      </c>
      <c r="AN67" s="25">
        <v>0</v>
      </c>
      <c r="AO67" s="25">
        <v>0</v>
      </c>
      <c r="AP67" s="25">
        <v>238145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92562</v>
      </c>
      <c r="AW67" s="25">
        <v>0</v>
      </c>
      <c r="AX67" s="25">
        <v>0</v>
      </c>
      <c r="AY67" s="25">
        <v>40619</v>
      </c>
      <c r="AZ67" s="25">
        <v>0</v>
      </c>
      <c r="BA67" s="25">
        <v>5654</v>
      </c>
      <c r="BB67" s="25">
        <v>1519</v>
      </c>
      <c r="BC67" s="25">
        <v>0</v>
      </c>
      <c r="BD67" s="25">
        <v>13005</v>
      </c>
      <c r="BE67" s="25">
        <v>189507</v>
      </c>
      <c r="BF67" s="25">
        <v>11475</v>
      </c>
      <c r="BG67" s="25">
        <v>1274</v>
      </c>
      <c r="BH67" s="25">
        <v>208102</v>
      </c>
      <c r="BI67" s="25">
        <v>0</v>
      </c>
      <c r="BJ67" s="25">
        <v>11860</v>
      </c>
      <c r="BK67" s="25">
        <v>11972</v>
      </c>
      <c r="BL67" s="25">
        <v>6166</v>
      </c>
      <c r="BM67" s="25">
        <v>0</v>
      </c>
      <c r="BN67" s="25">
        <v>1871461</v>
      </c>
      <c r="BO67" s="25">
        <v>0</v>
      </c>
      <c r="BP67" s="25">
        <v>1807</v>
      </c>
      <c r="BQ67" s="25">
        <v>0</v>
      </c>
      <c r="BR67" s="25">
        <v>6289</v>
      </c>
      <c r="BS67" s="25">
        <v>3657</v>
      </c>
      <c r="BT67" s="25">
        <v>0</v>
      </c>
      <c r="BU67" s="25">
        <v>0</v>
      </c>
      <c r="BV67" s="25">
        <v>57651</v>
      </c>
      <c r="BW67" s="25">
        <v>2207</v>
      </c>
      <c r="BX67" s="25">
        <v>0</v>
      </c>
      <c r="BY67" s="25">
        <v>30080</v>
      </c>
      <c r="BZ67" s="25">
        <v>0</v>
      </c>
      <c r="CA67" s="25">
        <v>8086</v>
      </c>
      <c r="CB67" s="25">
        <v>0</v>
      </c>
      <c r="CC67" s="25">
        <v>0</v>
      </c>
      <c r="CD67" s="24" t="s">
        <v>247</v>
      </c>
      <c r="CE67" s="25">
        <v>4181004</v>
      </c>
      <c r="CF67" s="329">
        <v>0</v>
      </c>
    </row>
    <row r="68" spans="1:84" x14ac:dyDescent="0.25">
      <c r="A68" s="31" t="s">
        <v>267</v>
      </c>
      <c r="B68" s="25"/>
      <c r="C68" s="273">
        <v>83241.87</v>
      </c>
      <c r="D68" s="273">
        <v>0</v>
      </c>
      <c r="E68" s="273">
        <v>165619.13</v>
      </c>
      <c r="F68" s="273">
        <v>0</v>
      </c>
      <c r="G68" s="273">
        <v>18538</v>
      </c>
      <c r="H68" s="273">
        <v>0</v>
      </c>
      <c r="I68" s="273">
        <v>60.74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332">
        <v>12577.86</v>
      </c>
      <c r="Q68" s="332">
        <v>0</v>
      </c>
      <c r="R68" s="332">
        <v>10916.52</v>
      </c>
      <c r="S68" s="280">
        <v>46796.52</v>
      </c>
      <c r="T68" s="280">
        <v>0</v>
      </c>
      <c r="U68" s="334">
        <v>4694.79</v>
      </c>
      <c r="V68" s="332">
        <v>0</v>
      </c>
      <c r="W68" s="332">
        <v>0</v>
      </c>
      <c r="X68" s="332">
        <v>0</v>
      </c>
      <c r="Y68" s="332">
        <v>1025.57</v>
      </c>
      <c r="Z68" s="332">
        <v>0</v>
      </c>
      <c r="AA68" s="332">
        <v>22</v>
      </c>
      <c r="AB68" s="281">
        <v>210971.65</v>
      </c>
      <c r="AC68" s="332">
        <v>140445.23000000001</v>
      </c>
      <c r="AD68" s="332">
        <v>0</v>
      </c>
      <c r="AE68" s="332">
        <v>15118</v>
      </c>
      <c r="AF68" s="332">
        <v>0</v>
      </c>
      <c r="AG68" s="332">
        <v>0</v>
      </c>
      <c r="AH68" s="332">
        <v>0</v>
      </c>
      <c r="AI68" s="332">
        <v>0</v>
      </c>
      <c r="AJ68" s="332">
        <v>0</v>
      </c>
      <c r="AK68" s="332">
        <v>0</v>
      </c>
      <c r="AL68" s="332">
        <v>0</v>
      </c>
      <c r="AM68" s="332">
        <v>0</v>
      </c>
      <c r="AN68" s="332">
        <v>0</v>
      </c>
      <c r="AO68" s="332">
        <v>0</v>
      </c>
      <c r="AP68" s="332">
        <v>87448.72</v>
      </c>
      <c r="AQ68" s="332">
        <v>0</v>
      </c>
      <c r="AR68" s="332">
        <v>0</v>
      </c>
      <c r="AS68" s="332">
        <v>0</v>
      </c>
      <c r="AT68" s="332">
        <v>0</v>
      </c>
      <c r="AU68" s="332">
        <v>0</v>
      </c>
      <c r="AV68" s="280">
        <v>13936.66</v>
      </c>
      <c r="AW68" s="280">
        <v>0</v>
      </c>
      <c r="AX68" s="280">
        <v>0</v>
      </c>
      <c r="AY68" s="332">
        <v>0</v>
      </c>
      <c r="AZ68" s="332">
        <v>0</v>
      </c>
      <c r="BA68" s="280">
        <v>0</v>
      </c>
      <c r="BB68" s="280">
        <v>0</v>
      </c>
      <c r="BC68" s="280">
        <v>0</v>
      </c>
      <c r="BD68" s="280">
        <v>22</v>
      </c>
      <c r="BE68" s="332">
        <v>23814.77</v>
      </c>
      <c r="BF68" s="280">
        <v>82.34</v>
      </c>
      <c r="BG68" s="280">
        <v>10804.2</v>
      </c>
      <c r="BH68" s="280">
        <v>22</v>
      </c>
      <c r="BI68" s="280">
        <v>0</v>
      </c>
      <c r="BJ68" s="280">
        <v>0</v>
      </c>
      <c r="BK68" s="280">
        <v>0</v>
      </c>
      <c r="BL68" s="280">
        <v>0</v>
      </c>
      <c r="BM68" s="280">
        <v>0</v>
      </c>
      <c r="BN68" s="280">
        <v>64</v>
      </c>
      <c r="BO68" s="280">
        <v>0</v>
      </c>
      <c r="BP68" s="280">
        <v>0</v>
      </c>
      <c r="BQ68" s="280">
        <v>0</v>
      </c>
      <c r="BR68" s="280">
        <v>0</v>
      </c>
      <c r="BS68" s="280">
        <v>0</v>
      </c>
      <c r="BT68" s="280">
        <v>0</v>
      </c>
      <c r="BU68" s="280">
        <v>0</v>
      </c>
      <c r="BV68" s="280">
        <v>14</v>
      </c>
      <c r="BW68" s="280">
        <v>22</v>
      </c>
      <c r="BX68" s="280">
        <v>0</v>
      </c>
      <c r="BY68" s="280">
        <v>0</v>
      </c>
      <c r="BZ68" s="280">
        <v>0</v>
      </c>
      <c r="CA68" s="280">
        <v>25500</v>
      </c>
      <c r="CB68" s="280">
        <v>0</v>
      </c>
      <c r="CC68" s="280">
        <v>0</v>
      </c>
      <c r="CD68" s="24" t="s">
        <v>247</v>
      </c>
      <c r="CE68" s="25">
        <v>871758.57</v>
      </c>
      <c r="CF68" s="329">
        <v>0</v>
      </c>
    </row>
    <row r="69" spans="1:84" x14ac:dyDescent="0.25">
      <c r="A69" s="31" t="s">
        <v>268</v>
      </c>
      <c r="B69" s="16"/>
      <c r="C69" s="25">
        <v>523161.58</v>
      </c>
      <c r="D69" s="25">
        <v>0</v>
      </c>
      <c r="E69" s="25">
        <v>1406737.04</v>
      </c>
      <c r="F69" s="25">
        <v>338792.24</v>
      </c>
      <c r="G69" s="25">
        <v>2266.5299999999997</v>
      </c>
      <c r="H69" s="25">
        <v>0</v>
      </c>
      <c r="I69" s="25">
        <v>24620.03</v>
      </c>
      <c r="J69" s="25">
        <v>18631.079999999998</v>
      </c>
      <c r="K69" s="25">
        <v>0</v>
      </c>
      <c r="L69" s="25">
        <v>0</v>
      </c>
      <c r="M69" s="25">
        <v>0</v>
      </c>
      <c r="N69" s="25">
        <v>0</v>
      </c>
      <c r="O69" s="25">
        <v>1225853.97</v>
      </c>
      <c r="P69" s="25">
        <v>151694.70000000001</v>
      </c>
      <c r="Q69" s="25">
        <v>98632.060000000012</v>
      </c>
      <c r="R69" s="25">
        <v>10894.4</v>
      </c>
      <c r="S69" s="25">
        <v>69064.03</v>
      </c>
      <c r="T69" s="25">
        <v>0</v>
      </c>
      <c r="U69" s="25">
        <v>1480875.4600000002</v>
      </c>
      <c r="V69" s="25">
        <v>8706.86</v>
      </c>
      <c r="W69" s="25">
        <v>116919.61</v>
      </c>
      <c r="X69" s="25">
        <v>200937.5</v>
      </c>
      <c r="Y69" s="25">
        <v>334498.68999999994</v>
      </c>
      <c r="Z69" s="25">
        <v>0</v>
      </c>
      <c r="AA69" s="25">
        <v>140690.05000000002</v>
      </c>
      <c r="AB69" s="25">
        <v>59765.479999999996</v>
      </c>
      <c r="AC69" s="25">
        <v>1926873.95</v>
      </c>
      <c r="AD69" s="25">
        <v>0</v>
      </c>
      <c r="AE69" s="25">
        <v>1690716.99</v>
      </c>
      <c r="AF69" s="25">
        <v>0</v>
      </c>
      <c r="AG69" s="25">
        <v>2593817.9299999997</v>
      </c>
      <c r="AH69" s="25">
        <v>0</v>
      </c>
      <c r="AI69" s="25">
        <v>184336.24</v>
      </c>
      <c r="AJ69" s="25">
        <v>0</v>
      </c>
      <c r="AK69" s="25">
        <v>339749.19</v>
      </c>
      <c r="AL69" s="25">
        <v>311686.17</v>
      </c>
      <c r="AM69" s="25">
        <v>0</v>
      </c>
      <c r="AN69" s="25">
        <v>0</v>
      </c>
      <c r="AO69" s="25">
        <v>0</v>
      </c>
      <c r="AP69" s="25">
        <v>250278.37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1491320.93</v>
      </c>
      <c r="AW69" s="25">
        <v>0</v>
      </c>
      <c r="AX69" s="25">
        <v>0</v>
      </c>
      <c r="AY69" s="25">
        <v>243861.99</v>
      </c>
      <c r="AZ69" s="25">
        <v>0</v>
      </c>
      <c r="BA69" s="25">
        <v>303741.87</v>
      </c>
      <c r="BB69" s="25">
        <v>6931.8</v>
      </c>
      <c r="BC69" s="25">
        <v>0</v>
      </c>
      <c r="BD69" s="25">
        <v>2355.1800000000003</v>
      </c>
      <c r="BE69" s="25">
        <v>362709.83</v>
      </c>
      <c r="BF69" s="25">
        <v>42837.639999999992</v>
      </c>
      <c r="BG69" s="25">
        <v>0</v>
      </c>
      <c r="BH69" s="25">
        <v>337627.4</v>
      </c>
      <c r="BI69" s="25">
        <v>0</v>
      </c>
      <c r="BJ69" s="25">
        <v>209998.7</v>
      </c>
      <c r="BK69" s="25">
        <v>0</v>
      </c>
      <c r="BL69" s="25">
        <v>828.77</v>
      </c>
      <c r="BM69" s="25">
        <v>0</v>
      </c>
      <c r="BN69" s="25">
        <v>2566539.6500000004</v>
      </c>
      <c r="BO69" s="25">
        <v>0</v>
      </c>
      <c r="BP69" s="25">
        <v>103.75</v>
      </c>
      <c r="BQ69" s="25">
        <v>0</v>
      </c>
      <c r="BR69" s="25">
        <v>32988.32</v>
      </c>
      <c r="BS69" s="25">
        <v>0</v>
      </c>
      <c r="BT69" s="25">
        <v>0</v>
      </c>
      <c r="BU69" s="25">
        <v>0</v>
      </c>
      <c r="BV69" s="25">
        <v>0</v>
      </c>
      <c r="BW69" s="25">
        <v>1408.37</v>
      </c>
      <c r="BX69" s="25">
        <v>0</v>
      </c>
      <c r="BY69" s="25">
        <v>647947.99</v>
      </c>
      <c r="BZ69" s="25">
        <v>0</v>
      </c>
      <c r="CA69" s="25">
        <v>172.23</v>
      </c>
      <c r="CB69" s="25">
        <v>0</v>
      </c>
      <c r="CC69" s="25">
        <v>0</v>
      </c>
      <c r="CD69" s="25">
        <v>0</v>
      </c>
      <c r="CE69" s="25">
        <v>19761574.569999997</v>
      </c>
      <c r="CF69" s="329">
        <v>0</v>
      </c>
    </row>
    <row r="70" spans="1:84" x14ac:dyDescent="0.25">
      <c r="A70" s="26" t="s">
        <v>269</v>
      </c>
      <c r="B70" s="338"/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439876.45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v>439876.45</v>
      </c>
      <c r="CF70" s="329">
        <v>0</v>
      </c>
    </row>
    <row r="71" spans="1:84" x14ac:dyDescent="0.25">
      <c r="A71" s="26" t="s">
        <v>270</v>
      </c>
      <c r="B71" s="338"/>
      <c r="C71" s="282">
        <v>513317.52</v>
      </c>
      <c r="D71" s="282">
        <v>0</v>
      </c>
      <c r="E71" s="282">
        <v>1364350.76</v>
      </c>
      <c r="F71" s="282">
        <v>338792.24</v>
      </c>
      <c r="G71" s="282">
        <v>0</v>
      </c>
      <c r="H71" s="282">
        <v>0</v>
      </c>
      <c r="I71" s="282">
        <v>4630.5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1186901.93</v>
      </c>
      <c r="P71" s="282">
        <v>1777.5</v>
      </c>
      <c r="Q71" s="282">
        <v>98519.1</v>
      </c>
      <c r="R71" s="282">
        <v>0</v>
      </c>
      <c r="S71" s="282">
        <v>2952.75</v>
      </c>
      <c r="T71" s="282">
        <v>0</v>
      </c>
      <c r="U71" s="282">
        <v>480202.85</v>
      </c>
      <c r="V71" s="282">
        <v>0</v>
      </c>
      <c r="W71" s="282">
        <v>0</v>
      </c>
      <c r="X71" s="282">
        <v>109742.5</v>
      </c>
      <c r="Y71" s="282">
        <v>0</v>
      </c>
      <c r="Z71" s="282">
        <v>0</v>
      </c>
      <c r="AA71" s="282">
        <v>0</v>
      </c>
      <c r="AB71" s="282">
        <v>0</v>
      </c>
      <c r="AC71" s="282">
        <v>1919317.94</v>
      </c>
      <c r="AD71" s="282">
        <v>0</v>
      </c>
      <c r="AE71" s="282">
        <v>1688788.18</v>
      </c>
      <c r="AF71" s="282">
        <v>0</v>
      </c>
      <c r="AG71" s="282">
        <v>2525138.92</v>
      </c>
      <c r="AH71" s="282">
        <v>0</v>
      </c>
      <c r="AI71" s="282">
        <v>183881</v>
      </c>
      <c r="AJ71" s="282">
        <v>0</v>
      </c>
      <c r="AK71" s="282">
        <v>339749.19</v>
      </c>
      <c r="AL71" s="282">
        <v>311686.17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1475863.27</v>
      </c>
      <c r="AW71" s="282">
        <v>0</v>
      </c>
      <c r="AX71" s="282">
        <v>0</v>
      </c>
      <c r="AY71" s="282">
        <v>229724.25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38453.11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630753.15</v>
      </c>
      <c r="BZ71" s="282">
        <v>0</v>
      </c>
      <c r="CA71" s="282">
        <v>0</v>
      </c>
      <c r="CB71" s="282">
        <v>0</v>
      </c>
      <c r="CC71" s="282">
        <v>0</v>
      </c>
      <c r="CD71" s="282">
        <v>0</v>
      </c>
      <c r="CE71" s="25">
        <v>13444542.829999998</v>
      </c>
      <c r="CF71" s="329">
        <v>0</v>
      </c>
    </row>
    <row r="72" spans="1:84" x14ac:dyDescent="0.25">
      <c r="A72" s="26" t="s">
        <v>271</v>
      </c>
      <c r="B72" s="338"/>
      <c r="C72" s="282">
        <v>0</v>
      </c>
      <c r="D72" s="282">
        <v>0</v>
      </c>
      <c r="E72" s="282">
        <v>0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0</v>
      </c>
      <c r="Q72" s="282">
        <v>0</v>
      </c>
      <c r="R72" s="282">
        <v>0</v>
      </c>
      <c r="S72" s="282">
        <v>0</v>
      </c>
      <c r="T72" s="282">
        <v>0</v>
      </c>
      <c r="U72" s="282">
        <v>0</v>
      </c>
      <c r="V72" s="282">
        <v>0</v>
      </c>
      <c r="W72" s="282">
        <v>0</v>
      </c>
      <c r="X72" s="282">
        <v>0</v>
      </c>
      <c r="Y72" s="282">
        <v>0</v>
      </c>
      <c r="Z72" s="282">
        <v>0</v>
      </c>
      <c r="AA72" s="282">
        <v>0</v>
      </c>
      <c r="AB72" s="282">
        <v>0</v>
      </c>
      <c r="AC72" s="282">
        <v>0</v>
      </c>
      <c r="AD72" s="282">
        <v>0</v>
      </c>
      <c r="AE72" s="282">
        <v>0</v>
      </c>
      <c r="AF72" s="282">
        <v>0</v>
      </c>
      <c r="AG72" s="282">
        <v>0</v>
      </c>
      <c r="AH72" s="282">
        <v>0</v>
      </c>
      <c r="AI72" s="282">
        <v>0</v>
      </c>
      <c r="AJ72" s="282">
        <v>0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0</v>
      </c>
      <c r="AX72" s="282">
        <v>0</v>
      </c>
      <c r="AY72" s="282">
        <v>0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0</v>
      </c>
      <c r="BF72" s="282">
        <v>0</v>
      </c>
      <c r="BG72" s="282">
        <v>0</v>
      </c>
      <c r="BH72" s="282">
        <v>293227.83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0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0</v>
      </c>
      <c r="CA72" s="282">
        <v>0</v>
      </c>
      <c r="CB72" s="282">
        <v>0</v>
      </c>
      <c r="CC72" s="282">
        <v>0</v>
      </c>
      <c r="CD72" s="282">
        <v>0</v>
      </c>
      <c r="CE72" s="25">
        <v>293227.83</v>
      </c>
      <c r="CF72" s="329">
        <v>0</v>
      </c>
    </row>
    <row r="73" spans="1:84" x14ac:dyDescent="0.25">
      <c r="A73" s="26" t="s">
        <v>272</v>
      </c>
      <c r="B73" s="338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0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1317136.8700000001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0</v>
      </c>
      <c r="CD73" s="282">
        <v>0</v>
      </c>
      <c r="CE73" s="25">
        <v>1317136.8700000001</v>
      </c>
      <c r="CF73" s="329">
        <v>0</v>
      </c>
    </row>
    <row r="74" spans="1:84" x14ac:dyDescent="0.25">
      <c r="A74" s="26" t="s">
        <v>273</v>
      </c>
      <c r="B74" s="338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301627.63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v>301627.63</v>
      </c>
      <c r="CF74" s="329">
        <v>0</v>
      </c>
    </row>
    <row r="75" spans="1:84" x14ac:dyDescent="0.25">
      <c r="A75" s="26" t="s">
        <v>274</v>
      </c>
      <c r="B75" s="338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1186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176099.37</v>
      </c>
      <c r="BK75" s="282">
        <v>0</v>
      </c>
      <c r="BL75" s="282">
        <v>0</v>
      </c>
      <c r="BM75" s="282">
        <v>0</v>
      </c>
      <c r="BN75" s="282">
        <v>56958.97</v>
      </c>
      <c r="BO75" s="282">
        <v>0</v>
      </c>
      <c r="BP75" s="282">
        <v>0</v>
      </c>
      <c r="BQ75" s="282">
        <v>0</v>
      </c>
      <c r="BR75" s="282">
        <v>32913.35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v>267157.69</v>
      </c>
      <c r="CF75" s="329">
        <v>0</v>
      </c>
    </row>
    <row r="76" spans="1:84" x14ac:dyDescent="0.25">
      <c r="A76" s="26" t="s">
        <v>275</v>
      </c>
      <c r="B76" s="339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517767.84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v>517767.84</v>
      </c>
      <c r="CF76" s="329">
        <v>0</v>
      </c>
    </row>
    <row r="77" spans="1:84" x14ac:dyDescent="0.25">
      <c r="A77" s="26" t="s">
        <v>276</v>
      </c>
      <c r="B77" s="338"/>
      <c r="C77" s="282">
        <v>9844.06</v>
      </c>
      <c r="D77" s="282">
        <v>0</v>
      </c>
      <c r="E77" s="282">
        <v>42386.280000000006</v>
      </c>
      <c r="F77" s="282">
        <v>0</v>
      </c>
      <c r="G77" s="282">
        <v>2266.5299999999997</v>
      </c>
      <c r="H77" s="282">
        <v>0</v>
      </c>
      <c r="I77" s="282">
        <v>19939.53</v>
      </c>
      <c r="J77" s="282">
        <v>18631.079999999998</v>
      </c>
      <c r="K77" s="282">
        <v>0</v>
      </c>
      <c r="L77" s="282">
        <v>0</v>
      </c>
      <c r="M77" s="282">
        <v>0</v>
      </c>
      <c r="N77" s="282">
        <v>0</v>
      </c>
      <c r="O77" s="282">
        <v>38344.06</v>
      </c>
      <c r="P77" s="282">
        <v>149917.20000000001</v>
      </c>
      <c r="Q77" s="282">
        <v>112.96</v>
      </c>
      <c r="R77" s="282">
        <v>8394.4</v>
      </c>
      <c r="S77" s="282">
        <v>66111.28</v>
      </c>
      <c r="T77" s="282">
        <v>0</v>
      </c>
      <c r="U77" s="282">
        <v>43028.32</v>
      </c>
      <c r="V77" s="282">
        <v>8706.86</v>
      </c>
      <c r="W77" s="282">
        <v>116919.61</v>
      </c>
      <c r="X77" s="282">
        <v>91195</v>
      </c>
      <c r="Y77" s="282">
        <v>334498.68999999994</v>
      </c>
      <c r="Z77" s="282">
        <v>0</v>
      </c>
      <c r="AA77" s="282">
        <v>78723.100000000006</v>
      </c>
      <c r="AB77" s="282">
        <v>18417.98</v>
      </c>
      <c r="AC77" s="282">
        <v>7556.01</v>
      </c>
      <c r="AD77" s="282">
        <v>0</v>
      </c>
      <c r="AE77" s="282">
        <v>1928.81</v>
      </c>
      <c r="AF77" s="282">
        <v>0</v>
      </c>
      <c r="AG77" s="282">
        <v>68679.009999999995</v>
      </c>
      <c r="AH77" s="282">
        <v>0</v>
      </c>
      <c r="AI77" s="282">
        <v>455.24</v>
      </c>
      <c r="AJ77" s="282">
        <v>0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122291.8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15335.16</v>
      </c>
      <c r="AW77" s="282">
        <v>0</v>
      </c>
      <c r="AX77" s="282">
        <v>0</v>
      </c>
      <c r="AY77" s="282">
        <v>13812.240000000002</v>
      </c>
      <c r="AZ77" s="282">
        <v>0</v>
      </c>
      <c r="BA77" s="282">
        <v>2114.2399999999998</v>
      </c>
      <c r="BB77" s="282">
        <v>150</v>
      </c>
      <c r="BC77" s="282">
        <v>0</v>
      </c>
      <c r="BD77" s="282">
        <v>441.78</v>
      </c>
      <c r="BE77" s="282">
        <v>353172.43</v>
      </c>
      <c r="BF77" s="282">
        <v>40814.649999999994</v>
      </c>
      <c r="BG77" s="282">
        <v>0</v>
      </c>
      <c r="BH77" s="282">
        <v>5946.46</v>
      </c>
      <c r="BI77" s="282">
        <v>0</v>
      </c>
      <c r="BJ77" s="282">
        <v>33879.33</v>
      </c>
      <c r="BK77" s="282">
        <v>0</v>
      </c>
      <c r="BL77" s="282">
        <v>828.77</v>
      </c>
      <c r="BM77" s="282">
        <v>0</v>
      </c>
      <c r="BN77" s="282">
        <v>108.12</v>
      </c>
      <c r="BO77" s="282">
        <v>0</v>
      </c>
      <c r="BP77" s="282">
        <v>103.75</v>
      </c>
      <c r="BQ77" s="282">
        <v>0</v>
      </c>
      <c r="BR77" s="282">
        <v>74.97</v>
      </c>
      <c r="BS77" s="282">
        <v>0</v>
      </c>
      <c r="BT77" s="282">
        <v>0</v>
      </c>
      <c r="BU77" s="282">
        <v>0</v>
      </c>
      <c r="BV77" s="282">
        <v>0</v>
      </c>
      <c r="BW77" s="282">
        <v>1408.37</v>
      </c>
      <c r="BX77" s="282">
        <v>0</v>
      </c>
      <c r="BY77" s="282">
        <v>17194.84</v>
      </c>
      <c r="BZ77" s="282">
        <v>0</v>
      </c>
      <c r="CA77" s="282">
        <v>172.23</v>
      </c>
      <c r="CB77" s="282">
        <v>0</v>
      </c>
      <c r="CC77" s="282">
        <v>0</v>
      </c>
      <c r="CD77" s="282">
        <v>0</v>
      </c>
      <c r="CE77" s="25">
        <v>1733905.1500000001</v>
      </c>
      <c r="CF77" s="329">
        <v>0</v>
      </c>
    </row>
    <row r="78" spans="1:84" x14ac:dyDescent="0.25">
      <c r="A78" s="26" t="s">
        <v>277</v>
      </c>
      <c r="B78" s="16"/>
      <c r="C78" s="282">
        <v>0</v>
      </c>
      <c r="D78" s="282">
        <v>0</v>
      </c>
      <c r="E78" s="282">
        <v>0</v>
      </c>
      <c r="F78" s="282">
        <v>0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0</v>
      </c>
      <c r="Q78" s="282">
        <v>0</v>
      </c>
      <c r="R78" s="282">
        <v>0</v>
      </c>
      <c r="S78" s="282">
        <v>0</v>
      </c>
      <c r="T78" s="282">
        <v>0</v>
      </c>
      <c r="U78" s="282">
        <v>0</v>
      </c>
      <c r="V78" s="282">
        <v>0</v>
      </c>
      <c r="W78" s="282">
        <v>0</v>
      </c>
      <c r="X78" s="282">
        <v>0</v>
      </c>
      <c r="Y78" s="282">
        <v>0</v>
      </c>
      <c r="Z78" s="282">
        <v>0</v>
      </c>
      <c r="AA78" s="282">
        <v>0</v>
      </c>
      <c r="AB78" s="282">
        <v>0</v>
      </c>
      <c r="AC78" s="282">
        <v>0</v>
      </c>
      <c r="AD78" s="282">
        <v>0</v>
      </c>
      <c r="AE78" s="282">
        <v>0</v>
      </c>
      <c r="AF78" s="282">
        <v>0</v>
      </c>
      <c r="AG78" s="282">
        <v>0</v>
      </c>
      <c r="AH78" s="282">
        <v>0</v>
      </c>
      <c r="AI78" s="282">
        <v>0</v>
      </c>
      <c r="AJ78" s="282">
        <v>0</v>
      </c>
      <c r="AK78" s="282">
        <v>0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0</v>
      </c>
      <c r="AW78" s="282">
        <v>0</v>
      </c>
      <c r="AX78" s="282">
        <v>0</v>
      </c>
      <c r="AY78" s="282">
        <v>0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0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0</v>
      </c>
      <c r="BZ78" s="282">
        <v>0</v>
      </c>
      <c r="CA78" s="282">
        <v>0</v>
      </c>
      <c r="CB78" s="282">
        <v>0</v>
      </c>
      <c r="CC78" s="282">
        <v>0</v>
      </c>
      <c r="CD78" s="282">
        <v>0</v>
      </c>
      <c r="CE78" s="25">
        <v>0</v>
      </c>
      <c r="CF78" s="329">
        <v>0</v>
      </c>
    </row>
    <row r="79" spans="1:84" x14ac:dyDescent="0.25">
      <c r="A79" s="26" t="s">
        <v>278</v>
      </c>
      <c r="B79" s="16"/>
      <c r="C79" s="282">
        <v>0</v>
      </c>
      <c r="D79" s="282">
        <v>0</v>
      </c>
      <c r="E79" s="282">
        <v>0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2500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38114.29</v>
      </c>
      <c r="AB79" s="282">
        <v>0</v>
      </c>
      <c r="AC79" s="282">
        <v>0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49517.62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30485.62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0</v>
      </c>
      <c r="CD79" s="282">
        <v>0</v>
      </c>
      <c r="CE79" s="25">
        <v>120617.53</v>
      </c>
      <c r="CF79" s="329">
        <v>0</v>
      </c>
    </row>
    <row r="80" spans="1:84" x14ac:dyDescent="0.25">
      <c r="A80" s="26" t="s">
        <v>279</v>
      </c>
      <c r="B80" s="16"/>
      <c r="C80" s="282">
        <v>0</v>
      </c>
      <c r="D80" s="282">
        <v>0</v>
      </c>
      <c r="E80" s="282">
        <v>0</v>
      </c>
      <c r="F80" s="282">
        <v>0</v>
      </c>
      <c r="G80" s="282">
        <v>0</v>
      </c>
      <c r="H80" s="282">
        <v>0</v>
      </c>
      <c r="I80" s="282">
        <v>50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607.98</v>
      </c>
      <c r="P80" s="282">
        <v>0</v>
      </c>
      <c r="Q80" s="282">
        <v>0</v>
      </c>
      <c r="R80" s="282">
        <v>0</v>
      </c>
      <c r="S80" s="282">
        <v>0</v>
      </c>
      <c r="T80" s="282">
        <v>0</v>
      </c>
      <c r="U80" s="282">
        <v>0</v>
      </c>
      <c r="V80" s="282">
        <v>0</v>
      </c>
      <c r="W80" s="282">
        <v>0</v>
      </c>
      <c r="X80" s="282">
        <v>0</v>
      </c>
      <c r="Y80" s="282">
        <v>0</v>
      </c>
      <c r="Z80" s="282">
        <v>0</v>
      </c>
      <c r="AA80" s="282">
        <v>0</v>
      </c>
      <c r="AB80" s="282">
        <v>0</v>
      </c>
      <c r="AC80" s="282">
        <v>0</v>
      </c>
      <c r="AD80" s="282">
        <v>0</v>
      </c>
      <c r="AE80" s="282">
        <v>0</v>
      </c>
      <c r="AF80" s="282">
        <v>0</v>
      </c>
      <c r="AG80" s="282">
        <v>0</v>
      </c>
      <c r="AH80" s="282">
        <v>0</v>
      </c>
      <c r="AI80" s="282">
        <v>0</v>
      </c>
      <c r="AJ80" s="282">
        <v>0</v>
      </c>
      <c r="AK80" s="282">
        <v>0</v>
      </c>
      <c r="AL80" s="282">
        <v>0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122.5</v>
      </c>
      <c r="AW80" s="282">
        <v>0</v>
      </c>
      <c r="AX80" s="282">
        <v>0</v>
      </c>
      <c r="AY80" s="282">
        <v>0</v>
      </c>
      <c r="AZ80" s="282">
        <v>0</v>
      </c>
      <c r="BA80" s="282">
        <v>0</v>
      </c>
      <c r="BB80" s="282">
        <v>0</v>
      </c>
      <c r="BC80" s="282">
        <v>0</v>
      </c>
      <c r="BD80" s="282">
        <v>1838.4</v>
      </c>
      <c r="BE80" s="282">
        <v>0</v>
      </c>
      <c r="BF80" s="282">
        <v>1957.99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0</v>
      </c>
      <c r="BM80" s="282">
        <v>0</v>
      </c>
      <c r="BN80" s="282">
        <v>2171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0</v>
      </c>
      <c r="BY80" s="282">
        <v>0</v>
      </c>
      <c r="BZ80" s="282">
        <v>0</v>
      </c>
      <c r="CA80" s="282">
        <v>0</v>
      </c>
      <c r="CB80" s="282">
        <v>0</v>
      </c>
      <c r="CC80" s="282">
        <v>0</v>
      </c>
      <c r="CD80" s="282">
        <v>0</v>
      </c>
      <c r="CE80" s="25">
        <v>6747.87</v>
      </c>
      <c r="CF80" s="329">
        <v>0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23852.66</v>
      </c>
      <c r="AB81" s="282">
        <v>41347.5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77282.949999999983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325.5</v>
      </c>
      <c r="AZ81" s="282">
        <v>0</v>
      </c>
      <c r="BA81" s="282">
        <v>0</v>
      </c>
      <c r="BB81" s="282">
        <v>6781.8</v>
      </c>
      <c r="BC81" s="282">
        <v>0</v>
      </c>
      <c r="BD81" s="282">
        <v>75</v>
      </c>
      <c r="BE81" s="282">
        <v>9537.4</v>
      </c>
      <c r="BF81" s="282">
        <v>65</v>
      </c>
      <c r="BG81" s="282">
        <v>0</v>
      </c>
      <c r="BH81" s="282">
        <v>0</v>
      </c>
      <c r="BI81" s="282">
        <v>0</v>
      </c>
      <c r="BJ81" s="282">
        <v>20</v>
      </c>
      <c r="BK81" s="282">
        <v>0</v>
      </c>
      <c r="BL81" s="282">
        <v>0</v>
      </c>
      <c r="BM81" s="282">
        <v>0</v>
      </c>
      <c r="BN81" s="282">
        <v>1159679.07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0</v>
      </c>
      <c r="CD81" s="282">
        <v>0</v>
      </c>
      <c r="CE81" s="25">
        <v>1318966.8800000001</v>
      </c>
      <c r="CF81" s="329">
        <v>0</v>
      </c>
    </row>
    <row r="82" spans="1:84" x14ac:dyDescent="0.25">
      <c r="A82" s="26" t="s">
        <v>281</v>
      </c>
      <c r="B82" s="16"/>
      <c r="C82" s="282">
        <v>0</v>
      </c>
      <c r="D82" s="282">
        <v>0</v>
      </c>
      <c r="E82" s="282">
        <v>0</v>
      </c>
      <c r="F82" s="282">
        <v>0</v>
      </c>
      <c r="G82" s="282">
        <v>0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0</v>
      </c>
      <c r="Q82" s="282">
        <v>0</v>
      </c>
      <c r="R82" s="282">
        <v>0</v>
      </c>
      <c r="S82" s="282">
        <v>0</v>
      </c>
      <c r="T82" s="282">
        <v>0</v>
      </c>
      <c r="U82" s="282">
        <v>0</v>
      </c>
      <c r="V82" s="282">
        <v>0</v>
      </c>
      <c r="W82" s="282">
        <v>0</v>
      </c>
      <c r="X82" s="282">
        <v>0</v>
      </c>
      <c r="Y82" s="282">
        <v>0</v>
      </c>
      <c r="Z82" s="282">
        <v>0</v>
      </c>
      <c r="AA82" s="282">
        <v>0</v>
      </c>
      <c r="AB82" s="282">
        <v>0</v>
      </c>
      <c r="AC82" s="282">
        <v>0</v>
      </c>
      <c r="AD82" s="282">
        <v>0</v>
      </c>
      <c r="AE82" s="282">
        <v>0</v>
      </c>
      <c r="AF82" s="282">
        <v>0</v>
      </c>
      <c r="AG82" s="282">
        <v>0</v>
      </c>
      <c r="AH82" s="282">
        <v>0</v>
      </c>
      <c r="AI82" s="282">
        <v>0</v>
      </c>
      <c r="AJ82" s="282">
        <v>0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0</v>
      </c>
      <c r="AW82" s="282">
        <v>0</v>
      </c>
      <c r="AX82" s="282">
        <v>0</v>
      </c>
      <c r="AY82" s="282">
        <v>0</v>
      </c>
      <c r="AZ82" s="282">
        <v>0</v>
      </c>
      <c r="BA82" s="282">
        <v>0</v>
      </c>
      <c r="BB82" s="282">
        <v>0</v>
      </c>
      <c r="BC82" s="282">
        <v>0</v>
      </c>
      <c r="BD82" s="282">
        <v>0</v>
      </c>
      <c r="BE82" s="282">
        <v>0</v>
      </c>
      <c r="BF82" s="282">
        <v>0</v>
      </c>
      <c r="BG82" s="282">
        <v>0</v>
      </c>
      <c r="BH82" s="282">
        <v>0</v>
      </c>
      <c r="BI82" s="282">
        <v>0</v>
      </c>
      <c r="BJ82" s="282">
        <v>0</v>
      </c>
      <c r="BK82" s="282">
        <v>0</v>
      </c>
      <c r="BL82" s="282">
        <v>0</v>
      </c>
      <c r="BM82" s="282">
        <v>0</v>
      </c>
      <c r="BN82" s="282">
        <v>0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0</v>
      </c>
      <c r="BZ82" s="282">
        <v>0</v>
      </c>
      <c r="CA82" s="282">
        <v>0</v>
      </c>
      <c r="CB82" s="282">
        <v>0</v>
      </c>
      <c r="CC82" s="282">
        <v>0</v>
      </c>
      <c r="CD82" s="282">
        <v>0</v>
      </c>
      <c r="CE82" s="25">
        <v>0</v>
      </c>
      <c r="CF82" s="329">
        <v>0</v>
      </c>
    </row>
    <row r="83" spans="1:84" x14ac:dyDescent="0.25">
      <c r="A83" s="26" t="s">
        <v>282</v>
      </c>
      <c r="B83" s="16"/>
      <c r="C83" s="273">
        <v>0</v>
      </c>
      <c r="D83" s="273">
        <v>0</v>
      </c>
      <c r="E83" s="332">
        <v>0</v>
      </c>
      <c r="F83" s="332">
        <v>0</v>
      </c>
      <c r="G83" s="273">
        <v>0</v>
      </c>
      <c r="H83" s="273">
        <v>0</v>
      </c>
      <c r="I83" s="332">
        <v>0</v>
      </c>
      <c r="J83" s="332">
        <v>0</v>
      </c>
      <c r="K83" s="332">
        <v>0</v>
      </c>
      <c r="L83" s="332">
        <v>0</v>
      </c>
      <c r="M83" s="273">
        <v>0</v>
      </c>
      <c r="N83" s="273">
        <v>0</v>
      </c>
      <c r="O83" s="273">
        <v>0</v>
      </c>
      <c r="P83" s="332">
        <v>0</v>
      </c>
      <c r="Q83" s="332">
        <v>0</v>
      </c>
      <c r="R83" s="334">
        <v>0</v>
      </c>
      <c r="S83" s="332">
        <v>0</v>
      </c>
      <c r="T83" s="273">
        <v>0</v>
      </c>
      <c r="U83" s="332">
        <v>0</v>
      </c>
      <c r="V83" s="332">
        <v>0</v>
      </c>
      <c r="W83" s="273">
        <v>0</v>
      </c>
      <c r="X83" s="332">
        <v>0</v>
      </c>
      <c r="Y83" s="332">
        <v>0</v>
      </c>
      <c r="Z83" s="332">
        <v>0</v>
      </c>
      <c r="AA83" s="332">
        <v>0</v>
      </c>
      <c r="AB83" s="332">
        <v>0</v>
      </c>
      <c r="AC83" s="332">
        <v>0</v>
      </c>
      <c r="AD83" s="332">
        <v>0</v>
      </c>
      <c r="AE83" s="332">
        <v>0</v>
      </c>
      <c r="AF83" s="332">
        <v>0</v>
      </c>
      <c r="AG83" s="332">
        <v>0</v>
      </c>
      <c r="AH83" s="332">
        <v>0</v>
      </c>
      <c r="AI83" s="332">
        <v>0</v>
      </c>
      <c r="AJ83" s="332">
        <v>0</v>
      </c>
      <c r="AK83" s="332">
        <v>0</v>
      </c>
      <c r="AL83" s="332">
        <v>0</v>
      </c>
      <c r="AM83" s="332">
        <v>0</v>
      </c>
      <c r="AN83" s="332">
        <v>0</v>
      </c>
      <c r="AO83" s="273">
        <v>0</v>
      </c>
      <c r="AP83" s="332">
        <v>0</v>
      </c>
      <c r="AQ83" s="273">
        <v>0</v>
      </c>
      <c r="AR83" s="273">
        <v>0</v>
      </c>
      <c r="AS83" s="273">
        <v>0</v>
      </c>
      <c r="AT83" s="273">
        <v>0</v>
      </c>
      <c r="AU83" s="332">
        <v>0</v>
      </c>
      <c r="AV83" s="332">
        <v>0</v>
      </c>
      <c r="AW83" s="332">
        <v>0</v>
      </c>
      <c r="AX83" s="332">
        <v>0</v>
      </c>
      <c r="AY83" s="332">
        <v>0</v>
      </c>
      <c r="AZ83" s="332">
        <v>0</v>
      </c>
      <c r="BA83" s="332">
        <v>0</v>
      </c>
      <c r="BB83" s="332">
        <v>0</v>
      </c>
      <c r="BC83" s="332">
        <v>0</v>
      </c>
      <c r="BD83" s="332">
        <v>0</v>
      </c>
      <c r="BE83" s="332">
        <v>0</v>
      </c>
      <c r="BF83" s="332">
        <v>0</v>
      </c>
      <c r="BG83" s="332">
        <v>0</v>
      </c>
      <c r="BH83" s="334">
        <v>0</v>
      </c>
      <c r="BI83" s="332">
        <v>0</v>
      </c>
      <c r="BJ83" s="332">
        <v>0</v>
      </c>
      <c r="BK83" s="332">
        <v>0</v>
      </c>
      <c r="BL83" s="332">
        <v>0</v>
      </c>
      <c r="BM83" s="332">
        <v>0</v>
      </c>
      <c r="BN83" s="332">
        <v>0</v>
      </c>
      <c r="BO83" s="332">
        <v>0</v>
      </c>
      <c r="BP83" s="332">
        <v>0</v>
      </c>
      <c r="BQ83" s="332">
        <v>0</v>
      </c>
      <c r="BR83" s="332">
        <v>0</v>
      </c>
      <c r="BS83" s="332">
        <v>0</v>
      </c>
      <c r="BT83" s="332">
        <v>0</v>
      </c>
      <c r="BU83" s="332">
        <v>0</v>
      </c>
      <c r="BV83" s="332">
        <v>0</v>
      </c>
      <c r="BW83" s="332">
        <v>0</v>
      </c>
      <c r="BX83" s="332">
        <v>0</v>
      </c>
      <c r="BY83" s="332">
        <v>0</v>
      </c>
      <c r="BZ83" s="332">
        <v>0</v>
      </c>
      <c r="CA83" s="332">
        <v>0</v>
      </c>
      <c r="CB83" s="332">
        <v>0</v>
      </c>
      <c r="CC83" s="332">
        <v>0</v>
      </c>
      <c r="CD83" s="282">
        <v>0</v>
      </c>
      <c r="CE83" s="25">
        <v>0</v>
      </c>
      <c r="CF83" s="329">
        <v>0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1466.11</v>
      </c>
      <c r="F84" s="273">
        <v>0</v>
      </c>
      <c r="G84" s="273">
        <v>385.59</v>
      </c>
      <c r="H84" s="273">
        <v>0</v>
      </c>
      <c r="I84" s="273">
        <v>10633.829999999998</v>
      </c>
      <c r="J84" s="273">
        <v>94.8</v>
      </c>
      <c r="K84" s="273">
        <v>0</v>
      </c>
      <c r="L84" s="273">
        <v>0</v>
      </c>
      <c r="M84" s="273">
        <v>0</v>
      </c>
      <c r="N84" s="273">
        <v>0</v>
      </c>
      <c r="O84" s="273">
        <v>3186.6800000000003</v>
      </c>
      <c r="P84" s="273">
        <v>2460.23</v>
      </c>
      <c r="Q84" s="273">
        <v>0</v>
      </c>
      <c r="R84" s="273">
        <v>0</v>
      </c>
      <c r="S84" s="273">
        <v>0</v>
      </c>
      <c r="T84" s="273">
        <v>0</v>
      </c>
      <c r="U84" s="273">
        <v>1186.24</v>
      </c>
      <c r="V84" s="273">
        <v>229.39</v>
      </c>
      <c r="W84" s="273">
        <v>0</v>
      </c>
      <c r="X84" s="273">
        <v>0</v>
      </c>
      <c r="Y84" s="273">
        <v>2754</v>
      </c>
      <c r="Z84" s="273">
        <v>0</v>
      </c>
      <c r="AA84" s="273">
        <v>0</v>
      </c>
      <c r="AB84" s="273">
        <v>39512.369999999995</v>
      </c>
      <c r="AC84" s="273">
        <v>45</v>
      </c>
      <c r="AD84" s="273">
        <v>0</v>
      </c>
      <c r="AE84" s="273">
        <v>0</v>
      </c>
      <c r="AF84" s="273">
        <v>0</v>
      </c>
      <c r="AG84" s="273">
        <v>8358</v>
      </c>
      <c r="AH84" s="273">
        <v>0</v>
      </c>
      <c r="AI84" s="273">
        <v>0</v>
      </c>
      <c r="AJ84" s="273">
        <v>0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80638.789999999979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8785.8799999999992</v>
      </c>
      <c r="AW84" s="273">
        <v>0</v>
      </c>
      <c r="AX84" s="273">
        <v>0</v>
      </c>
      <c r="AY84" s="273">
        <v>19930.5</v>
      </c>
      <c r="AZ84" s="273">
        <v>0</v>
      </c>
      <c r="BA84" s="273">
        <v>0</v>
      </c>
      <c r="BB84" s="273">
        <v>74471.92</v>
      </c>
      <c r="BC84" s="273">
        <v>0</v>
      </c>
      <c r="BD84" s="273">
        <v>385.4</v>
      </c>
      <c r="BE84" s="273">
        <v>9.5699999999999932</v>
      </c>
      <c r="BF84" s="273">
        <v>3541.14</v>
      </c>
      <c r="BG84" s="273">
        <v>42200</v>
      </c>
      <c r="BH84" s="273">
        <v>513.65</v>
      </c>
      <c r="BI84" s="273">
        <v>0</v>
      </c>
      <c r="BJ84" s="273">
        <v>-319.11</v>
      </c>
      <c r="BK84" s="273">
        <v>462.34</v>
      </c>
      <c r="BL84" s="273">
        <v>0</v>
      </c>
      <c r="BM84" s="273">
        <v>0</v>
      </c>
      <c r="BN84" s="273">
        <v>758425.05999999982</v>
      </c>
      <c r="BO84" s="273">
        <v>0</v>
      </c>
      <c r="BP84" s="273">
        <v>69318.81</v>
      </c>
      <c r="BQ84" s="273">
        <v>0</v>
      </c>
      <c r="BR84" s="273">
        <v>11948.23</v>
      </c>
      <c r="BS84" s="273">
        <v>696.86</v>
      </c>
      <c r="BT84" s="273">
        <v>0</v>
      </c>
      <c r="BU84" s="273">
        <v>0</v>
      </c>
      <c r="BV84" s="273">
        <v>0</v>
      </c>
      <c r="BW84" s="273">
        <v>1006.17</v>
      </c>
      <c r="BX84" s="273">
        <v>0</v>
      </c>
      <c r="BY84" s="273">
        <v>16254.23</v>
      </c>
      <c r="BZ84" s="273">
        <v>0</v>
      </c>
      <c r="CA84" s="273">
        <v>-8748.66</v>
      </c>
      <c r="CB84" s="273">
        <v>0</v>
      </c>
      <c r="CC84" s="273">
        <v>0</v>
      </c>
      <c r="CD84" s="282">
        <v>0</v>
      </c>
      <c r="CE84" s="25">
        <v>1149833.02</v>
      </c>
      <c r="CF84" s="329">
        <v>0</v>
      </c>
    </row>
    <row r="85" spans="1:84" x14ac:dyDescent="0.25">
      <c r="A85" s="31" t="s">
        <v>284</v>
      </c>
      <c r="B85" s="25"/>
      <c r="C85" s="25">
        <v>3007094.15</v>
      </c>
      <c r="D85" s="25">
        <v>0</v>
      </c>
      <c r="E85" s="25">
        <v>12692474.800000004</v>
      </c>
      <c r="F85" s="25">
        <v>338792.24</v>
      </c>
      <c r="G85" s="25">
        <v>37326.870000000003</v>
      </c>
      <c r="H85" s="25">
        <v>0</v>
      </c>
      <c r="I85" s="25">
        <v>3442920.32</v>
      </c>
      <c r="J85" s="25">
        <v>53883.039999999994</v>
      </c>
      <c r="K85" s="25">
        <v>0</v>
      </c>
      <c r="L85" s="25">
        <v>0</v>
      </c>
      <c r="M85" s="25">
        <v>0</v>
      </c>
      <c r="N85" s="25">
        <v>0</v>
      </c>
      <c r="O85" s="25">
        <v>3445436.0800000005</v>
      </c>
      <c r="P85" s="25">
        <v>3413007.88</v>
      </c>
      <c r="Q85" s="25">
        <v>523539.18000000005</v>
      </c>
      <c r="R85" s="25">
        <v>5291474.6500000013</v>
      </c>
      <c r="S85" s="25">
        <v>3165047.69</v>
      </c>
      <c r="T85" s="25">
        <v>0</v>
      </c>
      <c r="U85" s="25">
        <v>4888504.5599999996</v>
      </c>
      <c r="V85" s="25">
        <v>888332.72999999986</v>
      </c>
      <c r="W85" s="25">
        <v>430718.44999999995</v>
      </c>
      <c r="X85" s="25">
        <v>1348616.2</v>
      </c>
      <c r="Y85" s="25">
        <v>4414728.3699999992</v>
      </c>
      <c r="Z85" s="25">
        <v>0</v>
      </c>
      <c r="AA85" s="25">
        <v>712689.16000000015</v>
      </c>
      <c r="AB85" s="25">
        <v>4337738.2700000005</v>
      </c>
      <c r="AC85" s="25">
        <v>2602427.6999999997</v>
      </c>
      <c r="AD85" s="25">
        <v>0</v>
      </c>
      <c r="AE85" s="25">
        <v>1771327.73</v>
      </c>
      <c r="AF85" s="25">
        <v>0</v>
      </c>
      <c r="AG85" s="25">
        <v>8032771.0699999994</v>
      </c>
      <c r="AH85" s="25">
        <v>0</v>
      </c>
      <c r="AI85" s="25">
        <v>964760.49</v>
      </c>
      <c r="AJ85" s="25">
        <v>0</v>
      </c>
      <c r="AK85" s="25">
        <v>342084.22000000003</v>
      </c>
      <c r="AL85" s="25">
        <v>314004.69</v>
      </c>
      <c r="AM85" s="25">
        <v>0</v>
      </c>
      <c r="AN85" s="25">
        <v>0</v>
      </c>
      <c r="AO85" s="25">
        <v>0</v>
      </c>
      <c r="AP85" s="25">
        <v>13226324.859999998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4789318.0600000005</v>
      </c>
      <c r="AW85" s="25">
        <v>0</v>
      </c>
      <c r="AX85" s="25">
        <v>0</v>
      </c>
      <c r="AY85" s="25">
        <v>1499975.44</v>
      </c>
      <c r="AZ85" s="25">
        <v>0</v>
      </c>
      <c r="BA85" s="25">
        <v>316430.37</v>
      </c>
      <c r="BB85" s="25">
        <v>847472.65</v>
      </c>
      <c r="BC85" s="25">
        <v>0</v>
      </c>
      <c r="BD85" s="25">
        <v>416408.88999999996</v>
      </c>
      <c r="BE85" s="25">
        <v>3489643.83</v>
      </c>
      <c r="BF85" s="25">
        <v>1611526.2999999998</v>
      </c>
      <c r="BG85" s="25">
        <v>75378.52</v>
      </c>
      <c r="BH85" s="25">
        <v>2464239.15</v>
      </c>
      <c r="BI85" s="25">
        <v>0</v>
      </c>
      <c r="BJ85" s="25">
        <v>994936.25000000012</v>
      </c>
      <c r="BK85" s="25">
        <v>3417611.64</v>
      </c>
      <c r="BL85" s="25">
        <v>1115410.1299999999</v>
      </c>
      <c r="BM85" s="25">
        <v>0</v>
      </c>
      <c r="BN85" s="25">
        <v>5768980.5500000007</v>
      </c>
      <c r="BO85" s="25">
        <v>0</v>
      </c>
      <c r="BP85" s="25">
        <v>88255.62</v>
      </c>
      <c r="BQ85" s="25">
        <v>0</v>
      </c>
      <c r="BR85" s="25">
        <v>470377.17</v>
      </c>
      <c r="BS85" s="25">
        <v>90826.76</v>
      </c>
      <c r="BT85" s="25">
        <v>0</v>
      </c>
      <c r="BU85" s="25">
        <v>0</v>
      </c>
      <c r="BV85" s="25">
        <v>632675.17000000004</v>
      </c>
      <c r="BW85" s="25">
        <v>202916.95999999996</v>
      </c>
      <c r="BX85" s="25">
        <v>0</v>
      </c>
      <c r="BY85" s="25">
        <v>2220761.21</v>
      </c>
      <c r="BZ85" s="25">
        <v>0</v>
      </c>
      <c r="CA85" s="25">
        <v>296958.62999999995</v>
      </c>
      <c r="CB85" s="25">
        <v>0</v>
      </c>
      <c r="CC85" s="25">
        <v>0</v>
      </c>
      <c r="CD85" s="25">
        <v>0</v>
      </c>
      <c r="CE85" s="25">
        <v>110496128.7</v>
      </c>
      <c r="CF85" s="329">
        <v>0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40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0</v>
      </c>
      <c r="CF86" s="329">
        <v>0</v>
      </c>
    </row>
    <row r="87" spans="1:84" x14ac:dyDescent="0.25">
      <c r="A87" s="21" t="s">
        <v>286</v>
      </c>
      <c r="B87" s="16"/>
      <c r="C87" s="273">
        <v>7218679</v>
      </c>
      <c r="D87" s="273">
        <v>0</v>
      </c>
      <c r="E87" s="273">
        <v>22118218.960000001</v>
      </c>
      <c r="F87" s="273">
        <v>0</v>
      </c>
      <c r="G87" s="273">
        <v>0</v>
      </c>
      <c r="H87" s="273">
        <v>0</v>
      </c>
      <c r="I87" s="273">
        <v>4725578</v>
      </c>
      <c r="J87" s="273">
        <v>1230021</v>
      </c>
      <c r="K87" s="273">
        <v>0</v>
      </c>
      <c r="L87" s="273">
        <v>0</v>
      </c>
      <c r="M87" s="273">
        <v>0</v>
      </c>
      <c r="N87" s="273">
        <v>0</v>
      </c>
      <c r="O87" s="273">
        <v>3741665</v>
      </c>
      <c r="P87" s="273">
        <v>13481730.800000001</v>
      </c>
      <c r="Q87" s="273">
        <v>965029</v>
      </c>
      <c r="R87" s="273">
        <v>8507341.8399999999</v>
      </c>
      <c r="S87" s="273">
        <v>14874194.57</v>
      </c>
      <c r="T87" s="273">
        <v>0</v>
      </c>
      <c r="U87" s="273">
        <v>10545204.460000001</v>
      </c>
      <c r="V87" s="273">
        <v>2701294</v>
      </c>
      <c r="W87" s="273">
        <v>347065</v>
      </c>
      <c r="X87" s="273">
        <v>13876139</v>
      </c>
      <c r="Y87" s="273">
        <v>4075733</v>
      </c>
      <c r="Z87" s="273">
        <v>0</v>
      </c>
      <c r="AA87" s="273">
        <v>534029.15</v>
      </c>
      <c r="AB87" s="273">
        <v>18963318.449999999</v>
      </c>
      <c r="AC87" s="273">
        <v>5095468</v>
      </c>
      <c r="AD87" s="273">
        <v>0</v>
      </c>
      <c r="AE87" s="273">
        <v>1156218</v>
      </c>
      <c r="AF87" s="273">
        <v>0</v>
      </c>
      <c r="AG87" s="273">
        <v>6397291</v>
      </c>
      <c r="AH87" s="273">
        <v>0</v>
      </c>
      <c r="AI87" s="273">
        <v>12238</v>
      </c>
      <c r="AJ87" s="273">
        <v>0</v>
      </c>
      <c r="AK87" s="273">
        <v>697877</v>
      </c>
      <c r="AL87" s="273">
        <v>926832</v>
      </c>
      <c r="AM87" s="273">
        <v>0</v>
      </c>
      <c r="AN87" s="273">
        <v>0</v>
      </c>
      <c r="AO87" s="273">
        <v>1115177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5504221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v>148810563.23000002</v>
      </c>
      <c r="CF87" s="329">
        <v>0</v>
      </c>
    </row>
    <row r="88" spans="1:84" x14ac:dyDescent="0.25">
      <c r="A88" s="21" t="s">
        <v>287</v>
      </c>
      <c r="B88" s="16"/>
      <c r="C88" s="273">
        <v>-23709</v>
      </c>
      <c r="D88" s="273">
        <v>0</v>
      </c>
      <c r="E88" s="273">
        <v>664304</v>
      </c>
      <c r="F88" s="273">
        <v>0</v>
      </c>
      <c r="G88" s="273">
        <v>1283071</v>
      </c>
      <c r="H88" s="273">
        <v>0</v>
      </c>
      <c r="I88" s="273">
        <v>482794.6</v>
      </c>
      <c r="J88" s="273">
        <v>-871</v>
      </c>
      <c r="K88" s="273">
        <v>0</v>
      </c>
      <c r="L88" s="273">
        <v>0</v>
      </c>
      <c r="M88" s="273">
        <v>0</v>
      </c>
      <c r="N88" s="273">
        <v>0</v>
      </c>
      <c r="O88" s="273">
        <v>879659</v>
      </c>
      <c r="P88" s="273">
        <v>34322271</v>
      </c>
      <c r="Q88" s="273">
        <v>1789976</v>
      </c>
      <c r="R88" s="273">
        <v>7873095</v>
      </c>
      <c r="S88" s="273">
        <v>16342790.189999999</v>
      </c>
      <c r="T88" s="273">
        <v>0</v>
      </c>
      <c r="U88" s="273">
        <v>24959164.329999998</v>
      </c>
      <c r="V88" s="273">
        <v>4536609</v>
      </c>
      <c r="W88" s="273">
        <v>5263660</v>
      </c>
      <c r="X88" s="273">
        <v>55719195</v>
      </c>
      <c r="Y88" s="273">
        <v>30270526</v>
      </c>
      <c r="Z88" s="273">
        <v>0</v>
      </c>
      <c r="AA88" s="273">
        <v>4329288.63</v>
      </c>
      <c r="AB88" s="273">
        <v>14517571.040000001</v>
      </c>
      <c r="AC88" s="273">
        <v>426115</v>
      </c>
      <c r="AD88" s="273">
        <v>0</v>
      </c>
      <c r="AE88" s="273">
        <v>3345063.94</v>
      </c>
      <c r="AF88" s="273">
        <v>0</v>
      </c>
      <c r="AG88" s="273">
        <v>39477041</v>
      </c>
      <c r="AH88" s="273">
        <v>0</v>
      </c>
      <c r="AI88" s="273">
        <v>4510220</v>
      </c>
      <c r="AJ88" s="273">
        <v>0</v>
      </c>
      <c r="AK88" s="273">
        <v>693927</v>
      </c>
      <c r="AL88" s="273">
        <v>925577.6</v>
      </c>
      <c r="AM88" s="273">
        <v>0</v>
      </c>
      <c r="AN88" s="273">
        <v>0</v>
      </c>
      <c r="AO88" s="273">
        <v>2743328</v>
      </c>
      <c r="AP88" s="273">
        <v>16517989.84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6160733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v>278009390.16999996</v>
      </c>
      <c r="CF88" s="329">
        <v>0</v>
      </c>
    </row>
    <row r="89" spans="1:84" x14ac:dyDescent="0.25">
      <c r="A89" s="21" t="s">
        <v>288</v>
      </c>
      <c r="B89" s="16"/>
      <c r="C89" s="25">
        <v>7194970</v>
      </c>
      <c r="D89" s="25">
        <v>0</v>
      </c>
      <c r="E89" s="25">
        <v>22782522.960000001</v>
      </c>
      <c r="F89" s="25">
        <v>0</v>
      </c>
      <c r="G89" s="25">
        <v>1283071</v>
      </c>
      <c r="H89" s="25">
        <v>0</v>
      </c>
      <c r="I89" s="25">
        <v>5208372.5999999996</v>
      </c>
      <c r="J89" s="25">
        <v>1229150</v>
      </c>
      <c r="K89" s="25">
        <v>0</v>
      </c>
      <c r="L89" s="25">
        <v>0</v>
      </c>
      <c r="M89" s="25">
        <v>0</v>
      </c>
      <c r="N89" s="25">
        <v>0</v>
      </c>
      <c r="O89" s="25">
        <v>4621324</v>
      </c>
      <c r="P89" s="25">
        <v>47804001.799999997</v>
      </c>
      <c r="Q89" s="25">
        <v>2755005</v>
      </c>
      <c r="R89" s="25">
        <v>16380436.84</v>
      </c>
      <c r="S89" s="25">
        <v>31216984.759999998</v>
      </c>
      <c r="T89" s="25">
        <v>0</v>
      </c>
      <c r="U89" s="25">
        <v>35504368.789999999</v>
      </c>
      <c r="V89" s="25">
        <v>7237903</v>
      </c>
      <c r="W89" s="25">
        <v>5610725</v>
      </c>
      <c r="X89" s="25">
        <v>69595334</v>
      </c>
      <c r="Y89" s="25">
        <v>34346259</v>
      </c>
      <c r="Z89" s="25">
        <v>0</v>
      </c>
      <c r="AA89" s="25">
        <v>4863317.78</v>
      </c>
      <c r="AB89" s="25">
        <v>33480889.490000002</v>
      </c>
      <c r="AC89" s="25">
        <v>5521583</v>
      </c>
      <c r="AD89" s="25">
        <v>0</v>
      </c>
      <c r="AE89" s="25">
        <v>4501281.9399999995</v>
      </c>
      <c r="AF89" s="25">
        <v>0</v>
      </c>
      <c r="AG89" s="25">
        <v>45874332</v>
      </c>
      <c r="AH89" s="25">
        <v>0</v>
      </c>
      <c r="AI89" s="25">
        <v>4522458</v>
      </c>
      <c r="AJ89" s="25">
        <v>0</v>
      </c>
      <c r="AK89" s="25">
        <v>1391804</v>
      </c>
      <c r="AL89" s="25">
        <v>1852409.6</v>
      </c>
      <c r="AM89" s="25">
        <v>0</v>
      </c>
      <c r="AN89" s="25">
        <v>0</v>
      </c>
      <c r="AO89" s="25">
        <v>3858505</v>
      </c>
      <c r="AP89" s="25">
        <v>16517989.84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11664954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v>426819953.39999998</v>
      </c>
      <c r="CF89" s="329">
        <v>0</v>
      </c>
    </row>
    <row r="90" spans="1:84" x14ac:dyDescent="0.25">
      <c r="A90" s="31" t="s">
        <v>289</v>
      </c>
      <c r="B90" s="25"/>
      <c r="C90" s="273">
        <v>5886</v>
      </c>
      <c r="D90" s="273">
        <v>0</v>
      </c>
      <c r="E90" s="273">
        <v>20340</v>
      </c>
      <c r="F90" s="273">
        <v>0</v>
      </c>
      <c r="G90" s="273">
        <v>0</v>
      </c>
      <c r="H90" s="273">
        <v>0</v>
      </c>
      <c r="I90" s="273">
        <v>17985</v>
      </c>
      <c r="J90" s="273">
        <v>459</v>
      </c>
      <c r="K90" s="273">
        <v>0</v>
      </c>
      <c r="L90" s="273">
        <v>0</v>
      </c>
      <c r="M90" s="273">
        <v>0</v>
      </c>
      <c r="N90" s="273">
        <v>0</v>
      </c>
      <c r="O90" s="273">
        <v>3113</v>
      </c>
      <c r="P90" s="273">
        <v>6715</v>
      </c>
      <c r="Q90" s="273">
        <v>1302</v>
      </c>
      <c r="R90" s="273">
        <v>198</v>
      </c>
      <c r="S90" s="273">
        <v>1331</v>
      </c>
      <c r="T90" s="273">
        <v>0</v>
      </c>
      <c r="U90" s="273">
        <v>5703</v>
      </c>
      <c r="V90" s="273">
        <v>864</v>
      </c>
      <c r="W90" s="273">
        <v>660</v>
      </c>
      <c r="X90" s="273">
        <v>5944</v>
      </c>
      <c r="Y90" s="273">
        <v>8961</v>
      </c>
      <c r="Z90" s="273">
        <v>0</v>
      </c>
      <c r="AA90" s="273">
        <v>403</v>
      </c>
      <c r="AB90" s="273">
        <v>1239</v>
      </c>
      <c r="AC90" s="273">
        <v>304</v>
      </c>
      <c r="AD90" s="273">
        <v>0</v>
      </c>
      <c r="AE90" s="273">
        <v>6115</v>
      </c>
      <c r="AF90" s="273">
        <v>0</v>
      </c>
      <c r="AG90" s="273">
        <v>15933</v>
      </c>
      <c r="AH90" s="273">
        <v>0</v>
      </c>
      <c r="AI90" s="273">
        <v>3092</v>
      </c>
      <c r="AJ90" s="273">
        <v>0</v>
      </c>
      <c r="AK90" s="273">
        <v>0</v>
      </c>
      <c r="AL90" s="273">
        <v>331</v>
      </c>
      <c r="AM90" s="273">
        <v>0</v>
      </c>
      <c r="AN90" s="273">
        <v>0</v>
      </c>
      <c r="AO90" s="273">
        <v>0</v>
      </c>
      <c r="AP90" s="273">
        <v>39884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6445</v>
      </c>
      <c r="AW90" s="341">
        <v>0</v>
      </c>
      <c r="AX90" s="341">
        <v>0</v>
      </c>
      <c r="AY90" s="273">
        <v>7362</v>
      </c>
      <c r="AZ90" s="341">
        <v>0</v>
      </c>
      <c r="BA90" s="273">
        <v>1158</v>
      </c>
      <c r="BB90" s="273">
        <v>311</v>
      </c>
      <c r="BC90" s="341">
        <v>0</v>
      </c>
      <c r="BD90" s="273">
        <v>2441</v>
      </c>
      <c r="BE90" s="273">
        <v>26845</v>
      </c>
      <c r="BF90" s="273">
        <v>2350</v>
      </c>
      <c r="BG90" s="273">
        <v>261</v>
      </c>
      <c r="BH90" s="273">
        <v>3573</v>
      </c>
      <c r="BI90" s="273">
        <v>0</v>
      </c>
      <c r="BJ90" s="273">
        <v>2429</v>
      </c>
      <c r="BK90" s="273">
        <v>2402</v>
      </c>
      <c r="BL90" s="273">
        <v>1125</v>
      </c>
      <c r="BM90" s="273">
        <v>0</v>
      </c>
      <c r="BN90" s="273">
        <v>81685</v>
      </c>
      <c r="BO90" s="273">
        <v>0</v>
      </c>
      <c r="BP90" s="273">
        <v>370</v>
      </c>
      <c r="BQ90" s="273">
        <v>0</v>
      </c>
      <c r="BR90" s="273">
        <v>1288</v>
      </c>
      <c r="BS90" s="273">
        <v>749</v>
      </c>
      <c r="BT90" s="273">
        <v>0</v>
      </c>
      <c r="BU90" s="273">
        <v>0</v>
      </c>
      <c r="BV90" s="273">
        <v>10997</v>
      </c>
      <c r="BW90" s="273">
        <v>452</v>
      </c>
      <c r="BX90" s="273">
        <v>0</v>
      </c>
      <c r="BY90" s="273">
        <v>552</v>
      </c>
      <c r="BZ90" s="273">
        <v>0</v>
      </c>
      <c r="CA90" s="273">
        <v>1656</v>
      </c>
      <c r="CB90" s="273">
        <v>0</v>
      </c>
      <c r="CC90" s="273">
        <v>0</v>
      </c>
      <c r="CD90" s="224" t="s">
        <v>247</v>
      </c>
      <c r="CE90" s="25">
        <v>301213</v>
      </c>
      <c r="CF90" s="25">
        <v>0</v>
      </c>
    </row>
    <row r="91" spans="1:84" x14ac:dyDescent="0.25">
      <c r="A91" s="21" t="s">
        <v>290</v>
      </c>
      <c r="B91" s="16"/>
      <c r="C91" s="273">
        <v>3012</v>
      </c>
      <c r="D91" s="273">
        <v>0</v>
      </c>
      <c r="E91" s="273">
        <v>24244</v>
      </c>
      <c r="F91" s="273">
        <v>0</v>
      </c>
      <c r="G91" s="273">
        <v>0</v>
      </c>
      <c r="H91" s="273">
        <v>0</v>
      </c>
      <c r="I91" s="273">
        <v>8714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4201</v>
      </c>
      <c r="AH91" s="273">
        <v>0</v>
      </c>
      <c r="AI91" s="273">
        <v>1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124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29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v>40325</v>
      </c>
      <c r="CF91" s="25">
        <v>0</v>
      </c>
    </row>
    <row r="92" spans="1:84" x14ac:dyDescent="0.25">
      <c r="A92" s="21" t="s">
        <v>291</v>
      </c>
      <c r="B92" s="16"/>
      <c r="C92" s="273">
        <v>1588</v>
      </c>
      <c r="D92" s="273">
        <v>0</v>
      </c>
      <c r="E92" s="273">
        <v>5488</v>
      </c>
      <c r="F92" s="273">
        <v>0</v>
      </c>
      <c r="G92" s="273">
        <v>0</v>
      </c>
      <c r="H92" s="273">
        <v>0</v>
      </c>
      <c r="I92" s="273">
        <v>4853</v>
      </c>
      <c r="J92" s="273">
        <v>124</v>
      </c>
      <c r="K92" s="273">
        <v>0</v>
      </c>
      <c r="L92" s="273">
        <v>0</v>
      </c>
      <c r="M92" s="273">
        <v>0</v>
      </c>
      <c r="N92" s="273">
        <v>0</v>
      </c>
      <c r="O92" s="273">
        <v>840</v>
      </c>
      <c r="P92" s="273">
        <v>1812</v>
      </c>
      <c r="Q92" s="273">
        <v>351</v>
      </c>
      <c r="R92" s="273">
        <v>53</v>
      </c>
      <c r="S92" s="273">
        <v>359</v>
      </c>
      <c r="T92" s="273">
        <v>0</v>
      </c>
      <c r="U92" s="273">
        <v>1539</v>
      </c>
      <c r="V92" s="273">
        <v>233</v>
      </c>
      <c r="W92" s="273">
        <v>178</v>
      </c>
      <c r="X92" s="273">
        <v>1604</v>
      </c>
      <c r="Y92" s="273">
        <v>2418</v>
      </c>
      <c r="Z92" s="273">
        <v>0</v>
      </c>
      <c r="AA92" s="273">
        <v>109</v>
      </c>
      <c r="AB92" s="273">
        <v>334</v>
      </c>
      <c r="AC92" s="273">
        <v>82</v>
      </c>
      <c r="AD92" s="273">
        <v>0</v>
      </c>
      <c r="AE92" s="273">
        <v>1650</v>
      </c>
      <c r="AF92" s="273">
        <v>0</v>
      </c>
      <c r="AG92" s="273">
        <v>4299</v>
      </c>
      <c r="AH92" s="273">
        <v>0</v>
      </c>
      <c r="AI92" s="273">
        <v>834</v>
      </c>
      <c r="AJ92" s="273">
        <v>0</v>
      </c>
      <c r="AK92" s="273">
        <v>0</v>
      </c>
      <c r="AL92" s="273">
        <v>89</v>
      </c>
      <c r="AM92" s="273">
        <v>0</v>
      </c>
      <c r="AN92" s="273">
        <v>0</v>
      </c>
      <c r="AO92" s="273">
        <v>0</v>
      </c>
      <c r="AP92" s="273">
        <v>10762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1739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312</v>
      </c>
      <c r="BB92" s="273">
        <v>84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964</v>
      </c>
      <c r="BI92" s="273">
        <v>0</v>
      </c>
      <c r="BJ92" s="24" t="s">
        <v>247</v>
      </c>
      <c r="BK92" s="273">
        <v>648</v>
      </c>
      <c r="BL92" s="273">
        <v>304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202</v>
      </c>
      <c r="BT92" s="273">
        <v>0</v>
      </c>
      <c r="BU92" s="273">
        <v>0</v>
      </c>
      <c r="BV92" s="273">
        <v>2967</v>
      </c>
      <c r="BW92" s="273">
        <v>122</v>
      </c>
      <c r="BX92" s="273">
        <v>0</v>
      </c>
      <c r="BY92" s="273">
        <v>149</v>
      </c>
      <c r="BZ92" s="273">
        <v>0</v>
      </c>
      <c r="CA92" s="273">
        <v>450</v>
      </c>
      <c r="CB92" s="273">
        <v>0</v>
      </c>
      <c r="CC92" s="24" t="s">
        <v>247</v>
      </c>
      <c r="CD92" s="24" t="s">
        <v>247</v>
      </c>
      <c r="CE92" s="25">
        <v>47540</v>
      </c>
      <c r="CF92" s="16"/>
    </row>
    <row r="93" spans="1:84" x14ac:dyDescent="0.25">
      <c r="A93" s="21" t="s">
        <v>292</v>
      </c>
      <c r="B93" s="16"/>
      <c r="C93" s="273">
        <v>17564</v>
      </c>
      <c r="D93" s="273">
        <v>0</v>
      </c>
      <c r="E93" s="273">
        <v>99969</v>
      </c>
      <c r="F93" s="273">
        <v>0</v>
      </c>
      <c r="G93" s="273">
        <v>0</v>
      </c>
      <c r="H93" s="273">
        <v>0</v>
      </c>
      <c r="I93" s="273">
        <v>20600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32079</v>
      </c>
      <c r="P93" s="273">
        <v>33627</v>
      </c>
      <c r="Q93" s="273">
        <v>9848</v>
      </c>
      <c r="R93" s="273">
        <v>0</v>
      </c>
      <c r="S93" s="273">
        <v>1913</v>
      </c>
      <c r="T93" s="273">
        <v>0</v>
      </c>
      <c r="U93" s="273">
        <v>0</v>
      </c>
      <c r="V93" s="273">
        <v>0</v>
      </c>
      <c r="W93" s="273">
        <v>0</v>
      </c>
      <c r="X93" s="273">
        <v>15289</v>
      </c>
      <c r="Y93" s="273">
        <v>23972</v>
      </c>
      <c r="Z93" s="273">
        <v>0</v>
      </c>
      <c r="AA93" s="273">
        <v>0</v>
      </c>
      <c r="AB93" s="273">
        <v>0</v>
      </c>
      <c r="AC93" s="273">
        <v>1102</v>
      </c>
      <c r="AD93" s="273">
        <v>0</v>
      </c>
      <c r="AE93" s="273">
        <v>7021</v>
      </c>
      <c r="AF93" s="273">
        <v>0</v>
      </c>
      <c r="AG93" s="273">
        <v>132498</v>
      </c>
      <c r="AH93" s="273">
        <v>0</v>
      </c>
      <c r="AI93" s="273">
        <v>21358</v>
      </c>
      <c r="AJ93" s="273">
        <v>0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840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8025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v>425705</v>
      </c>
      <c r="CF93" s="25">
        <v>0</v>
      </c>
    </row>
    <row r="94" spans="1:84" x14ac:dyDescent="0.25">
      <c r="A94" s="21" t="s">
        <v>293</v>
      </c>
      <c r="B94" s="16"/>
      <c r="C94" s="277">
        <v>14.71</v>
      </c>
      <c r="D94" s="277">
        <v>0</v>
      </c>
      <c r="E94" s="277">
        <v>42.87</v>
      </c>
      <c r="F94" s="277">
        <v>0</v>
      </c>
      <c r="G94" s="277">
        <v>0</v>
      </c>
      <c r="H94" s="277">
        <v>0</v>
      </c>
      <c r="I94" s="277">
        <v>13.25</v>
      </c>
      <c r="J94" s="277">
        <v>0</v>
      </c>
      <c r="K94" s="277">
        <v>0</v>
      </c>
      <c r="L94" s="277">
        <v>0</v>
      </c>
      <c r="M94" s="277">
        <v>0</v>
      </c>
      <c r="N94" s="277">
        <v>0</v>
      </c>
      <c r="O94" s="277">
        <v>12.88</v>
      </c>
      <c r="P94" s="331">
        <v>9.17</v>
      </c>
      <c r="Q94" s="331">
        <v>2.71</v>
      </c>
      <c r="R94" s="331">
        <v>0</v>
      </c>
      <c r="S94" s="278">
        <v>0</v>
      </c>
      <c r="T94" s="278">
        <v>0</v>
      </c>
      <c r="U94" s="335">
        <v>0</v>
      </c>
      <c r="V94" s="331">
        <v>0</v>
      </c>
      <c r="W94" s="331">
        <v>0</v>
      </c>
      <c r="X94" s="331">
        <v>0</v>
      </c>
      <c r="Y94" s="331">
        <v>1.04</v>
      </c>
      <c r="Z94" s="331">
        <v>0</v>
      </c>
      <c r="AA94" s="331">
        <v>0</v>
      </c>
      <c r="AB94" s="278">
        <v>0</v>
      </c>
      <c r="AC94" s="331">
        <v>0</v>
      </c>
      <c r="AD94" s="331">
        <v>0</v>
      </c>
      <c r="AE94" s="331">
        <v>0</v>
      </c>
      <c r="AF94" s="331">
        <v>0</v>
      </c>
      <c r="AG94" s="331">
        <v>25.84</v>
      </c>
      <c r="AH94" s="331">
        <v>0</v>
      </c>
      <c r="AI94" s="331">
        <v>4.1900000000000004</v>
      </c>
      <c r="AJ94" s="331">
        <v>0</v>
      </c>
      <c r="AK94" s="331">
        <v>0</v>
      </c>
      <c r="AL94" s="331">
        <v>0</v>
      </c>
      <c r="AM94" s="331">
        <v>0</v>
      </c>
      <c r="AN94" s="331">
        <v>0</v>
      </c>
      <c r="AO94" s="331">
        <v>0</v>
      </c>
      <c r="AP94" s="331">
        <v>3.65</v>
      </c>
      <c r="AQ94" s="331">
        <v>0</v>
      </c>
      <c r="AR94" s="331">
        <v>0</v>
      </c>
      <c r="AS94" s="331">
        <v>0</v>
      </c>
      <c r="AT94" s="331">
        <v>0</v>
      </c>
      <c r="AU94" s="331">
        <v>0</v>
      </c>
      <c r="AV94" s="278">
        <v>9.2899999999999991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v>139.6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1060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342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342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342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343">
        <v>98520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344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345" t="s">
        <v>1061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345" t="s">
        <v>1062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346" t="s">
        <v>1063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347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347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1064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348" t="s">
        <v>1065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323</v>
      </c>
      <c r="B115" s="35" t="s">
        <v>299</v>
      </c>
      <c r="C115" s="292">
        <v>1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0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328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329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4">
        <v>2553</v>
      </c>
      <c r="D127" s="295">
        <v>10133</v>
      </c>
      <c r="E127" s="16"/>
    </row>
    <row r="128" spans="1:5" x14ac:dyDescent="0.25">
      <c r="A128" s="16" t="s">
        <v>334</v>
      </c>
      <c r="B128" s="35" t="s">
        <v>299</v>
      </c>
      <c r="C128" s="294">
        <v>0</v>
      </c>
      <c r="D128" s="295">
        <v>0</v>
      </c>
      <c r="E128" s="16"/>
    </row>
    <row r="129" spans="1:5" x14ac:dyDescent="0.25">
      <c r="A129" s="16" t="s">
        <v>335</v>
      </c>
      <c r="B129" s="35" t="s">
        <v>299</v>
      </c>
      <c r="C129" s="292">
        <v>311</v>
      </c>
      <c r="D129" s="295">
        <v>2849</v>
      </c>
      <c r="E129" s="16"/>
    </row>
    <row r="130" spans="1:5" x14ac:dyDescent="0.25">
      <c r="A130" s="16" t="s">
        <v>336</v>
      </c>
      <c r="B130" s="35" t="s">
        <v>299</v>
      </c>
      <c r="C130" s="292">
        <v>297</v>
      </c>
      <c r="D130" s="295">
        <v>552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8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>
        <v>0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6">
        <v>32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5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4">
        <v>0</v>
      </c>
      <c r="D139" s="16"/>
      <c r="E139" s="16"/>
    </row>
    <row r="140" spans="1:5" x14ac:dyDescent="0.25">
      <c r="A140" s="16" t="s">
        <v>345</v>
      </c>
      <c r="B140" s="35"/>
      <c r="C140" s="292">
        <v>0</v>
      </c>
      <c r="D140" s="16"/>
      <c r="E140" s="16"/>
    </row>
    <row r="141" spans="1:5" x14ac:dyDescent="0.25">
      <c r="A141" s="16" t="s">
        <v>335</v>
      </c>
      <c r="B141" s="35" t="s">
        <v>299</v>
      </c>
      <c r="C141" s="292">
        <v>4</v>
      </c>
      <c r="D141" s="16"/>
      <c r="E141" s="16"/>
    </row>
    <row r="142" spans="1:5" x14ac:dyDescent="0.25">
      <c r="A142" s="16" t="s">
        <v>346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v>49</v>
      </c>
    </row>
    <row r="144" spans="1:5" x14ac:dyDescent="0.25">
      <c r="A144" s="16" t="s">
        <v>348</v>
      </c>
      <c r="B144" s="35" t="s">
        <v>299</v>
      </c>
      <c r="C144" s="294">
        <v>140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>
        <v>12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2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1498</v>
      </c>
      <c r="C154" s="295">
        <v>826</v>
      </c>
      <c r="D154" s="295">
        <v>535</v>
      </c>
      <c r="E154" s="25">
        <v>2859</v>
      </c>
    </row>
    <row r="155" spans="1:6" x14ac:dyDescent="0.25">
      <c r="A155" s="16" t="s">
        <v>241</v>
      </c>
      <c r="B155" s="295">
        <v>6794</v>
      </c>
      <c r="C155" s="295">
        <v>2199</v>
      </c>
      <c r="D155" s="295">
        <v>1687</v>
      </c>
      <c r="E155" s="25">
        <v>10680</v>
      </c>
    </row>
    <row r="156" spans="1:6" x14ac:dyDescent="0.25">
      <c r="A156" s="16" t="s">
        <v>355</v>
      </c>
      <c r="B156" s="295">
        <v>58062</v>
      </c>
      <c r="C156" s="295">
        <v>33005</v>
      </c>
      <c r="D156" s="295">
        <v>32496</v>
      </c>
      <c r="E156" s="25">
        <v>123563</v>
      </c>
    </row>
    <row r="157" spans="1:6" x14ac:dyDescent="0.25">
      <c r="A157" s="16" t="s">
        <v>286</v>
      </c>
      <c r="B157" s="295">
        <v>89845491</v>
      </c>
      <c r="C157" s="295">
        <v>31050104</v>
      </c>
      <c r="D157" s="295">
        <v>23186007</v>
      </c>
      <c r="E157" s="25">
        <v>144081602</v>
      </c>
      <c r="F157" s="14"/>
    </row>
    <row r="158" spans="1:6" x14ac:dyDescent="0.25">
      <c r="A158" s="16" t="s">
        <v>287</v>
      </c>
      <c r="B158" s="295">
        <v>129340776</v>
      </c>
      <c r="C158" s="295">
        <v>72959114</v>
      </c>
      <c r="D158" s="295">
        <v>75229098</v>
      </c>
      <c r="E158" s="25">
        <v>277528988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95">
        <v>0</v>
      </c>
      <c r="C160" s="295">
        <v>0</v>
      </c>
      <c r="D160" s="295">
        <v>0</v>
      </c>
      <c r="E160" s="25">
        <v>0</v>
      </c>
    </row>
    <row r="161" spans="1:5" x14ac:dyDescent="0.25">
      <c r="A161" s="16" t="s">
        <v>241</v>
      </c>
      <c r="B161" s="295">
        <v>0</v>
      </c>
      <c r="C161" s="295">
        <v>0</v>
      </c>
      <c r="D161" s="295">
        <v>0</v>
      </c>
      <c r="E161" s="25">
        <v>0</v>
      </c>
    </row>
    <row r="162" spans="1:5" x14ac:dyDescent="0.25">
      <c r="A162" s="16" t="s">
        <v>355</v>
      </c>
      <c r="B162" s="295">
        <v>0</v>
      </c>
      <c r="C162" s="295">
        <v>0</v>
      </c>
      <c r="D162" s="295">
        <v>0</v>
      </c>
      <c r="E162" s="25">
        <v>0</v>
      </c>
    </row>
    <row r="163" spans="1:5" x14ac:dyDescent="0.25">
      <c r="A163" s="16" t="s">
        <v>286</v>
      </c>
      <c r="B163" s="295">
        <v>0</v>
      </c>
      <c r="C163" s="295">
        <v>0</v>
      </c>
      <c r="D163" s="295">
        <v>0</v>
      </c>
      <c r="E163" s="25">
        <v>0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>
        <v>38</v>
      </c>
      <c r="C166" s="295">
        <v>149</v>
      </c>
      <c r="D166" s="295">
        <v>124</v>
      </c>
      <c r="E166" s="25">
        <v>311</v>
      </c>
    </row>
    <row r="167" spans="1:5" x14ac:dyDescent="0.25">
      <c r="A167" s="16" t="s">
        <v>241</v>
      </c>
      <c r="B167" s="295">
        <v>352</v>
      </c>
      <c r="C167" s="295">
        <v>1131</v>
      </c>
      <c r="D167" s="295">
        <v>1366</v>
      </c>
      <c r="E167" s="25">
        <v>2849</v>
      </c>
    </row>
    <row r="168" spans="1:5" x14ac:dyDescent="0.25">
      <c r="A168" s="16" t="s">
        <v>355</v>
      </c>
      <c r="B168" s="295">
        <v>474</v>
      </c>
      <c r="C168" s="295">
        <v>19</v>
      </c>
      <c r="D168" s="295">
        <v>1558</v>
      </c>
      <c r="E168" s="25">
        <v>2051</v>
      </c>
    </row>
    <row r="169" spans="1:5" x14ac:dyDescent="0.25">
      <c r="A169" s="16" t="s">
        <v>286</v>
      </c>
      <c r="B169" s="295">
        <v>584578</v>
      </c>
      <c r="C169" s="295">
        <v>1876889</v>
      </c>
      <c r="D169" s="295">
        <v>2267494</v>
      </c>
      <c r="E169" s="25">
        <v>4728961</v>
      </c>
    </row>
    <row r="170" spans="1:5" x14ac:dyDescent="0.25">
      <c r="A170" s="16" t="s">
        <v>287</v>
      </c>
      <c r="B170" s="295">
        <v>110933</v>
      </c>
      <c r="C170" s="295">
        <v>4460</v>
      </c>
      <c r="D170" s="295">
        <v>365010</v>
      </c>
      <c r="E170" s="25">
        <v>480403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72">
        <v>17937645.800000001</v>
      </c>
      <c r="C173" s="272">
        <v>11584048.84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2842602.3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74188.539999999994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645024.15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6303752.6900000004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29239.24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1682103.56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155122.89000000001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v>11732033.370000001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44038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827712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v>871750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902863.75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414273.12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v>1317136.8700000001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146140.4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1189633.3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0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v>1335773.7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>
        <v>0</v>
      </c>
      <c r="D204" s="16"/>
      <c r="E204" s="16"/>
    </row>
    <row r="205" spans="1:5" x14ac:dyDescent="0.25">
      <c r="A205" s="16" t="s">
        <v>382</v>
      </c>
      <c r="B205" s="35" t="s">
        <v>299</v>
      </c>
      <c r="C205" s="292">
        <v>1875176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v>1875176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2">
        <v>1702265</v>
      </c>
      <c r="C211" s="292">
        <v>0</v>
      </c>
      <c r="D211" s="295">
        <v>0</v>
      </c>
      <c r="E211" s="25">
        <v>1702265</v>
      </c>
    </row>
    <row r="212" spans="1:5" x14ac:dyDescent="0.25">
      <c r="A212" s="16" t="s">
        <v>390</v>
      </c>
      <c r="B212" s="292">
        <v>790904</v>
      </c>
      <c r="C212" s="292">
        <v>0</v>
      </c>
      <c r="D212" s="295">
        <v>0</v>
      </c>
      <c r="E212" s="25">
        <v>790904</v>
      </c>
    </row>
    <row r="213" spans="1:5" x14ac:dyDescent="0.25">
      <c r="A213" s="16" t="s">
        <v>391</v>
      </c>
      <c r="B213" s="292">
        <v>70019236</v>
      </c>
      <c r="C213" s="292">
        <v>52770</v>
      </c>
      <c r="D213" s="295">
        <v>0</v>
      </c>
      <c r="E213" s="25">
        <v>70072006</v>
      </c>
    </row>
    <row r="214" spans="1:5" x14ac:dyDescent="0.25">
      <c r="A214" s="16" t="s">
        <v>393</v>
      </c>
      <c r="B214" s="292">
        <v>5798820</v>
      </c>
      <c r="C214" s="292">
        <v>595662</v>
      </c>
      <c r="D214" s="295">
        <v>0</v>
      </c>
      <c r="E214" s="25">
        <v>6394482</v>
      </c>
    </row>
    <row r="215" spans="1:5" x14ac:dyDescent="0.25">
      <c r="A215" s="16" t="s">
        <v>394</v>
      </c>
      <c r="B215" s="292">
        <v>0</v>
      </c>
      <c r="C215" s="292">
        <v>0</v>
      </c>
      <c r="D215" s="295">
        <v>0</v>
      </c>
      <c r="E215" s="25">
        <v>0</v>
      </c>
    </row>
    <row r="216" spans="1:5" x14ac:dyDescent="0.25">
      <c r="A216" s="16" t="s">
        <v>395</v>
      </c>
      <c r="B216" s="292">
        <v>39148084</v>
      </c>
      <c r="C216" s="292">
        <v>225476</v>
      </c>
      <c r="D216" s="295">
        <v>0</v>
      </c>
      <c r="E216" s="25">
        <v>39373560</v>
      </c>
    </row>
    <row r="217" spans="1:5" x14ac:dyDescent="0.25">
      <c r="A217" s="16" t="s">
        <v>396</v>
      </c>
      <c r="B217" s="292">
        <v>0</v>
      </c>
      <c r="C217" s="292">
        <v>0</v>
      </c>
      <c r="D217" s="295">
        <v>0</v>
      </c>
      <c r="E217" s="25">
        <v>0</v>
      </c>
    </row>
    <row r="218" spans="1:5" x14ac:dyDescent="0.25">
      <c r="A218" s="16" t="s">
        <v>397</v>
      </c>
      <c r="B218" s="292">
        <v>0</v>
      </c>
      <c r="C218" s="292">
        <v>0</v>
      </c>
      <c r="D218" s="295">
        <v>0</v>
      </c>
      <c r="E218" s="25">
        <v>0</v>
      </c>
    </row>
    <row r="219" spans="1:5" x14ac:dyDescent="0.25">
      <c r="A219" s="16" t="s">
        <v>398</v>
      </c>
      <c r="B219" s="292">
        <v>746444</v>
      </c>
      <c r="C219" s="292">
        <v>284417</v>
      </c>
      <c r="D219" s="295">
        <v>0</v>
      </c>
      <c r="E219" s="25">
        <v>1030861</v>
      </c>
    </row>
    <row r="220" spans="1:5" x14ac:dyDescent="0.25">
      <c r="A220" s="16" t="s">
        <v>229</v>
      </c>
      <c r="B220" s="25">
        <v>118205753</v>
      </c>
      <c r="C220" s="225">
        <v>1158325</v>
      </c>
      <c r="D220" s="25">
        <v>0</v>
      </c>
      <c r="E220" s="25">
        <v>119364078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399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5" x14ac:dyDescent="0.25">
      <c r="A225" s="16" t="s">
        <v>390</v>
      </c>
      <c r="B225" s="292">
        <v>657134</v>
      </c>
      <c r="C225" s="292">
        <v>10217.969999999999</v>
      </c>
      <c r="D225" s="295">
        <v>0</v>
      </c>
      <c r="E225" s="25">
        <v>667351.97</v>
      </c>
    </row>
    <row r="226" spans="1:5" x14ac:dyDescent="0.25">
      <c r="A226" s="16" t="s">
        <v>391</v>
      </c>
      <c r="B226" s="292">
        <v>47826688</v>
      </c>
      <c r="C226" s="292">
        <v>1527027.31</v>
      </c>
      <c r="D226" s="295">
        <v>0</v>
      </c>
      <c r="E226" s="25">
        <v>49353715.310000002</v>
      </c>
    </row>
    <row r="227" spans="1:5" x14ac:dyDescent="0.25">
      <c r="A227" s="16" t="s">
        <v>393</v>
      </c>
      <c r="B227" s="292">
        <v>4100173</v>
      </c>
      <c r="C227" s="292">
        <v>282167.87</v>
      </c>
      <c r="D227" s="295">
        <v>0</v>
      </c>
      <c r="E227" s="25">
        <v>4382340.87</v>
      </c>
    </row>
    <row r="228" spans="1:5" x14ac:dyDescent="0.25">
      <c r="A228" s="16" t="s">
        <v>394</v>
      </c>
      <c r="B228" s="292">
        <v>0</v>
      </c>
      <c r="C228" s="292">
        <v>0</v>
      </c>
      <c r="D228" s="295">
        <v>0</v>
      </c>
      <c r="E228" s="25">
        <v>0</v>
      </c>
    </row>
    <row r="229" spans="1:5" x14ac:dyDescent="0.25">
      <c r="A229" s="16" t="s">
        <v>395</v>
      </c>
      <c r="B229" s="292">
        <v>35822071</v>
      </c>
      <c r="C229" s="292">
        <v>890817.07</v>
      </c>
      <c r="D229" s="295">
        <v>0</v>
      </c>
      <c r="E229" s="25">
        <v>36712888.07</v>
      </c>
    </row>
    <row r="230" spans="1:5" x14ac:dyDescent="0.25">
      <c r="A230" s="16" t="s">
        <v>396</v>
      </c>
      <c r="B230" s="292">
        <v>0</v>
      </c>
      <c r="C230" s="292">
        <v>0</v>
      </c>
      <c r="D230" s="295">
        <v>0</v>
      </c>
      <c r="E230" s="25">
        <v>0</v>
      </c>
    </row>
    <row r="231" spans="1:5" x14ac:dyDescent="0.25">
      <c r="A231" s="16" t="s">
        <v>397</v>
      </c>
      <c r="B231" s="292">
        <v>0</v>
      </c>
      <c r="C231" s="292">
        <v>0</v>
      </c>
      <c r="D231" s="295">
        <v>0</v>
      </c>
      <c r="E231" s="25">
        <v>0</v>
      </c>
    </row>
    <row r="232" spans="1:5" x14ac:dyDescent="0.25">
      <c r="A232" s="16" t="s">
        <v>398</v>
      </c>
      <c r="B232" s="292">
        <v>0</v>
      </c>
      <c r="C232" s="292">
        <v>0</v>
      </c>
      <c r="D232" s="295">
        <v>0</v>
      </c>
      <c r="E232" s="25">
        <v>0</v>
      </c>
    </row>
    <row r="233" spans="1:5" x14ac:dyDescent="0.25">
      <c r="A233" s="16" t="s">
        <v>229</v>
      </c>
      <c r="B233" s="25">
        <v>88406066</v>
      </c>
      <c r="C233" s="225">
        <v>2710230.2199999997</v>
      </c>
      <c r="D233" s="25">
        <v>0</v>
      </c>
      <c r="E233" s="25">
        <v>91116296.219999999</v>
      </c>
    </row>
    <row r="234" spans="1:5" x14ac:dyDescent="0.25">
      <c r="A234" s="16"/>
      <c r="B234" s="16"/>
      <c r="C234" s="22"/>
      <c r="D234" s="16"/>
      <c r="E234" s="16"/>
    </row>
    <row r="235" spans="1:5" x14ac:dyDescent="0.25">
      <c r="A235" s="30" t="s">
        <v>400</v>
      </c>
      <c r="B235" s="30"/>
      <c r="C235" s="30"/>
      <c r="D235" s="30"/>
      <c r="E235" s="30"/>
    </row>
    <row r="236" spans="1:5" x14ac:dyDescent="0.25">
      <c r="A236" s="30"/>
      <c r="B236" s="350" t="s">
        <v>401</v>
      </c>
      <c r="C236" s="350"/>
      <c r="D236" s="30"/>
      <c r="E236" s="30"/>
    </row>
    <row r="237" spans="1:5" x14ac:dyDescent="0.25">
      <c r="A237" s="43" t="s">
        <v>401</v>
      </c>
      <c r="B237" s="30"/>
      <c r="C237" s="292">
        <v>5575721</v>
      </c>
      <c r="D237" s="32">
        <v>5575721</v>
      </c>
      <c r="E237" s="30"/>
    </row>
    <row r="238" spans="1:5" x14ac:dyDescent="0.25">
      <c r="A238" s="34" t="s">
        <v>402</v>
      </c>
      <c r="B238" s="34"/>
      <c r="C238" s="34"/>
      <c r="D238" s="34"/>
      <c r="E238" s="34"/>
    </row>
    <row r="239" spans="1:5" x14ac:dyDescent="0.25">
      <c r="A239" s="16" t="s">
        <v>403</v>
      </c>
      <c r="B239" s="35" t="s">
        <v>299</v>
      </c>
      <c r="C239" s="292">
        <v>176137154.90000001</v>
      </c>
      <c r="D239" s="16"/>
      <c r="E239" s="16"/>
    </row>
    <row r="240" spans="1:5" x14ac:dyDescent="0.25">
      <c r="A240" s="16" t="s">
        <v>404</v>
      </c>
      <c r="B240" s="35" t="s">
        <v>299</v>
      </c>
      <c r="C240" s="292">
        <v>78117166.459999993</v>
      </c>
      <c r="D240" s="16"/>
      <c r="E240" s="16"/>
    </row>
    <row r="241" spans="1:5" x14ac:dyDescent="0.25">
      <c r="A241" s="16" t="s">
        <v>405</v>
      </c>
      <c r="B241" s="35" t="s">
        <v>299</v>
      </c>
      <c r="C241" s="292">
        <v>2531576.38</v>
      </c>
      <c r="D241" s="16"/>
      <c r="E241" s="16"/>
    </row>
    <row r="242" spans="1:5" x14ac:dyDescent="0.25">
      <c r="A242" s="16" t="s">
        <v>406</v>
      </c>
      <c r="B242" s="35" t="s">
        <v>299</v>
      </c>
      <c r="C242" s="292">
        <v>11704592.689999999</v>
      </c>
      <c r="D242" s="16"/>
      <c r="E242" s="16"/>
    </row>
    <row r="243" spans="1:5" x14ac:dyDescent="0.25">
      <c r="A243" s="16" t="s">
        <v>407</v>
      </c>
      <c r="B243" s="35" t="s">
        <v>299</v>
      </c>
      <c r="C243" s="292">
        <v>25336551.829999998</v>
      </c>
      <c r="D243" s="16"/>
      <c r="E243" s="16"/>
    </row>
    <row r="244" spans="1:5" x14ac:dyDescent="0.25">
      <c r="A244" s="16" t="s">
        <v>408</v>
      </c>
      <c r="B244" s="35" t="s">
        <v>299</v>
      </c>
      <c r="C244" s="292">
        <v>6571689.4100000001</v>
      </c>
      <c r="D244" s="16"/>
      <c r="E244" s="16"/>
    </row>
    <row r="245" spans="1:5" x14ac:dyDescent="0.25">
      <c r="A245" s="16" t="s">
        <v>409</v>
      </c>
      <c r="B245" s="16"/>
      <c r="C245" s="22"/>
      <c r="D245" s="25">
        <v>300398731.67000002</v>
      </c>
      <c r="E245" s="16"/>
    </row>
    <row r="246" spans="1:5" x14ac:dyDescent="0.25">
      <c r="A246" s="34" t="s">
        <v>410</v>
      </c>
      <c r="B246" s="34"/>
      <c r="C246" s="34"/>
      <c r="D246" s="34"/>
      <c r="E246" s="34"/>
    </row>
    <row r="247" spans="1:5" x14ac:dyDescent="0.25">
      <c r="A247" s="21" t="s">
        <v>411</v>
      </c>
      <c r="B247" s="35" t="s">
        <v>299</v>
      </c>
      <c r="C247" s="294">
        <v>326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412</v>
      </c>
      <c r="B249" s="35" t="s">
        <v>299</v>
      </c>
      <c r="C249" s="292">
        <v>648067.30000000005</v>
      </c>
      <c r="D249" s="16"/>
      <c r="E249" s="16"/>
    </row>
    <row r="250" spans="1:5" x14ac:dyDescent="0.25">
      <c r="A250" s="21" t="s">
        <v>413</v>
      </c>
      <c r="B250" s="35" t="s">
        <v>299</v>
      </c>
      <c r="C250" s="292">
        <v>1506561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414</v>
      </c>
      <c r="B252" s="16"/>
      <c r="C252" s="22"/>
      <c r="D252" s="25">
        <v>2154628.2999999998</v>
      </c>
      <c r="E252" s="16"/>
    </row>
    <row r="253" spans="1:5" x14ac:dyDescent="0.25">
      <c r="A253" s="34" t="s">
        <v>415</v>
      </c>
      <c r="B253" s="34"/>
      <c r="C253" s="34"/>
      <c r="D253" s="34"/>
      <c r="E253" s="34"/>
    </row>
    <row r="254" spans="1:5" x14ac:dyDescent="0.25">
      <c r="A254" s="16" t="s">
        <v>416</v>
      </c>
      <c r="B254" s="35" t="s">
        <v>299</v>
      </c>
      <c r="C254" s="292">
        <v>20543923.649999999</v>
      </c>
      <c r="D254" s="16"/>
      <c r="E254" s="16"/>
    </row>
    <row r="255" spans="1:5" x14ac:dyDescent="0.25">
      <c r="A255" s="16" t="s">
        <v>415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417</v>
      </c>
      <c r="B256" s="16"/>
      <c r="C256" s="22"/>
      <c r="D256" s="25">
        <v>20543923.649999999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418</v>
      </c>
      <c r="B258" s="16"/>
      <c r="C258" s="22"/>
      <c r="D258" s="25">
        <v>328673004.62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419</v>
      </c>
      <c r="B264" s="30"/>
      <c r="C264" s="30"/>
      <c r="D264" s="30"/>
      <c r="E264" s="30"/>
    </row>
    <row r="265" spans="1:5" x14ac:dyDescent="0.25">
      <c r="A265" s="34" t="s">
        <v>420</v>
      </c>
      <c r="B265" s="34"/>
      <c r="C265" s="34"/>
      <c r="D265" s="34"/>
      <c r="E265" s="34"/>
    </row>
    <row r="266" spans="1:5" x14ac:dyDescent="0.25">
      <c r="A266" s="16" t="s">
        <v>421</v>
      </c>
      <c r="B266" s="35" t="s">
        <v>299</v>
      </c>
      <c r="C266" s="292">
        <v>7812891</v>
      </c>
      <c r="D266" s="16"/>
      <c r="E266" s="16"/>
    </row>
    <row r="267" spans="1:5" x14ac:dyDescent="0.25">
      <c r="A267" s="16" t="s">
        <v>422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423</v>
      </c>
      <c r="B268" s="35" t="s">
        <v>299</v>
      </c>
      <c r="C268" s="292">
        <v>77721088</v>
      </c>
      <c r="D268" s="16"/>
      <c r="E268" s="16"/>
    </row>
    <row r="269" spans="1:5" x14ac:dyDescent="0.25">
      <c r="A269" s="16" t="s">
        <v>424</v>
      </c>
      <c r="B269" s="35" t="s">
        <v>299</v>
      </c>
      <c r="C269" s="292">
        <v>53223733</v>
      </c>
      <c r="D269" s="16"/>
      <c r="E269" s="16"/>
    </row>
    <row r="270" spans="1:5" x14ac:dyDescent="0.25">
      <c r="A270" s="16" t="s">
        <v>425</v>
      </c>
      <c r="B270" s="35" t="s">
        <v>299</v>
      </c>
      <c r="C270" s="292">
        <v>0</v>
      </c>
      <c r="D270" s="16"/>
      <c r="E270" s="16"/>
    </row>
    <row r="271" spans="1:5" x14ac:dyDescent="0.25">
      <c r="A271" s="16" t="s">
        <v>426</v>
      </c>
      <c r="B271" s="35" t="s">
        <v>299</v>
      </c>
      <c r="C271" s="292">
        <v>0</v>
      </c>
      <c r="D271" s="16"/>
      <c r="E271" s="16"/>
    </row>
    <row r="272" spans="1:5" x14ac:dyDescent="0.25">
      <c r="A272" s="16" t="s">
        <v>427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428</v>
      </c>
      <c r="B273" s="35" t="s">
        <v>299</v>
      </c>
      <c r="C273" s="292">
        <v>2129883</v>
      </c>
      <c r="D273" s="16"/>
      <c r="E273" s="16"/>
    </row>
    <row r="274" spans="1:5" x14ac:dyDescent="0.25">
      <c r="A274" s="16" t="s">
        <v>429</v>
      </c>
      <c r="B274" s="35" t="s">
        <v>299</v>
      </c>
      <c r="C274" s="292">
        <v>811433</v>
      </c>
      <c r="D274" s="16"/>
      <c r="E274" s="16"/>
    </row>
    <row r="275" spans="1:5" x14ac:dyDescent="0.25">
      <c r="A275" s="16" t="s">
        <v>430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431</v>
      </c>
      <c r="B276" s="16"/>
      <c r="C276" s="22"/>
      <c r="D276" s="25">
        <v>35251562</v>
      </c>
      <c r="E276" s="16"/>
    </row>
    <row r="277" spans="1:5" x14ac:dyDescent="0.25">
      <c r="A277" s="34" t="s">
        <v>432</v>
      </c>
      <c r="B277" s="34"/>
      <c r="C277" s="34"/>
      <c r="D277" s="34"/>
      <c r="E277" s="34"/>
    </row>
    <row r="278" spans="1:5" x14ac:dyDescent="0.25">
      <c r="A278" s="16" t="s">
        <v>421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422</v>
      </c>
      <c r="B279" s="35" t="s">
        <v>299</v>
      </c>
      <c r="C279" s="292">
        <v>2678194</v>
      </c>
      <c r="D279" s="16"/>
      <c r="E279" s="16"/>
    </row>
    <row r="280" spans="1:5" x14ac:dyDescent="0.25">
      <c r="A280" s="16" t="s">
        <v>433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434</v>
      </c>
      <c r="B281" s="16"/>
      <c r="C281" s="22"/>
      <c r="D281" s="25">
        <v>2678194</v>
      </c>
      <c r="E281" s="16"/>
    </row>
    <row r="282" spans="1:5" x14ac:dyDescent="0.25">
      <c r="A282" s="34" t="s">
        <v>435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1702265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790904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70072006</v>
      </c>
      <c r="D285" s="16"/>
      <c r="E285" s="16"/>
    </row>
    <row r="286" spans="1:5" x14ac:dyDescent="0.25">
      <c r="A286" s="16" t="s">
        <v>436</v>
      </c>
      <c r="B286" s="35" t="s">
        <v>299</v>
      </c>
      <c r="C286" s="292">
        <v>6394482</v>
      </c>
      <c r="D286" s="16"/>
      <c r="E286" s="16"/>
    </row>
    <row r="287" spans="1:5" x14ac:dyDescent="0.25">
      <c r="A287" s="16" t="s">
        <v>437</v>
      </c>
      <c r="B287" s="35" t="s">
        <v>299</v>
      </c>
      <c r="C287" s="292">
        <v>0</v>
      </c>
      <c r="D287" s="16"/>
      <c r="E287" s="16"/>
    </row>
    <row r="288" spans="1:5" x14ac:dyDescent="0.25">
      <c r="A288" s="16" t="s">
        <v>438</v>
      </c>
      <c r="B288" s="35" t="s">
        <v>299</v>
      </c>
      <c r="C288" s="292">
        <v>39373560</v>
      </c>
      <c r="D288" s="16"/>
      <c r="E288" s="16"/>
    </row>
    <row r="289" spans="1:5" x14ac:dyDescent="0.25">
      <c r="A289" s="16" t="s">
        <v>397</v>
      </c>
      <c r="B289" s="35" t="s">
        <v>299</v>
      </c>
      <c r="C289" s="292">
        <v>0</v>
      </c>
      <c r="D289" s="16"/>
      <c r="E289" s="16"/>
    </row>
    <row r="290" spans="1:5" x14ac:dyDescent="0.25">
      <c r="A290" s="16" t="s">
        <v>398</v>
      </c>
      <c r="B290" s="35" t="s">
        <v>299</v>
      </c>
      <c r="C290" s="292">
        <v>1030861</v>
      </c>
      <c r="D290" s="16"/>
      <c r="E290" s="16"/>
    </row>
    <row r="291" spans="1:5" x14ac:dyDescent="0.25">
      <c r="A291" s="16" t="s">
        <v>439</v>
      </c>
      <c r="B291" s="16"/>
      <c r="C291" s="22"/>
      <c r="D291" s="25">
        <v>119364078</v>
      </c>
      <c r="E291" s="16"/>
    </row>
    <row r="292" spans="1:5" x14ac:dyDescent="0.25">
      <c r="A292" s="16" t="s">
        <v>440</v>
      </c>
      <c r="B292" s="35" t="s">
        <v>299</v>
      </c>
      <c r="C292" s="292">
        <v>91116295</v>
      </c>
      <c r="D292" s="16"/>
      <c r="E292" s="16"/>
    </row>
    <row r="293" spans="1:5" x14ac:dyDescent="0.25">
      <c r="A293" s="16" t="s">
        <v>441</v>
      </c>
      <c r="B293" s="16"/>
      <c r="C293" s="22"/>
      <c r="D293" s="25">
        <v>28247783</v>
      </c>
      <c r="E293" s="16"/>
    </row>
    <row r="294" spans="1:5" x14ac:dyDescent="0.25">
      <c r="A294" s="34" t="s">
        <v>442</v>
      </c>
      <c r="B294" s="34"/>
      <c r="C294" s="34"/>
      <c r="D294" s="34"/>
      <c r="E294" s="34"/>
    </row>
    <row r="295" spans="1:5" x14ac:dyDescent="0.25">
      <c r="A295" s="16" t="s">
        <v>443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444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445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433</v>
      </c>
      <c r="B298" s="35" t="s">
        <v>299</v>
      </c>
      <c r="C298" s="292">
        <v>7721084</v>
      </c>
      <c r="D298" s="16"/>
      <c r="E298" s="16"/>
    </row>
    <row r="299" spans="1:5" x14ac:dyDescent="0.25">
      <c r="A299" s="16" t="s">
        <v>446</v>
      </c>
      <c r="B299" s="16"/>
      <c r="C299" s="22"/>
      <c r="D299" s="25">
        <v>7721084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447</v>
      </c>
      <c r="B301" s="34"/>
      <c r="C301" s="34"/>
      <c r="D301" s="34"/>
      <c r="E301" s="34"/>
    </row>
    <row r="302" spans="1:5" x14ac:dyDescent="0.25">
      <c r="A302" s="16" t="s">
        <v>448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449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450</v>
      </c>
      <c r="B304" s="35" t="s">
        <v>299</v>
      </c>
      <c r="C304" s="292">
        <v>0</v>
      </c>
      <c r="D304" s="16"/>
      <c r="E304" s="16"/>
    </row>
    <row r="305" spans="1:5" x14ac:dyDescent="0.25">
      <c r="A305" s="16" t="s">
        <v>451</v>
      </c>
      <c r="B305" s="35" t="s">
        <v>299</v>
      </c>
      <c r="C305" s="292">
        <v>7223949</v>
      </c>
      <c r="D305" s="16"/>
      <c r="E305" s="16"/>
    </row>
    <row r="306" spans="1:5" x14ac:dyDescent="0.25">
      <c r="A306" s="16" t="s">
        <v>452</v>
      </c>
      <c r="B306" s="16"/>
      <c r="C306" s="22"/>
      <c r="D306" s="25">
        <v>7223949</v>
      </c>
      <c r="E306" s="16"/>
    </row>
    <row r="307" spans="1:5" x14ac:dyDescent="0.25">
      <c r="A307" s="16"/>
      <c r="B307" s="16"/>
      <c r="C307" s="22"/>
      <c r="D307" s="16"/>
      <c r="E307" s="16"/>
    </row>
    <row r="308" spans="1:5" x14ac:dyDescent="0.25">
      <c r="A308" s="16" t="s">
        <v>453</v>
      </c>
      <c r="B308" s="16"/>
      <c r="C308" s="22"/>
      <c r="D308" s="25">
        <v>81122572</v>
      </c>
      <c r="E308" s="16"/>
    </row>
    <row r="309" spans="1:5" x14ac:dyDescent="0.25">
      <c r="A309" s="16"/>
      <c r="B309" s="16"/>
      <c r="C309" s="22"/>
      <c r="D309" s="16"/>
      <c r="E309" s="16"/>
    </row>
    <row r="310" spans="1:5" x14ac:dyDescent="0.25">
      <c r="A310" s="16"/>
      <c r="B310" s="16"/>
      <c r="C310" s="22"/>
      <c r="D310" s="16"/>
      <c r="E310" s="16"/>
    </row>
    <row r="311" spans="1:5" x14ac:dyDescent="0.25">
      <c r="A311" s="16"/>
      <c r="B311" s="16"/>
      <c r="C311" s="22"/>
      <c r="D311" s="16"/>
      <c r="E311" s="16"/>
    </row>
    <row r="312" spans="1:5" x14ac:dyDescent="0.25">
      <c r="A312" s="30" t="s">
        <v>454</v>
      </c>
      <c r="B312" s="30"/>
      <c r="C312" s="30"/>
      <c r="D312" s="30"/>
      <c r="E312" s="30"/>
    </row>
    <row r="313" spans="1:5" x14ac:dyDescent="0.25">
      <c r="A313" s="34" t="s">
        <v>455</v>
      </c>
      <c r="B313" s="34"/>
      <c r="C313" s="34"/>
      <c r="D313" s="34"/>
      <c r="E313" s="34"/>
    </row>
    <row r="314" spans="1:5" x14ac:dyDescent="0.25">
      <c r="A314" s="16" t="s">
        <v>456</v>
      </c>
      <c r="B314" s="35" t="s">
        <v>299</v>
      </c>
      <c r="C314" s="292">
        <v>0</v>
      </c>
      <c r="D314" s="16"/>
      <c r="E314" s="16"/>
    </row>
    <row r="315" spans="1:5" x14ac:dyDescent="0.25">
      <c r="A315" s="16" t="s">
        <v>457</v>
      </c>
      <c r="B315" s="35" t="s">
        <v>299</v>
      </c>
      <c r="C315" s="292">
        <v>18199421</v>
      </c>
      <c r="D315" s="16"/>
      <c r="E315" s="16"/>
    </row>
    <row r="316" spans="1:5" x14ac:dyDescent="0.25">
      <c r="A316" s="16" t="s">
        <v>458</v>
      </c>
      <c r="B316" s="35" t="s">
        <v>299</v>
      </c>
      <c r="C316" s="292">
        <v>5975305.0499999998</v>
      </c>
      <c r="D316" s="16"/>
      <c r="E316" s="16"/>
    </row>
    <row r="317" spans="1:5" x14ac:dyDescent="0.25">
      <c r="A317" s="16" t="s">
        <v>459</v>
      </c>
      <c r="B317" s="35" t="s">
        <v>299</v>
      </c>
      <c r="C317" s="292" t="s">
        <v>392</v>
      </c>
      <c r="D317" s="16"/>
      <c r="E317" s="16"/>
    </row>
    <row r="318" spans="1:5" x14ac:dyDescent="0.25">
      <c r="A318" s="16" t="s">
        <v>460</v>
      </c>
      <c r="B318" s="35" t="s">
        <v>299</v>
      </c>
      <c r="C318" s="292" t="s">
        <v>392</v>
      </c>
      <c r="D318" s="16"/>
      <c r="E318" s="16"/>
    </row>
    <row r="319" spans="1:5" x14ac:dyDescent="0.25">
      <c r="A319" s="16" t="s">
        <v>461</v>
      </c>
      <c r="B319" s="35" t="s">
        <v>299</v>
      </c>
      <c r="C319" s="292">
        <v>1471177</v>
      </c>
      <c r="D319" s="16"/>
      <c r="E319" s="16"/>
    </row>
    <row r="320" spans="1:5" x14ac:dyDescent="0.25">
      <c r="A320" s="16" t="s">
        <v>462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463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464</v>
      </c>
      <c r="B322" s="35" t="s">
        <v>299</v>
      </c>
      <c r="C322" s="292">
        <v>286985</v>
      </c>
      <c r="D322" s="16"/>
      <c r="E322" s="16"/>
    </row>
    <row r="323" spans="1:5" x14ac:dyDescent="0.25">
      <c r="A323" s="16" t="s">
        <v>465</v>
      </c>
      <c r="B323" s="35" t="s">
        <v>299</v>
      </c>
      <c r="C323" s="292">
        <v>740000</v>
      </c>
      <c r="D323" s="16"/>
      <c r="E323" s="16"/>
    </row>
    <row r="324" spans="1:5" x14ac:dyDescent="0.25">
      <c r="A324" s="16" t="s">
        <v>466</v>
      </c>
      <c r="B324" s="16"/>
      <c r="C324" s="22"/>
      <c r="D324" s="25">
        <v>26672888.050000001</v>
      </c>
      <c r="E324" s="16"/>
    </row>
    <row r="325" spans="1:5" x14ac:dyDescent="0.25">
      <c r="A325" s="34" t="s">
        <v>467</v>
      </c>
      <c r="B325" s="34"/>
      <c r="C325" s="34"/>
      <c r="D325" s="34"/>
      <c r="E325" s="34"/>
    </row>
    <row r="326" spans="1:5" x14ac:dyDescent="0.25">
      <c r="A326" s="16" t="s">
        <v>468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469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470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471</v>
      </c>
      <c r="B329" s="16"/>
      <c r="C329" s="22"/>
      <c r="D329" s="25">
        <v>0</v>
      </c>
      <c r="E329" s="16"/>
    </row>
    <row r="330" spans="1:5" x14ac:dyDescent="0.25">
      <c r="A330" s="34" t="s">
        <v>472</v>
      </c>
      <c r="B330" s="34"/>
      <c r="C330" s="34"/>
      <c r="D330" s="34"/>
      <c r="E330" s="34"/>
    </row>
    <row r="331" spans="1:5" x14ac:dyDescent="0.25">
      <c r="A331" s="16" t="s">
        <v>473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474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475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476</v>
      </c>
      <c r="B334" s="35" t="s">
        <v>299</v>
      </c>
      <c r="C334" s="292" t="s">
        <v>392</v>
      </c>
      <c r="D334" s="16"/>
      <c r="E334" s="16"/>
    </row>
    <row r="335" spans="1:5" x14ac:dyDescent="0.25">
      <c r="A335" s="16" t="s">
        <v>477</v>
      </c>
      <c r="B335" s="35" t="s">
        <v>299</v>
      </c>
      <c r="C335" s="292">
        <v>34360042</v>
      </c>
      <c r="D335" s="16"/>
      <c r="E335" s="16"/>
    </row>
    <row r="336" spans="1:5" x14ac:dyDescent="0.25">
      <c r="A336" s="21" t="s">
        <v>478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479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480</v>
      </c>
      <c r="B338" s="35" t="s">
        <v>299</v>
      </c>
      <c r="C338" s="292">
        <v>6040319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v>40400361</v>
      </c>
      <c r="E339" s="16"/>
    </row>
    <row r="340" spans="1:5" x14ac:dyDescent="0.25">
      <c r="A340" s="16" t="s">
        <v>481</v>
      </c>
      <c r="B340" s="16"/>
      <c r="C340" s="22"/>
      <c r="D340" s="25">
        <v>740000</v>
      </c>
      <c r="E340" s="16"/>
    </row>
    <row r="341" spans="1:5" x14ac:dyDescent="0.25">
      <c r="A341" s="16" t="s">
        <v>482</v>
      </c>
      <c r="B341" s="16"/>
      <c r="C341" s="22"/>
      <c r="D341" s="25">
        <v>39660361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483</v>
      </c>
      <c r="B343" s="35" t="s">
        <v>299</v>
      </c>
      <c r="C343" s="297">
        <v>-21179544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484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485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486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487</v>
      </c>
      <c r="B348" s="35" t="s">
        <v>299</v>
      </c>
      <c r="C348" s="293">
        <v>35968867</v>
      </c>
      <c r="D348" s="16"/>
      <c r="E348" s="16"/>
    </row>
    <row r="349" spans="1:5" x14ac:dyDescent="0.25">
      <c r="A349" s="16" t="s">
        <v>488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489</v>
      </c>
      <c r="B350" s="16"/>
      <c r="C350" s="22"/>
      <c r="D350" s="25">
        <v>81122572.049999997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490</v>
      </c>
      <c r="B352" s="16"/>
      <c r="C352" s="22"/>
      <c r="D352" s="25">
        <v>81122572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491</v>
      </c>
      <c r="B356" s="30"/>
      <c r="C356" s="30"/>
      <c r="D356" s="30"/>
      <c r="E356" s="30"/>
    </row>
    <row r="357" spans="1:5" x14ac:dyDescent="0.25">
      <c r="A357" s="34" t="s">
        <v>492</v>
      </c>
      <c r="B357" s="34"/>
      <c r="C357" s="34"/>
      <c r="D357" s="34"/>
      <c r="E357" s="34"/>
    </row>
    <row r="358" spans="1:5" x14ac:dyDescent="0.25">
      <c r="A358" s="16" t="s">
        <v>493</v>
      </c>
      <c r="B358" s="35" t="s">
        <v>299</v>
      </c>
      <c r="C358" s="292">
        <v>148810563</v>
      </c>
      <c r="D358" s="16"/>
      <c r="E358" s="16"/>
    </row>
    <row r="359" spans="1:5" x14ac:dyDescent="0.25">
      <c r="A359" s="16" t="s">
        <v>494</v>
      </c>
      <c r="B359" s="35" t="s">
        <v>299</v>
      </c>
      <c r="C359" s="292">
        <v>278009390</v>
      </c>
      <c r="D359" s="16"/>
      <c r="E359" s="16"/>
    </row>
    <row r="360" spans="1:5" x14ac:dyDescent="0.25">
      <c r="A360" s="16" t="s">
        <v>495</v>
      </c>
      <c r="B360" s="16"/>
      <c r="C360" s="22"/>
      <c r="D360" s="25">
        <v>426819953</v>
      </c>
      <c r="E360" s="16"/>
    </row>
    <row r="361" spans="1:5" x14ac:dyDescent="0.25">
      <c r="A361" s="34" t="s">
        <v>496</v>
      </c>
      <c r="B361" s="34"/>
      <c r="C361" s="34"/>
      <c r="D361" s="34"/>
      <c r="E361" s="34"/>
    </row>
    <row r="362" spans="1:5" x14ac:dyDescent="0.25">
      <c r="A362" s="16" t="s">
        <v>401</v>
      </c>
      <c r="B362" s="34"/>
      <c r="C362" s="292">
        <v>5575721</v>
      </c>
      <c r="D362" s="16"/>
      <c r="E362" s="34"/>
    </row>
    <row r="363" spans="1:5" x14ac:dyDescent="0.25">
      <c r="A363" s="16" t="s">
        <v>497</v>
      </c>
      <c r="B363" s="35" t="s">
        <v>299</v>
      </c>
      <c r="C363" s="292">
        <v>300398731.67000002</v>
      </c>
      <c r="D363" s="16"/>
      <c r="E363" s="16"/>
    </row>
    <row r="364" spans="1:5" x14ac:dyDescent="0.25">
      <c r="A364" s="16" t="s">
        <v>498</v>
      </c>
      <c r="B364" s="35" t="s">
        <v>299</v>
      </c>
      <c r="C364" s="292">
        <v>2154628</v>
      </c>
      <c r="D364" s="16"/>
      <c r="E364" s="16"/>
    </row>
    <row r="365" spans="1:5" x14ac:dyDescent="0.25">
      <c r="A365" s="16" t="s">
        <v>499</v>
      </c>
      <c r="B365" s="35" t="s">
        <v>299</v>
      </c>
      <c r="C365" s="292">
        <v>20543923.649999999</v>
      </c>
      <c r="D365" s="16"/>
      <c r="E365" s="16"/>
    </row>
    <row r="366" spans="1:5" x14ac:dyDescent="0.25">
      <c r="A366" s="16" t="s">
        <v>418</v>
      </c>
      <c r="B366" s="16"/>
      <c r="C366" s="22"/>
      <c r="D366" s="25">
        <v>328673004.31999999</v>
      </c>
      <c r="E366" s="16"/>
    </row>
    <row r="367" spans="1:5" x14ac:dyDescent="0.25">
      <c r="A367" s="16" t="s">
        <v>500</v>
      </c>
      <c r="B367" s="16"/>
      <c r="C367" s="22"/>
      <c r="D367" s="25">
        <v>98146948.680000007</v>
      </c>
      <c r="E367" s="16"/>
    </row>
    <row r="368" spans="1:5" x14ac:dyDescent="0.25">
      <c r="A368" s="45" t="s">
        <v>501</v>
      </c>
      <c r="B368" s="34"/>
      <c r="C368" s="34"/>
      <c r="D368" s="34"/>
      <c r="E368" s="34"/>
    </row>
    <row r="369" spans="1:6" x14ac:dyDescent="0.25">
      <c r="A369" s="25" t="s">
        <v>502</v>
      </c>
      <c r="B369" s="16"/>
      <c r="C369" s="16"/>
      <c r="D369" s="16"/>
      <c r="E369" s="16"/>
    </row>
    <row r="370" spans="1:6" x14ac:dyDescent="0.25">
      <c r="A370" s="46" t="s">
        <v>503</v>
      </c>
      <c r="B370" s="32" t="s">
        <v>299</v>
      </c>
      <c r="C370" s="292">
        <v>186187</v>
      </c>
      <c r="D370" s="25">
        <v>0</v>
      </c>
      <c r="E370" s="25"/>
    </row>
    <row r="371" spans="1:6" x14ac:dyDescent="0.25">
      <c r="A371" s="46" t="s">
        <v>504</v>
      </c>
      <c r="B371" s="32" t="s">
        <v>299</v>
      </c>
      <c r="C371" s="292">
        <v>1682778</v>
      </c>
      <c r="D371" s="25">
        <v>0</v>
      </c>
      <c r="E371" s="25"/>
    </row>
    <row r="372" spans="1:6" x14ac:dyDescent="0.25">
      <c r="A372" s="46" t="s">
        <v>505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506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507</v>
      </c>
      <c r="B374" s="32" t="s">
        <v>299</v>
      </c>
      <c r="C374" s="292">
        <v>0</v>
      </c>
      <c r="D374" s="25">
        <v>0</v>
      </c>
      <c r="E374" s="25"/>
    </row>
    <row r="375" spans="1:6" x14ac:dyDescent="0.25">
      <c r="A375" s="46" t="s">
        <v>508</v>
      </c>
      <c r="B375" s="32" t="s">
        <v>299</v>
      </c>
      <c r="C375" s="292">
        <v>0</v>
      </c>
      <c r="D375" s="25">
        <v>0</v>
      </c>
      <c r="E375" s="25"/>
    </row>
    <row r="376" spans="1:6" x14ac:dyDescent="0.25">
      <c r="A376" s="46" t="s">
        <v>509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510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511</v>
      </c>
      <c r="B378" s="32" t="s">
        <v>299</v>
      </c>
      <c r="C378" s="292">
        <v>73823.320000000007</v>
      </c>
      <c r="D378" s="25">
        <v>0</v>
      </c>
      <c r="E378" s="25"/>
    </row>
    <row r="379" spans="1:6" x14ac:dyDescent="0.25">
      <c r="A379" s="46" t="s">
        <v>512</v>
      </c>
      <c r="B379" s="32" t="s">
        <v>299</v>
      </c>
      <c r="C379" s="292">
        <v>252694.66</v>
      </c>
      <c r="D379" s="25">
        <v>0</v>
      </c>
      <c r="E379" s="25"/>
    </row>
    <row r="380" spans="1:6" x14ac:dyDescent="0.25">
      <c r="A380" s="46" t="s">
        <v>513</v>
      </c>
      <c r="B380" s="32" t="s">
        <v>299</v>
      </c>
      <c r="C380" s="294">
        <v>563209.54</v>
      </c>
      <c r="D380" s="25">
        <v>0</v>
      </c>
      <c r="E380" s="204"/>
      <c r="F380" s="47"/>
    </row>
    <row r="381" spans="1:6" x14ac:dyDescent="0.25">
      <c r="A381" s="48" t="s">
        <v>514</v>
      </c>
      <c r="B381" s="35"/>
      <c r="C381" s="35"/>
      <c r="D381" s="25">
        <v>2758692.52</v>
      </c>
      <c r="E381" s="25"/>
      <c r="F381" s="47"/>
    </row>
    <row r="382" spans="1:6" x14ac:dyDescent="0.25">
      <c r="A382" s="43" t="s">
        <v>515</v>
      </c>
      <c r="B382" s="35" t="s">
        <v>299</v>
      </c>
      <c r="C382" s="292">
        <v>4964691.6900000004</v>
      </c>
      <c r="D382" s="25">
        <v>0</v>
      </c>
      <c r="E382" s="16"/>
    </row>
    <row r="383" spans="1:6" x14ac:dyDescent="0.25">
      <c r="A383" s="16" t="s">
        <v>516</v>
      </c>
      <c r="B383" s="16"/>
      <c r="C383" s="22"/>
      <c r="D383" s="25">
        <v>7723384.2100000009</v>
      </c>
      <c r="E383" s="16"/>
    </row>
    <row r="384" spans="1:6" x14ac:dyDescent="0.25">
      <c r="A384" s="16" t="s">
        <v>517</v>
      </c>
      <c r="B384" s="16"/>
      <c r="C384" s="22"/>
      <c r="D384" s="25">
        <v>105870332.89000002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518</v>
      </c>
      <c r="B388" s="34"/>
      <c r="C388" s="34"/>
      <c r="D388" s="34"/>
      <c r="E388" s="34"/>
    </row>
    <row r="389" spans="1:5" x14ac:dyDescent="0.25">
      <c r="A389" s="16" t="s">
        <v>519</v>
      </c>
      <c r="B389" s="35" t="s">
        <v>299</v>
      </c>
      <c r="C389" s="292">
        <v>40792184.929999985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11732063.370000001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13573602.060000002</v>
      </c>
      <c r="D391" s="16"/>
      <c r="E391" s="16"/>
    </row>
    <row r="392" spans="1:5" x14ac:dyDescent="0.25">
      <c r="A392" s="16" t="s">
        <v>520</v>
      </c>
      <c r="B392" s="35" t="s">
        <v>299</v>
      </c>
      <c r="C392" s="292">
        <v>11225292.070000004</v>
      </c>
      <c r="D392" s="16"/>
      <c r="E392" s="16"/>
    </row>
    <row r="393" spans="1:5" x14ac:dyDescent="0.25">
      <c r="A393" s="16" t="s">
        <v>521</v>
      </c>
      <c r="B393" s="35" t="s">
        <v>299</v>
      </c>
      <c r="C393" s="292">
        <v>1510909.15</v>
      </c>
      <c r="D393" s="16"/>
      <c r="E393" s="16"/>
    </row>
    <row r="394" spans="1:5" x14ac:dyDescent="0.25">
      <c r="A394" s="16" t="s">
        <v>522</v>
      </c>
      <c r="B394" s="35" t="s">
        <v>299</v>
      </c>
      <c r="C394" s="292">
        <v>7997575.3699999982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2710230.22</v>
      </c>
      <c r="D395" s="16"/>
      <c r="E395" s="16"/>
    </row>
    <row r="396" spans="1:5" x14ac:dyDescent="0.25">
      <c r="A396" s="16" t="s">
        <v>523</v>
      </c>
      <c r="B396" s="35" t="s">
        <v>299</v>
      </c>
      <c r="C396" s="292">
        <v>871758.57</v>
      </c>
      <c r="D396" s="16"/>
      <c r="E396" s="16"/>
    </row>
    <row r="397" spans="1:5" x14ac:dyDescent="0.25">
      <c r="A397" s="16" t="s">
        <v>524</v>
      </c>
      <c r="B397" s="35" t="s">
        <v>299</v>
      </c>
      <c r="C397" s="294">
        <v>0</v>
      </c>
      <c r="D397" s="16"/>
      <c r="E397" s="16"/>
    </row>
    <row r="398" spans="1:5" x14ac:dyDescent="0.25">
      <c r="A398" s="16" t="s">
        <v>525</v>
      </c>
      <c r="B398" s="35" t="s">
        <v>299</v>
      </c>
      <c r="C398" s="294">
        <v>0</v>
      </c>
      <c r="D398" s="16"/>
      <c r="E398" s="16"/>
    </row>
    <row r="399" spans="1:5" x14ac:dyDescent="0.25">
      <c r="A399" s="16" t="s">
        <v>526</v>
      </c>
      <c r="B399" s="35" t="s">
        <v>299</v>
      </c>
      <c r="C399" s="294">
        <v>1875175.9500000002</v>
      </c>
      <c r="D399" s="16"/>
      <c r="E399" s="16"/>
    </row>
    <row r="400" spans="1:5" x14ac:dyDescent="0.25">
      <c r="A400" s="25" t="s">
        <v>527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439876.45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13444542.829999998</v>
      </c>
      <c r="D402" s="25">
        <v>0</v>
      </c>
      <c r="E402" s="25"/>
    </row>
    <row r="403" spans="1:9" x14ac:dyDescent="0.25">
      <c r="A403" s="26" t="s">
        <v>528</v>
      </c>
      <c r="B403" s="32" t="s">
        <v>299</v>
      </c>
      <c r="C403" s="292">
        <v>293227.83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1317136.8700000001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301627.63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267157.69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517767.84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1733905.1500000001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0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120617.53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6747.87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1318966.8800000001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0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1149834.0199999996</v>
      </c>
      <c r="D414" s="25">
        <v>0</v>
      </c>
      <c r="E414" s="204" t="s">
        <v>1066</v>
      </c>
      <c r="F414" s="47"/>
      <c r="G414" s="47"/>
      <c r="H414" s="47"/>
      <c r="I414" s="47"/>
    </row>
    <row r="415" spans="1:9" x14ac:dyDescent="0.25">
      <c r="A415" s="49" t="s">
        <v>529</v>
      </c>
      <c r="B415" s="35"/>
      <c r="C415" s="35"/>
      <c r="D415" s="25">
        <v>20911408.589999996</v>
      </c>
      <c r="E415" s="25"/>
      <c r="F415" s="47"/>
      <c r="G415" s="47"/>
      <c r="H415" s="47"/>
      <c r="I415" s="47"/>
    </row>
    <row r="416" spans="1:9" x14ac:dyDescent="0.25">
      <c r="A416" s="25" t="s">
        <v>530</v>
      </c>
      <c r="B416" s="16"/>
      <c r="C416" s="22"/>
      <c r="D416" s="25">
        <v>113200200.28</v>
      </c>
      <c r="E416" s="25"/>
    </row>
    <row r="417" spans="1:13" x14ac:dyDescent="0.25">
      <c r="A417" s="25" t="s">
        <v>531</v>
      </c>
      <c r="B417" s="16"/>
      <c r="C417" s="22"/>
      <c r="D417" s="25">
        <v>-7329867.3899999857</v>
      </c>
      <c r="E417" s="25"/>
    </row>
    <row r="418" spans="1:13" x14ac:dyDescent="0.25">
      <c r="A418" s="25" t="s">
        <v>532</v>
      </c>
      <c r="B418" s="16"/>
      <c r="C418" s="294">
        <v>1751088</v>
      </c>
      <c r="D418" s="25">
        <v>0</v>
      </c>
      <c r="E418" s="25"/>
    </row>
    <row r="419" spans="1:13" x14ac:dyDescent="0.25">
      <c r="A419" s="46" t="s">
        <v>533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534</v>
      </c>
      <c r="B420" s="16"/>
      <c r="C420" s="16"/>
      <c r="D420" s="25">
        <v>1751088</v>
      </c>
      <c r="E420" s="25"/>
    </row>
    <row r="421" spans="1:13" x14ac:dyDescent="0.25">
      <c r="A421" s="25" t="s">
        <v>535</v>
      </c>
      <c r="B421" s="16"/>
      <c r="C421" s="22"/>
      <c r="D421" s="25">
        <v>-5578779.3899999857</v>
      </c>
      <c r="E421" s="25"/>
      <c r="F421" s="50"/>
    </row>
    <row r="422" spans="1:13" x14ac:dyDescent="0.25">
      <c r="A422" s="25" t="s">
        <v>536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537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538</v>
      </c>
      <c r="B424" s="16"/>
      <c r="C424" s="22"/>
      <c r="D424" s="25">
        <v>-5578779.3899999857</v>
      </c>
      <c r="E424" s="16"/>
    </row>
    <row r="426" spans="1:13" ht="29.1" customHeight="1" x14ac:dyDescent="0.25">
      <c r="A426" s="352" t="s">
        <v>539</v>
      </c>
      <c r="B426" s="352"/>
      <c r="C426" s="352"/>
      <c r="D426" s="352"/>
      <c r="E426" s="352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540</v>
      </c>
      <c r="D612" s="217">
        <f>CE90-(BE90+CD90)</f>
        <v>274368</v>
      </c>
      <c r="E612" s="219">
        <f>SUM(C624:D647)+SUM(C668:D713)</f>
        <v>102490719.31304792</v>
      </c>
      <c r="F612" s="219">
        <f>CE64-(AX64+BD64+BE64+BG64+BJ64+BN64+BP64+BQ64+CB64+CC64+CD64)</f>
        <v>11110413.100000003</v>
      </c>
      <c r="G612" s="217">
        <f>CE91-(AX91+AY91+BD91+BE91+BG91+BJ91+BN91+BP91+BQ91+CB91+CC91+CD91)</f>
        <v>40325</v>
      </c>
      <c r="H612" s="222">
        <f>CE60-(AX60+AY60+AZ60+BD60+BE60+BG60+BJ60+BN60+BO60+BP60+BQ60+BR60+CB60+CC60+CD60)</f>
        <v>457.94999999999993</v>
      </c>
      <c r="I612" s="217">
        <f>CE92-(AX92+AY92+AZ92+BD92+BE92+BF92+BG92+BJ92+BN92+BO92+BP92+BQ92+BR92+CB92+CC92+CD92)</f>
        <v>47540</v>
      </c>
      <c r="J612" s="217">
        <f>CE93-(AX93+AY93+AZ93+BA93+BD93+BE93+BF93+BG93+BJ93+BN93+BO93+BP93+BQ93+BR93+CB93+CC93+CD93)</f>
        <v>425705</v>
      </c>
      <c r="K612" s="217">
        <f>CE89-(AW89+AX89+AY89+AZ89+BA89+BB89+BC89+BD89+BE89+BF89+BG89+BH89+BI89+BJ89+BK89+BL89+BM89+BN89+BO89+BP89+BQ89+BR89+BS89+BT89+BU89+BV89+BW89+BX89+CB89+CC89+CD89)</f>
        <v>426819953.39999998</v>
      </c>
      <c r="L612" s="223">
        <f>CE94-(AW94+AX94+AY94+AZ94+BA94+BB94+BC94+BD94+BE94+BF94+BG94+BH94+BI94+BJ94+BK94+BL94+BM94+BN94+BO94+BP94+BQ94+BR94+BS94+BT94+BU94+BV94+BW94+BX94+BY94+BZ94+CA94+CB94+CC94+CD94)</f>
        <v>139.6</v>
      </c>
    </row>
    <row r="613" spans="1:14" s="202" customFormat="1" ht="12.6" customHeight="1" x14ac:dyDescent="0.2">
      <c r="A613" s="212"/>
      <c r="C613" s="210" t="s">
        <v>541</v>
      </c>
      <c r="D613" s="218" t="s">
        <v>542</v>
      </c>
      <c r="E613" s="220" t="s">
        <v>543</v>
      </c>
      <c r="F613" s="221" t="s">
        <v>544</v>
      </c>
      <c r="G613" s="218" t="s">
        <v>545</v>
      </c>
      <c r="H613" s="221" t="s">
        <v>546</v>
      </c>
      <c r="I613" s="218" t="s">
        <v>547</v>
      </c>
      <c r="J613" s="218" t="s">
        <v>548</v>
      </c>
      <c r="K613" s="210" t="s">
        <v>549</v>
      </c>
      <c r="L613" s="211" t="s">
        <v>550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3489643.83</v>
      </c>
      <c r="D614" s="217"/>
      <c r="E614" s="219"/>
      <c r="F614" s="219"/>
      <c r="G614" s="217"/>
      <c r="H614" s="219"/>
      <c r="I614" s="217"/>
      <c r="J614" s="217"/>
      <c r="N614" s="213" t="s">
        <v>551</v>
      </c>
    </row>
    <row r="615" spans="1:14" s="202" customFormat="1" ht="12.6" customHeight="1" x14ac:dyDescent="0.2">
      <c r="A615" s="212"/>
      <c r="B615" s="211" t="s">
        <v>552</v>
      </c>
      <c r="C615" s="217">
        <f>CD69-CD84</f>
        <v>0</v>
      </c>
      <c r="D615" s="217">
        <f>SUM(C614:C615)</f>
        <v>3489643.83</v>
      </c>
      <c r="E615" s="219"/>
      <c r="F615" s="219"/>
      <c r="G615" s="217"/>
      <c r="H615" s="219"/>
      <c r="I615" s="217"/>
      <c r="J615" s="217"/>
      <c r="N615" s="213" t="s">
        <v>553</v>
      </c>
    </row>
    <row r="616" spans="1:14" s="202" customFormat="1" ht="12.6" customHeight="1" x14ac:dyDescent="0.2">
      <c r="A616" s="212">
        <v>8310</v>
      </c>
      <c r="B616" s="216" t="s">
        <v>554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555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994936.25000000012</v>
      </c>
      <c r="D617" s="217">
        <f>(D615/D612)*BJ90</f>
        <v>30894.07242488191</v>
      </c>
      <c r="E617" s="219"/>
      <c r="F617" s="219"/>
      <c r="G617" s="217"/>
      <c r="H617" s="219"/>
      <c r="I617" s="217"/>
      <c r="J617" s="217"/>
      <c r="N617" s="213" t="s">
        <v>556</v>
      </c>
    </row>
    <row r="618" spans="1:14" s="202" customFormat="1" ht="12.6" customHeight="1" x14ac:dyDescent="0.2">
      <c r="A618" s="212">
        <v>8470</v>
      </c>
      <c r="B618" s="216" t="s">
        <v>557</v>
      </c>
      <c r="C618" s="217">
        <f>BG85</f>
        <v>75378.52</v>
      </c>
      <c r="D618" s="217">
        <f>(D615/D612)*BG90</f>
        <v>3319.6183214879288</v>
      </c>
      <c r="E618" s="219"/>
      <c r="F618" s="219"/>
      <c r="G618" s="217"/>
      <c r="H618" s="219"/>
      <c r="I618" s="217"/>
      <c r="J618" s="217"/>
      <c r="N618" s="213" t="s">
        <v>558</v>
      </c>
    </row>
    <row r="619" spans="1:14" s="202" customFormat="1" ht="12.6" customHeight="1" x14ac:dyDescent="0.2">
      <c r="A619" s="212">
        <v>8610</v>
      </c>
      <c r="B619" s="216" t="s">
        <v>559</v>
      </c>
      <c r="C619" s="217">
        <f>BN85</f>
        <v>5768980.5500000007</v>
      </c>
      <c r="D619" s="217">
        <f>(D615/D612)*BN90</f>
        <v>1038938.7838725726</v>
      </c>
      <c r="E619" s="219"/>
      <c r="F619" s="219"/>
      <c r="G619" s="217"/>
      <c r="H619" s="219"/>
      <c r="I619" s="217"/>
      <c r="J619" s="217"/>
      <c r="N619" s="213" t="s">
        <v>560</v>
      </c>
    </row>
    <row r="620" spans="1:14" s="202" customFormat="1" ht="12.6" customHeight="1" x14ac:dyDescent="0.2">
      <c r="A620" s="212">
        <v>8790</v>
      </c>
      <c r="B620" s="216" t="s">
        <v>561</v>
      </c>
      <c r="C620" s="217">
        <f>CC85</f>
        <v>0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562</v>
      </c>
    </row>
    <row r="621" spans="1:14" s="202" customFormat="1" ht="12.6" customHeight="1" x14ac:dyDescent="0.2">
      <c r="A621" s="212">
        <v>8630</v>
      </c>
      <c r="B621" s="216" t="s">
        <v>563</v>
      </c>
      <c r="C621" s="217">
        <f>BP85</f>
        <v>88255.62</v>
      </c>
      <c r="D621" s="217">
        <f>(D615/D612)*BP90</f>
        <v>4705.9723331438072</v>
      </c>
      <c r="E621" s="219"/>
      <c r="F621" s="219"/>
      <c r="G621" s="217"/>
      <c r="H621" s="219"/>
      <c r="I621" s="217"/>
      <c r="J621" s="217"/>
      <c r="N621" s="213" t="s">
        <v>564</v>
      </c>
    </row>
    <row r="622" spans="1:14" s="202" customFormat="1" ht="12.6" customHeight="1" x14ac:dyDescent="0.2">
      <c r="A622" s="212">
        <v>8770</v>
      </c>
      <c r="B622" s="211" t="s">
        <v>565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566</v>
      </c>
    </row>
    <row r="623" spans="1:14" s="202" customFormat="1" ht="12.6" customHeight="1" x14ac:dyDescent="0.2">
      <c r="A623" s="212">
        <v>8640</v>
      </c>
      <c r="B623" s="216" t="s">
        <v>567</v>
      </c>
      <c r="C623" s="217">
        <f>BQ85</f>
        <v>0</v>
      </c>
      <c r="D623" s="217">
        <f>(D615/D612)*BQ90</f>
        <v>0</v>
      </c>
      <c r="E623" s="219">
        <f>SUM(C616:D623)</f>
        <v>8005409.3869520873</v>
      </c>
      <c r="F623" s="219"/>
      <c r="G623" s="217"/>
      <c r="H623" s="219"/>
      <c r="I623" s="217"/>
      <c r="J623" s="217"/>
      <c r="N623" s="213" t="s">
        <v>568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416408.88999999996</v>
      </c>
      <c r="D624" s="217">
        <f>(D615/D612)*BD90</f>
        <v>31046.698554605493</v>
      </c>
      <c r="E624" s="219">
        <f>(E623/E612)*SUM(C624:D624)</f>
        <v>34950.141757890684</v>
      </c>
      <c r="F624" s="219">
        <f>SUM(C624:E624)</f>
        <v>482405.73031249613</v>
      </c>
      <c r="G624" s="217"/>
      <c r="H624" s="219"/>
      <c r="I624" s="217"/>
      <c r="J624" s="217"/>
      <c r="N624" s="213" t="s">
        <v>569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1499975.44</v>
      </c>
      <c r="D625" s="217">
        <f>(D615/D612)*AY90</f>
        <v>93636.130585418126</v>
      </c>
      <c r="E625" s="219">
        <f>(E623/E612)*SUM(C625:D625)</f>
        <v>124474.81207887109</v>
      </c>
      <c r="F625" s="219">
        <f>(F624/F612)*AY64</f>
        <v>17676.247516513857</v>
      </c>
      <c r="G625" s="217">
        <f>SUM(C625:F625)</f>
        <v>1735762.6301808029</v>
      </c>
      <c r="H625" s="219"/>
      <c r="I625" s="217"/>
      <c r="J625" s="217"/>
      <c r="N625" s="213" t="s">
        <v>570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470377.17</v>
      </c>
      <c r="D626" s="217">
        <f>(D615/D612)*BR90</f>
        <v>16381.871256997902</v>
      </c>
      <c r="E626" s="219">
        <f>(E623/E612)*SUM(C626:D626)</f>
        <v>38020.080492951391</v>
      </c>
      <c r="F626" s="219">
        <f>(F624/F612)*BR64</f>
        <v>55.945260887765542</v>
      </c>
      <c r="G626" s="217">
        <f>(G625/G612)*BR91</f>
        <v>0</v>
      </c>
      <c r="H626" s="219"/>
      <c r="I626" s="217"/>
      <c r="J626" s="217"/>
      <c r="N626" s="213" t="s">
        <v>571</v>
      </c>
    </row>
    <row r="627" spans="1:14" s="202" customFormat="1" ht="12.6" customHeight="1" x14ac:dyDescent="0.2">
      <c r="A627" s="212">
        <v>8620</v>
      </c>
      <c r="B627" s="211" t="s">
        <v>572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573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524835.06701083703</v>
      </c>
      <c r="I628" s="217"/>
      <c r="J628" s="217"/>
      <c r="N628" s="213" t="s">
        <v>574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1611526.2999999998</v>
      </c>
      <c r="D629" s="217">
        <f>(D615/D612)*BF90</f>
        <v>29889.283737534988</v>
      </c>
      <c r="E629" s="219">
        <f>(E623/E612)*SUM(C629:D629)</f>
        <v>128208.71792114589</v>
      </c>
      <c r="F629" s="219">
        <f>(F624/F612)*BF64</f>
        <v>7478.9941952945073</v>
      </c>
      <c r="G629" s="217">
        <f>(G625/G612)*BF91</f>
        <v>0</v>
      </c>
      <c r="H629" s="219">
        <f>(H628/H612)*BF60</f>
        <v>25327.775916452669</v>
      </c>
      <c r="I629" s="217">
        <f>SUM(C629:H629)</f>
        <v>1802431.071770428</v>
      </c>
      <c r="J629" s="217"/>
      <c r="N629" s="213" t="s">
        <v>575</v>
      </c>
    </row>
    <row r="630" spans="1:14" s="202" customFormat="1" ht="12.6" customHeight="1" x14ac:dyDescent="0.2">
      <c r="A630" s="212">
        <v>8350</v>
      </c>
      <c r="B630" s="216" t="s">
        <v>576</v>
      </c>
      <c r="C630" s="217">
        <f>BA85</f>
        <v>316430.37</v>
      </c>
      <c r="D630" s="217">
        <f>(D615/D612)*BA90</f>
        <v>14728.421518325753</v>
      </c>
      <c r="E630" s="219">
        <f>(E623/E612)*SUM(C630:D630)</f>
        <v>25866.358592870289</v>
      </c>
      <c r="F630" s="219">
        <f>(F624/F612)*BA64</f>
        <v>305.4326674750962</v>
      </c>
      <c r="G630" s="217">
        <f>(G625/G612)*BA91</f>
        <v>0</v>
      </c>
      <c r="H630" s="219">
        <f>(H628/H612)*BA60</f>
        <v>0</v>
      </c>
      <c r="I630" s="217">
        <f>(I629/I612)*BA92</f>
        <v>11829.164795800874</v>
      </c>
      <c r="J630" s="217">
        <f>SUM(C630:I630)</f>
        <v>369159.74757447198</v>
      </c>
      <c r="N630" s="213" t="s">
        <v>577</v>
      </c>
    </row>
    <row r="631" spans="1:14" s="202" customFormat="1" ht="12.6" customHeight="1" x14ac:dyDescent="0.2">
      <c r="A631" s="212">
        <v>8200</v>
      </c>
      <c r="B631" s="216" t="s">
        <v>578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579</v>
      </c>
    </row>
    <row r="632" spans="1:14" s="202" customFormat="1" ht="12.6" customHeight="1" x14ac:dyDescent="0.2">
      <c r="A632" s="212">
        <v>8360</v>
      </c>
      <c r="B632" s="216" t="s">
        <v>580</v>
      </c>
      <c r="C632" s="217">
        <f>BB85</f>
        <v>847472.65</v>
      </c>
      <c r="D632" s="217">
        <f>(D615/D612)*BB90</f>
        <v>3955.560528669524</v>
      </c>
      <c r="E632" s="219">
        <f>(E623/E612)*SUM(C632:D632)</f>
        <v>66503.888689307802</v>
      </c>
      <c r="F632" s="219">
        <f>(F624/F612)*BB64</f>
        <v>39.717318678821449</v>
      </c>
      <c r="G632" s="217">
        <f>(G625/G612)*BB91</f>
        <v>0</v>
      </c>
      <c r="H632" s="219">
        <f>(H628/H612)*BB60</f>
        <v>7816.0828846247605</v>
      </c>
      <c r="I632" s="217">
        <f>(I629/I612)*BB92</f>
        <v>3184.7751373310048</v>
      </c>
      <c r="J632" s="217">
        <f>(J630/J612)*BB93</f>
        <v>0</v>
      </c>
      <c r="N632" s="213" t="s">
        <v>581</v>
      </c>
    </row>
    <row r="633" spans="1:14" s="202" customFormat="1" ht="12.6" customHeight="1" x14ac:dyDescent="0.2">
      <c r="A633" s="212">
        <v>8370</v>
      </c>
      <c r="B633" s="216" t="s">
        <v>582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583</v>
      </c>
    </row>
    <row r="634" spans="1:14" s="202" customFormat="1" ht="12.6" customHeight="1" x14ac:dyDescent="0.2">
      <c r="A634" s="212">
        <v>8490</v>
      </c>
      <c r="B634" s="216" t="s">
        <v>584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>
        <f>(I629/I612)*BI92</f>
        <v>0</v>
      </c>
      <c r="J634" s="217">
        <f>(J630/J612)*BI93</f>
        <v>0</v>
      </c>
      <c r="N634" s="213" t="s">
        <v>585</v>
      </c>
    </row>
    <row r="635" spans="1:14" s="202" customFormat="1" ht="12.6" customHeight="1" x14ac:dyDescent="0.2">
      <c r="A635" s="212">
        <v>8530</v>
      </c>
      <c r="B635" s="216" t="s">
        <v>586</v>
      </c>
      <c r="C635" s="217">
        <f>BK85</f>
        <v>3417611.64</v>
      </c>
      <c r="D635" s="217">
        <f>(D615/D612)*BK90</f>
        <v>30550.663633003849</v>
      </c>
      <c r="E635" s="219">
        <f>(E623/E612)*SUM(C635:D635)</f>
        <v>269331.22392208414</v>
      </c>
      <c r="F635" s="219">
        <f>(F624/F612)*BK64</f>
        <v>132.13127045658385</v>
      </c>
      <c r="G635" s="217">
        <f>(G625/G612)*BK91</f>
        <v>0</v>
      </c>
      <c r="H635" s="219">
        <f>(H628/H612)*BK60</f>
        <v>2888.0540864009376</v>
      </c>
      <c r="I635" s="217">
        <f>(I629/I612)*BK92</f>
        <v>24568.265345124892</v>
      </c>
      <c r="J635" s="217">
        <f>(J630/J612)*BK93</f>
        <v>0</v>
      </c>
      <c r="N635" s="213" t="s">
        <v>587</v>
      </c>
    </row>
    <row r="636" spans="1:14" s="202" customFormat="1" ht="12.6" customHeight="1" x14ac:dyDescent="0.2">
      <c r="A636" s="212">
        <v>8480</v>
      </c>
      <c r="B636" s="216" t="s">
        <v>588</v>
      </c>
      <c r="C636" s="217">
        <f>BH85</f>
        <v>2464239.15</v>
      </c>
      <c r="D636" s="217">
        <f>(D615/D612)*BH90</f>
        <v>45444.430125196814</v>
      </c>
      <c r="E636" s="219">
        <f>(E623/E612)*SUM(C636:D636)</f>
        <v>196027.93916635157</v>
      </c>
      <c r="F636" s="219">
        <f>(F624/F612)*BH64</f>
        <v>10311.675619075697</v>
      </c>
      <c r="G636" s="217">
        <f>(G625/G612)*BH91</f>
        <v>0</v>
      </c>
      <c r="H636" s="219">
        <f>(H628/H612)*BH60</f>
        <v>8285.9647002693582</v>
      </c>
      <c r="I636" s="217">
        <f>(I629/I612)*BH92</f>
        <v>36549.086099846289</v>
      </c>
      <c r="J636" s="217">
        <f>(J630/J612)*BH93</f>
        <v>0</v>
      </c>
      <c r="N636" s="213" t="s">
        <v>589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1115410.1299999999</v>
      </c>
      <c r="D637" s="217">
        <f>(D615/D612)*BL90</f>
        <v>14308.699661585899</v>
      </c>
      <c r="E637" s="219">
        <f>(E623/E612)*SUM(C637:D637)</f>
        <v>88240.786914235519</v>
      </c>
      <c r="F637" s="219">
        <f>(F624/F612)*BL64</f>
        <v>1893.1645467722115</v>
      </c>
      <c r="G637" s="217">
        <f>(G625/G612)*BL91</f>
        <v>0</v>
      </c>
      <c r="H637" s="219">
        <f>(H628/H612)*BL60</f>
        <v>17202.258665427806</v>
      </c>
      <c r="I637" s="217">
        <f>(I629/I612)*BL92</f>
        <v>11525.852877959825</v>
      </c>
      <c r="J637" s="217">
        <f>(J630/J612)*BL93</f>
        <v>0</v>
      </c>
      <c r="N637" s="213" t="s">
        <v>590</v>
      </c>
    </row>
    <row r="638" spans="1:14" s="202" customFormat="1" ht="12.6" customHeight="1" x14ac:dyDescent="0.2">
      <c r="A638" s="212">
        <v>8590</v>
      </c>
      <c r="B638" s="216" t="s">
        <v>591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592</v>
      </c>
    </row>
    <row r="639" spans="1:14" s="202" customFormat="1" ht="12.6" customHeight="1" x14ac:dyDescent="0.2">
      <c r="A639" s="212">
        <v>8660</v>
      </c>
      <c r="B639" s="216" t="s">
        <v>593</v>
      </c>
      <c r="C639" s="217">
        <f>BS85</f>
        <v>90826.76</v>
      </c>
      <c r="D639" s="217">
        <f>(D615/D612)*BS90</f>
        <v>9526.4142635803018</v>
      </c>
      <c r="E639" s="219">
        <f>(E623/E612)*SUM(C639:D639)</f>
        <v>7838.4486775460537</v>
      </c>
      <c r="F639" s="219">
        <f>(F624/F612)*BS64</f>
        <v>248.61077206372241</v>
      </c>
      <c r="G639" s="217">
        <f>(G625/G612)*BS91</f>
        <v>0</v>
      </c>
      <c r="H639" s="219">
        <f>(H628/H612)*BS60</f>
        <v>1146.053208889261</v>
      </c>
      <c r="I639" s="217">
        <f>(I629/I612)*BS92</f>
        <v>7658.6259254864635</v>
      </c>
      <c r="J639" s="217">
        <f>(J630/J612)*BS93</f>
        <v>0</v>
      </c>
      <c r="N639" s="213" t="s">
        <v>594</v>
      </c>
    </row>
    <row r="640" spans="1:14" s="202" customFormat="1" ht="12.6" customHeight="1" x14ac:dyDescent="0.2">
      <c r="A640" s="212">
        <v>8670</v>
      </c>
      <c r="B640" s="216" t="s">
        <v>595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596</v>
      </c>
    </row>
    <row r="641" spans="1:14" s="202" customFormat="1" ht="12.6" customHeight="1" x14ac:dyDescent="0.2">
      <c r="A641" s="212">
        <v>8680</v>
      </c>
      <c r="B641" s="216" t="s">
        <v>597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598</v>
      </c>
    </row>
    <row r="642" spans="1:14" s="202" customFormat="1" ht="12.6" customHeight="1" x14ac:dyDescent="0.2">
      <c r="A642" s="212">
        <v>8690</v>
      </c>
      <c r="B642" s="216" t="s">
        <v>599</v>
      </c>
      <c r="C642" s="217">
        <f>BV85</f>
        <v>632675.17000000004</v>
      </c>
      <c r="D642" s="217">
        <f>(D615/D612)*BV90</f>
        <v>139869.12904752011</v>
      </c>
      <c r="E642" s="219">
        <f>(E623/E612)*SUM(C642:D642)</f>
        <v>60342.3746548337</v>
      </c>
      <c r="F642" s="219">
        <f>(F624/F612)*BV64</f>
        <v>368.16305352404356</v>
      </c>
      <c r="G642" s="217">
        <f>(G625/G612)*BV91</f>
        <v>0</v>
      </c>
      <c r="H642" s="219">
        <f>(H628/H612)*BV60</f>
        <v>6337.6742451576138</v>
      </c>
      <c r="I642" s="217">
        <f>(I629/I612)*BV92</f>
        <v>112490.80752929871</v>
      </c>
      <c r="J642" s="217">
        <f>(J630/J612)*BV93</f>
        <v>0</v>
      </c>
      <c r="N642" s="213" t="s">
        <v>600</v>
      </c>
    </row>
    <row r="643" spans="1:14" s="202" customFormat="1" ht="12.6" customHeight="1" x14ac:dyDescent="0.2">
      <c r="A643" s="212">
        <v>8700</v>
      </c>
      <c r="B643" s="216" t="s">
        <v>601</v>
      </c>
      <c r="C643" s="217">
        <f>BW85</f>
        <v>202916.95999999996</v>
      </c>
      <c r="D643" s="217">
        <f>(D615/D612)*BW90</f>
        <v>5748.9175529216236</v>
      </c>
      <c r="E643" s="219">
        <f>(E623/E612)*SUM(C643:D643)</f>
        <v>16298.605240504838</v>
      </c>
      <c r="F643" s="219">
        <f>(F624/F612)*BW64</f>
        <v>185.00939599280477</v>
      </c>
      <c r="G643" s="217">
        <f>(G625/G612)*BW91</f>
        <v>0</v>
      </c>
      <c r="H643" s="219">
        <f>(H628/H612)*BW60</f>
        <v>2315.0274819563074</v>
      </c>
      <c r="I643" s="217">
        <f>(I629/I612)*BW92</f>
        <v>4625.5067470759832</v>
      </c>
      <c r="J643" s="217">
        <f>(J630/J612)*BW93</f>
        <v>0</v>
      </c>
      <c r="N643" s="213" t="s">
        <v>602</v>
      </c>
    </row>
    <row r="644" spans="1:14" s="202" customFormat="1" ht="12.6" customHeight="1" x14ac:dyDescent="0.2">
      <c r="A644" s="212">
        <v>8710</v>
      </c>
      <c r="B644" s="216" t="s">
        <v>603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>
        <f>(G625/G612)*BX91</f>
        <v>0</v>
      </c>
      <c r="H644" s="219">
        <f>(H628/H612)*BX60</f>
        <v>0</v>
      </c>
      <c r="I644" s="217">
        <f>(I629/I612)*BX92</f>
        <v>0</v>
      </c>
      <c r="J644" s="217">
        <f>(J630/J612)*BX93</f>
        <v>0</v>
      </c>
      <c r="K644" s="219">
        <f>SUM(C631:J644)</f>
        <v>9984912.0489887539</v>
      </c>
      <c r="L644" s="219"/>
      <c r="N644" s="213" t="s">
        <v>604</v>
      </c>
    </row>
    <row r="645" spans="1:14" s="202" customFormat="1" ht="12.6" customHeight="1" x14ac:dyDescent="0.2">
      <c r="A645" s="212">
        <v>8720</v>
      </c>
      <c r="B645" s="216" t="s">
        <v>605</v>
      </c>
      <c r="C645" s="217">
        <f>BY85</f>
        <v>2220761.21</v>
      </c>
      <c r="D645" s="217">
        <f>(D615/D612)*BY90</f>
        <v>7020.801967284815</v>
      </c>
      <c r="E645" s="219">
        <f>(E623/E612)*SUM(C645:D645)</f>
        <v>174008.99467016864</v>
      </c>
      <c r="F645" s="219">
        <f>(F624/F612)*BY64</f>
        <v>471.59767765357623</v>
      </c>
      <c r="G645" s="217">
        <f>(G625/G612)*BY91</f>
        <v>0</v>
      </c>
      <c r="H645" s="219">
        <f>(H628/H612)*BY60</f>
        <v>19013.022735472841</v>
      </c>
      <c r="I645" s="217">
        <f>(I629/I612)*BY92</f>
        <v>5649.1844697895203</v>
      </c>
      <c r="J645" s="217">
        <f>(J630/J612)*BY93</f>
        <v>0</v>
      </c>
      <c r="K645" s="219">
        <v>0</v>
      </c>
      <c r="L645" s="219"/>
      <c r="N645" s="213" t="s">
        <v>606</v>
      </c>
    </row>
    <row r="646" spans="1:14" s="202" customFormat="1" ht="12.6" customHeight="1" x14ac:dyDescent="0.2">
      <c r="A646" s="212">
        <v>8730</v>
      </c>
      <c r="B646" s="216" t="s">
        <v>607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608</v>
      </c>
    </row>
    <row r="647" spans="1:14" s="202" customFormat="1" ht="12.6" customHeight="1" x14ac:dyDescent="0.2">
      <c r="A647" s="212">
        <v>8740</v>
      </c>
      <c r="B647" s="216" t="s">
        <v>609</v>
      </c>
      <c r="C647" s="217">
        <f>CA85</f>
        <v>296958.62999999995</v>
      </c>
      <c r="D647" s="217">
        <f>(D615/D612)*CA90</f>
        <v>21062.405901854443</v>
      </c>
      <c r="E647" s="219">
        <f>(E623/E612)*SUM(C647:D647)</f>
        <v>24840.186537092817</v>
      </c>
      <c r="F647" s="219">
        <f>(F624/F612)*CA64</f>
        <v>328.59162350293991</v>
      </c>
      <c r="G647" s="217">
        <f>(G625/G612)*CA91</f>
        <v>0</v>
      </c>
      <c r="H647" s="219">
        <f>(H628/H612)*CA60</f>
        <v>2246.2642894229516</v>
      </c>
      <c r="I647" s="217">
        <f>(I629/I612)*CA92</f>
        <v>17061.295378558953</v>
      </c>
      <c r="J647" s="217">
        <f>(J630/J612)*CA93</f>
        <v>0</v>
      </c>
      <c r="K647" s="219">
        <v>0</v>
      </c>
      <c r="L647" s="219">
        <f>SUM(C645:K647)</f>
        <v>2789422.185250801</v>
      </c>
      <c r="N647" s="213" t="s">
        <v>610</v>
      </c>
    </row>
    <row r="648" spans="1:14" s="202" customFormat="1" ht="12.6" customHeight="1" x14ac:dyDescent="0.2">
      <c r="A648" s="212"/>
      <c r="B648" s="212"/>
      <c r="C648" s="202">
        <f>SUM(C614:C647)</f>
        <v>26020785.240000002</v>
      </c>
      <c r="L648" s="215"/>
    </row>
    <row r="666" spans="1:14" s="202" customFormat="1" ht="12.6" customHeight="1" x14ac:dyDescent="0.2">
      <c r="C666" s="210" t="s">
        <v>611</v>
      </c>
      <c r="M666" s="210" t="s">
        <v>612</v>
      </c>
    </row>
    <row r="667" spans="1:14" s="202" customFormat="1" ht="12.6" customHeight="1" x14ac:dyDescent="0.2">
      <c r="C667" s="210" t="s">
        <v>541</v>
      </c>
      <c r="D667" s="210" t="s">
        <v>542</v>
      </c>
      <c r="E667" s="211" t="s">
        <v>543</v>
      </c>
      <c r="F667" s="210" t="s">
        <v>544</v>
      </c>
      <c r="G667" s="210" t="s">
        <v>545</v>
      </c>
      <c r="H667" s="210" t="s">
        <v>546</v>
      </c>
      <c r="I667" s="210" t="s">
        <v>547</v>
      </c>
      <c r="J667" s="210" t="s">
        <v>548</v>
      </c>
      <c r="K667" s="210" t="s">
        <v>549</v>
      </c>
      <c r="L667" s="211" t="s">
        <v>550</v>
      </c>
      <c r="M667" s="210" t="s">
        <v>613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3007094.15</v>
      </c>
      <c r="D668" s="217">
        <f>(D615/D612)*C90</f>
        <v>74863.116629417433</v>
      </c>
      <c r="E668" s="219">
        <f>(E623/E612)*SUM(C668:D668)</f>
        <v>240727.45120561702</v>
      </c>
      <c r="F668" s="219">
        <f>(F624/F612)*C64</f>
        <v>10255.590114031851</v>
      </c>
      <c r="G668" s="217">
        <f>(G625/G612)*C91</f>
        <v>129649.52367277317</v>
      </c>
      <c r="H668" s="219">
        <f>(H628/H612)*C60</f>
        <v>19757.957321250859</v>
      </c>
      <c r="I668" s="217">
        <f>(I629/I612)*C92</f>
        <v>60207.415691448041</v>
      </c>
      <c r="J668" s="217">
        <f>(J630/J612)*C93</f>
        <v>15231.021027232535</v>
      </c>
      <c r="K668" s="217">
        <f>(K644/K612)*C89</f>
        <v>168317.20746144623</v>
      </c>
      <c r="L668" s="217">
        <f>(L647/L612)*C94</f>
        <v>293928.3692338058</v>
      </c>
      <c r="M668" s="202">
        <f t="shared" ref="M668:M713" si="0">ROUND(SUM(D668:L668),0)</f>
        <v>1012938</v>
      </c>
      <c r="N668" s="211" t="s">
        <v>614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2">
        <f t="shared" si="0"/>
        <v>0</v>
      </c>
      <c r="N669" s="211" t="s">
        <v>615</v>
      </c>
    </row>
    <row r="670" spans="1:14" s="202" customFormat="1" ht="12.6" customHeight="1" x14ac:dyDescent="0.2">
      <c r="A670" s="212">
        <v>6070</v>
      </c>
      <c r="B670" s="211" t="s">
        <v>616</v>
      </c>
      <c r="C670" s="217">
        <f>E85</f>
        <v>12692474.800000004</v>
      </c>
      <c r="D670" s="217">
        <f>(D615/D612)*E90</f>
        <v>258701.28988147306</v>
      </c>
      <c r="E670" s="219">
        <f>(E623/E612)*SUM(C670:D670)</f>
        <v>1011598.5850906927</v>
      </c>
      <c r="F670" s="219">
        <f>(F624/F612)*E64</f>
        <v>15076.050523616928</v>
      </c>
      <c r="G670" s="217">
        <f>(G625/G612)*E91</f>
        <v>1043566.7503063455</v>
      </c>
      <c r="H670" s="219">
        <f>(H628/H612)*E60</f>
        <v>61348.228271842141</v>
      </c>
      <c r="I670" s="217">
        <f>(I629/I612)*E92</f>
        <v>208071.97563895897</v>
      </c>
      <c r="J670" s="217">
        <f>(J630/J612)*E93</f>
        <v>86690.386077852949</v>
      </c>
      <c r="K670" s="217">
        <f>(K644/K612)*E89</f>
        <v>532968.26026425161</v>
      </c>
      <c r="L670" s="217">
        <f>(L647/L612)*E94</f>
        <v>856608.37451075809</v>
      </c>
      <c r="M670" s="202">
        <f t="shared" si="0"/>
        <v>4074630</v>
      </c>
      <c r="N670" s="211" t="s">
        <v>617</v>
      </c>
    </row>
    <row r="671" spans="1:14" s="202" customFormat="1" ht="12.6" customHeight="1" x14ac:dyDescent="0.2">
      <c r="A671" s="212">
        <v>6100</v>
      </c>
      <c r="B671" s="211" t="s">
        <v>618</v>
      </c>
      <c r="C671" s="217">
        <f>F85</f>
        <v>338792.24</v>
      </c>
      <c r="D671" s="217">
        <f>(D615/D612)*F90</f>
        <v>0</v>
      </c>
      <c r="E671" s="219">
        <f>(E623/E612)*SUM(C671:D671)</f>
        <v>26462.596774625647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2">
        <f t="shared" si="0"/>
        <v>26463</v>
      </c>
      <c r="N671" s="211" t="s">
        <v>619</v>
      </c>
    </row>
    <row r="672" spans="1:14" s="202" customFormat="1" ht="12.6" customHeight="1" x14ac:dyDescent="0.2">
      <c r="A672" s="212">
        <v>6120</v>
      </c>
      <c r="B672" s="211" t="s">
        <v>620</v>
      </c>
      <c r="C672" s="217">
        <f>G85</f>
        <v>37326.870000000003</v>
      </c>
      <c r="D672" s="217">
        <f>(D615/D612)*G90</f>
        <v>0</v>
      </c>
      <c r="E672" s="219">
        <f>(E623/E612)*SUM(C672:D672)</f>
        <v>2915.5505736166533</v>
      </c>
      <c r="F672" s="219">
        <f>(F624/F612)*G64</f>
        <v>590.07620122539652</v>
      </c>
      <c r="G672" s="217">
        <f>(G625/G612)*G91</f>
        <v>0</v>
      </c>
      <c r="H672" s="219">
        <f>(H628/H612)*G60</f>
        <v>1822.2246021339251</v>
      </c>
      <c r="I672" s="217">
        <f>(I629/I612)*G92</f>
        <v>0</v>
      </c>
      <c r="J672" s="217">
        <f>(J630/J612)*G93</f>
        <v>0</v>
      </c>
      <c r="K672" s="217">
        <f>(K644/K612)*G89</f>
        <v>30015.820454395958</v>
      </c>
      <c r="L672" s="217">
        <f>(L647/L612)*G94</f>
        <v>0</v>
      </c>
      <c r="M672" s="202">
        <f t="shared" si="0"/>
        <v>35344</v>
      </c>
      <c r="N672" s="211" t="s">
        <v>621</v>
      </c>
    </row>
    <row r="673" spans="1:14" s="202" customFormat="1" ht="12.6" customHeight="1" x14ac:dyDescent="0.2">
      <c r="A673" s="212">
        <v>6140</v>
      </c>
      <c r="B673" s="211" t="s">
        <v>622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0"/>
        <v>0</v>
      </c>
      <c r="N673" s="211" t="s">
        <v>623</v>
      </c>
    </row>
    <row r="674" spans="1:14" s="202" customFormat="1" ht="12.6" customHeight="1" x14ac:dyDescent="0.2">
      <c r="A674" s="212">
        <v>6150</v>
      </c>
      <c r="B674" s="211" t="s">
        <v>624</v>
      </c>
      <c r="C674" s="217">
        <f>I85</f>
        <v>3442920.32</v>
      </c>
      <c r="D674" s="217">
        <f>(D615/D612)*I90</f>
        <v>228748.41192321992</v>
      </c>
      <c r="E674" s="219">
        <f>(E623/E612)*SUM(C674:D674)</f>
        <v>286789.00420766789</v>
      </c>
      <c r="F674" s="219">
        <f>(F624/F612)*I64</f>
        <v>1115.1160203865495</v>
      </c>
      <c r="G674" s="217">
        <f>(G625/G612)*I91</f>
        <v>375088.29657521425</v>
      </c>
      <c r="H674" s="219">
        <f>(H628/H612)*I60</f>
        <v>25717.434007475018</v>
      </c>
      <c r="I674" s="217">
        <f>(I629/I612)*I92</f>
        <v>183996.59216032579</v>
      </c>
      <c r="J674" s="217">
        <f>(J630/J612)*I93</f>
        <v>17863.757296799715</v>
      </c>
      <c r="K674" s="217">
        <f>(K644/K612)*I89</f>
        <v>121843.27821390667</v>
      </c>
      <c r="L674" s="217">
        <f>(L647/L612)*I94</f>
        <v>264755.3291874865</v>
      </c>
      <c r="M674" s="202">
        <f t="shared" si="0"/>
        <v>1505917</v>
      </c>
      <c r="N674" s="211" t="s">
        <v>625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53883.039999999994</v>
      </c>
      <c r="D675" s="217">
        <f>(D615/D612)*J90</f>
        <v>5837.9494619270472</v>
      </c>
      <c r="E675" s="219">
        <f>(E623/E612)*SUM(C675:D675)</f>
        <v>4664.7245022868374</v>
      </c>
      <c r="F675" s="219">
        <f>(F624/F612)*J64</f>
        <v>97.407598957563465</v>
      </c>
      <c r="G675" s="217">
        <f>(G625/G612)*J91</f>
        <v>0</v>
      </c>
      <c r="H675" s="219">
        <f>(H628/H612)*J60</f>
        <v>0</v>
      </c>
      <c r="I675" s="217">
        <f>(I629/I612)*J92</f>
        <v>4701.3347265362445</v>
      </c>
      <c r="J675" s="217">
        <f>(J630/J612)*J93</f>
        <v>0</v>
      </c>
      <c r="K675" s="217">
        <f>(K644/K612)*J89</f>
        <v>28754.406974766629</v>
      </c>
      <c r="L675" s="217">
        <f>(L647/L612)*J94</f>
        <v>0</v>
      </c>
      <c r="M675" s="202">
        <f t="shared" si="0"/>
        <v>44056</v>
      </c>
      <c r="N675" s="211" t="s">
        <v>626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0"/>
        <v>0</v>
      </c>
      <c r="N676" s="211" t="s">
        <v>627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>
        <f>(I629/I612)*L92</f>
        <v>0</v>
      </c>
      <c r="J677" s="217">
        <f>(J630/J612)*L93</f>
        <v>0</v>
      </c>
      <c r="K677" s="217">
        <f>(K644/K612)*L89</f>
        <v>0</v>
      </c>
      <c r="L677" s="217">
        <f>(L647/L612)*L94</f>
        <v>0</v>
      </c>
      <c r="M677" s="202">
        <f t="shared" si="0"/>
        <v>0</v>
      </c>
      <c r="N677" s="211" t="s">
        <v>628</v>
      </c>
    </row>
    <row r="678" spans="1:14" s="202" customFormat="1" ht="12.6" customHeight="1" x14ac:dyDescent="0.2">
      <c r="A678" s="212">
        <v>6330</v>
      </c>
      <c r="B678" s="211" t="s">
        <v>629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0"/>
        <v>0</v>
      </c>
      <c r="N678" s="211" t="s">
        <v>630</v>
      </c>
    </row>
    <row r="679" spans="1:14" s="202" customFormat="1" ht="12.6" customHeight="1" x14ac:dyDescent="0.2">
      <c r="A679" s="212">
        <v>6400</v>
      </c>
      <c r="B679" s="211" t="s">
        <v>631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0"/>
        <v>0</v>
      </c>
      <c r="N679" s="211" t="s">
        <v>632</v>
      </c>
    </row>
    <row r="680" spans="1:14" s="202" customFormat="1" ht="12.6" customHeight="1" x14ac:dyDescent="0.2">
      <c r="A680" s="212">
        <v>7010</v>
      </c>
      <c r="B680" s="211" t="s">
        <v>633</v>
      </c>
      <c r="C680" s="217">
        <f>O85</f>
        <v>3445436.0800000005</v>
      </c>
      <c r="D680" s="217">
        <f>(D615/D612)*O90</f>
        <v>39593.761819126135</v>
      </c>
      <c r="E680" s="219">
        <f>(E623/E612)*SUM(C680:D680)</f>
        <v>272210.89671828656</v>
      </c>
      <c r="F680" s="219">
        <f>(F624/F612)*O64</f>
        <v>6826.3951520034643</v>
      </c>
      <c r="G680" s="217">
        <f>(G625/G612)*O91</f>
        <v>0</v>
      </c>
      <c r="H680" s="219">
        <f>(H628/H612)*O60</f>
        <v>20995.694786851262</v>
      </c>
      <c r="I680" s="217">
        <f>(I629/I612)*O92</f>
        <v>31847.751373310046</v>
      </c>
      <c r="J680" s="217">
        <f>(J630/J612)*O93</f>
        <v>27818.032540001848</v>
      </c>
      <c r="K680" s="217">
        <f>(K644/K612)*O89</f>
        <v>108110.01997986935</v>
      </c>
      <c r="L680" s="217">
        <f>(L647/L612)*O94</f>
        <v>257362.16150451518</v>
      </c>
      <c r="M680" s="202">
        <f t="shared" si="0"/>
        <v>764765</v>
      </c>
      <c r="N680" s="211" t="s">
        <v>634</v>
      </c>
    </row>
    <row r="681" spans="1:14" s="202" customFormat="1" ht="12.6" customHeight="1" x14ac:dyDescent="0.2">
      <c r="A681" s="212">
        <v>7020</v>
      </c>
      <c r="B681" s="211" t="s">
        <v>635</v>
      </c>
      <c r="C681" s="217">
        <f>P85</f>
        <v>3413007.88</v>
      </c>
      <c r="D681" s="217">
        <f>(D615/D612)*P90</f>
        <v>85407.038424488273</v>
      </c>
      <c r="E681" s="219">
        <f>(E623/E612)*SUM(C681:D681)</f>
        <v>273256.3866769856</v>
      </c>
      <c r="F681" s="219">
        <f>(F624/F612)*P64</f>
        <v>28997.129634974583</v>
      </c>
      <c r="G681" s="217">
        <f>(G625/G612)*P91</f>
        <v>0</v>
      </c>
      <c r="H681" s="219">
        <f>(H628/H612)*P60</f>
        <v>18176.403892983679</v>
      </c>
      <c r="I681" s="217">
        <f>(I629/I612)*P92</f>
        <v>68700.14939099738</v>
      </c>
      <c r="J681" s="217">
        <f>(J630/J612)*P93</f>
        <v>29160.415855314761</v>
      </c>
      <c r="K681" s="217">
        <f>(K644/K612)*P89</f>
        <v>1118314.056689319</v>
      </c>
      <c r="L681" s="217">
        <f>(L647/L612)*P94</f>
        <v>183230.66933201897</v>
      </c>
      <c r="M681" s="202">
        <f t="shared" si="0"/>
        <v>1805242</v>
      </c>
      <c r="N681" s="211" t="s">
        <v>636</v>
      </c>
    </row>
    <row r="682" spans="1:14" s="202" customFormat="1" ht="12.6" customHeight="1" x14ac:dyDescent="0.2">
      <c r="A682" s="212">
        <v>7030</v>
      </c>
      <c r="B682" s="211" t="s">
        <v>637</v>
      </c>
      <c r="C682" s="217">
        <f>Q85</f>
        <v>523539.18000000005</v>
      </c>
      <c r="D682" s="217">
        <f>(D615/D612)*Q90</f>
        <v>16559.935075008747</v>
      </c>
      <c r="E682" s="219">
        <f>(E623/E612)*SUM(C682:D682)</f>
        <v>42186.400433971256</v>
      </c>
      <c r="F682" s="219">
        <f>(F624/F612)*Q64</f>
        <v>492.02990519788375</v>
      </c>
      <c r="G682" s="217">
        <f>(G625/G612)*Q91</f>
        <v>0</v>
      </c>
      <c r="H682" s="219">
        <f>(H628/H612)*Q60</f>
        <v>2899.5146184898299</v>
      </c>
      <c r="I682" s="217">
        <f>(I629/I612)*Q92</f>
        <v>13307.810395275983</v>
      </c>
      <c r="J682" s="217">
        <f>(J630/J612)*Q93</f>
        <v>8539.9165950914376</v>
      </c>
      <c r="K682" s="217">
        <f>(K644/K612)*Q89</f>
        <v>64449.851513254631</v>
      </c>
      <c r="L682" s="217">
        <f>(L647/L612)*Q94</f>
        <v>54149.957894195351</v>
      </c>
      <c r="M682" s="202">
        <f t="shared" si="0"/>
        <v>202585</v>
      </c>
      <c r="N682" s="211" t="s">
        <v>638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5291474.6500000013</v>
      </c>
      <c r="D683" s="217">
        <f>(D615/D612)*R90</f>
        <v>2518.3311404391184</v>
      </c>
      <c r="E683" s="219">
        <f>(E623/E612)*SUM(C683:D683)</f>
        <v>413506.52419789141</v>
      </c>
      <c r="F683" s="219">
        <f>(F624/F612)*R64</f>
        <v>4369.1347424677779</v>
      </c>
      <c r="G683" s="217">
        <f>(G625/G612)*R91</f>
        <v>0</v>
      </c>
      <c r="H683" s="219">
        <f>(H628/H612)*R60</f>
        <v>5099.9367795572116</v>
      </c>
      <c r="I683" s="217">
        <f>(I629/I612)*R92</f>
        <v>2009.4414556969434</v>
      </c>
      <c r="J683" s="217">
        <f>(J630/J612)*R93</f>
        <v>0</v>
      </c>
      <c r="K683" s="217">
        <f>(K644/K612)*R89</f>
        <v>383199.56662882498</v>
      </c>
      <c r="L683" s="217">
        <f>(L647/L612)*R94</f>
        <v>0</v>
      </c>
      <c r="M683" s="202">
        <f t="shared" si="0"/>
        <v>810703</v>
      </c>
      <c r="N683" s="211" t="s">
        <v>639</v>
      </c>
    </row>
    <row r="684" spans="1:14" s="202" customFormat="1" ht="12.6" customHeight="1" x14ac:dyDescent="0.2">
      <c r="A684" s="212">
        <v>7050</v>
      </c>
      <c r="B684" s="211" t="s">
        <v>640</v>
      </c>
      <c r="C684" s="217">
        <f>S85</f>
        <v>3165047.69</v>
      </c>
      <c r="D684" s="217">
        <f>(D615/D612)*S90</f>
        <v>16928.781555174071</v>
      </c>
      <c r="E684" s="219">
        <f>(E623/E612)*SUM(C684:D684)</f>
        <v>248539.81399665659</v>
      </c>
      <c r="F684" s="219">
        <f>(F624/F612)*S64</f>
        <v>122279.48060845553</v>
      </c>
      <c r="G684" s="217">
        <f>(G625/G612)*S91</f>
        <v>0</v>
      </c>
      <c r="H684" s="219">
        <f>(H628/H612)*S60</f>
        <v>4286.2390012458363</v>
      </c>
      <c r="I684" s="217">
        <f>(I629/I612)*S92</f>
        <v>13611.122313117032</v>
      </c>
      <c r="J684" s="217">
        <f>(J630/J612)*S93</f>
        <v>1658.9013450863038</v>
      </c>
      <c r="K684" s="217">
        <f>(K644/K612)*S89</f>
        <v>730281.80800889025</v>
      </c>
      <c r="L684" s="217">
        <f>(L647/L612)*S94</f>
        <v>0</v>
      </c>
      <c r="M684" s="202">
        <f t="shared" si="0"/>
        <v>1137586</v>
      </c>
      <c r="N684" s="211" t="s">
        <v>641</v>
      </c>
    </row>
    <row r="685" spans="1:14" s="202" customFormat="1" ht="12.6" customHeight="1" x14ac:dyDescent="0.2">
      <c r="A685" s="212">
        <v>7060</v>
      </c>
      <c r="B685" s="211" t="s">
        <v>642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>
        <f>(I629/I612)*T92</f>
        <v>0</v>
      </c>
      <c r="J685" s="217">
        <f>(J630/J612)*T93</f>
        <v>0</v>
      </c>
      <c r="K685" s="217">
        <f>(K644/K612)*T89</f>
        <v>0</v>
      </c>
      <c r="L685" s="217">
        <f>(L647/L612)*T94</f>
        <v>0</v>
      </c>
      <c r="M685" s="202">
        <f t="shared" si="0"/>
        <v>0</v>
      </c>
      <c r="N685" s="211" t="s">
        <v>643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4888504.5599999996</v>
      </c>
      <c r="D686" s="217">
        <f>(D615/D612)*U90</f>
        <v>72535.568151132786</v>
      </c>
      <c r="E686" s="219">
        <f>(E623/E612)*SUM(C686:D686)</f>
        <v>387500.03392639855</v>
      </c>
      <c r="F686" s="219">
        <f>(F624/F612)*U64</f>
        <v>61547.054055304652</v>
      </c>
      <c r="G686" s="217">
        <f>(G625/G612)*U91</f>
        <v>0</v>
      </c>
      <c r="H686" s="219">
        <f>(H628/H612)*U60</f>
        <v>23883.7488732522</v>
      </c>
      <c r="I686" s="217">
        <f>(I629/I612)*U92</f>
        <v>58349.630194671619</v>
      </c>
      <c r="J686" s="217">
        <f>(J630/J612)*U93</f>
        <v>0</v>
      </c>
      <c r="K686" s="217">
        <f>(K644/K612)*U89</f>
        <v>830579.72547684377</v>
      </c>
      <c r="L686" s="217">
        <f>(L647/L612)*U94</f>
        <v>0</v>
      </c>
      <c r="M686" s="202">
        <f t="shared" si="0"/>
        <v>1434396</v>
      </c>
      <c r="N686" s="211" t="s">
        <v>644</v>
      </c>
    </row>
    <row r="687" spans="1:14" s="202" customFormat="1" ht="12.6" customHeight="1" x14ac:dyDescent="0.2">
      <c r="A687" s="212">
        <v>7110</v>
      </c>
      <c r="B687" s="211" t="s">
        <v>645</v>
      </c>
      <c r="C687" s="217">
        <f>V85</f>
        <v>888332.72999999986</v>
      </c>
      <c r="D687" s="217">
        <f>(D615/D612)*V90</f>
        <v>10989.081340097971</v>
      </c>
      <c r="E687" s="219">
        <f>(E623/E612)*SUM(C687:D687)</f>
        <v>70244.792100666076</v>
      </c>
      <c r="F687" s="219">
        <f>(F624/F612)*V64</f>
        <v>542.2659697751368</v>
      </c>
      <c r="G687" s="217">
        <f>(G625/G612)*V91</f>
        <v>0</v>
      </c>
      <c r="H687" s="219">
        <f>(H628/H612)*V60</f>
        <v>9546.623230047544</v>
      </c>
      <c r="I687" s="217">
        <f>(I629/I612)*V92</f>
        <v>8833.9596071205251</v>
      </c>
      <c r="J687" s="217">
        <f>(J630/J612)*V93</f>
        <v>0</v>
      </c>
      <c r="K687" s="217">
        <f>(K644/K612)*V89</f>
        <v>169321.57060235471</v>
      </c>
      <c r="L687" s="217">
        <f>(L647/L612)*V94</f>
        <v>0</v>
      </c>
      <c r="M687" s="202">
        <f t="shared" si="0"/>
        <v>269478</v>
      </c>
      <c r="N687" s="211" t="s">
        <v>646</v>
      </c>
    </row>
    <row r="688" spans="1:14" s="202" customFormat="1" ht="12.6" customHeight="1" x14ac:dyDescent="0.2">
      <c r="A688" s="212">
        <v>7120</v>
      </c>
      <c r="B688" s="211" t="s">
        <v>647</v>
      </c>
      <c r="C688" s="217">
        <f>W85</f>
        <v>430718.44999999995</v>
      </c>
      <c r="D688" s="217">
        <f>(D615/D612)*W90</f>
        <v>8394.4371347970609</v>
      </c>
      <c r="E688" s="219">
        <f>(E623/E612)*SUM(C688:D688)</f>
        <v>34298.504802795469</v>
      </c>
      <c r="F688" s="219">
        <f>(F624/F612)*W64</f>
        <v>36.21859604819479</v>
      </c>
      <c r="G688" s="217">
        <f>(G625/G612)*W91</f>
        <v>0</v>
      </c>
      <c r="H688" s="219">
        <f>(H628/H612)*W60</f>
        <v>2349.409078222985</v>
      </c>
      <c r="I688" s="217">
        <f>(I629/I612)*W92</f>
        <v>6748.6901719633197</v>
      </c>
      <c r="J688" s="217">
        <f>(J630/J612)*W93</f>
        <v>0</v>
      </c>
      <c r="K688" s="217">
        <f>(K644/K612)*W89</f>
        <v>131255.80285034169</v>
      </c>
      <c r="L688" s="217">
        <f>(L647/L612)*W94</f>
        <v>0</v>
      </c>
      <c r="M688" s="202">
        <f t="shared" si="0"/>
        <v>183083</v>
      </c>
      <c r="N688" s="211" t="s">
        <v>648</v>
      </c>
    </row>
    <row r="689" spans="1:14" s="202" customFormat="1" ht="12.6" customHeight="1" x14ac:dyDescent="0.2">
      <c r="A689" s="212">
        <v>7130</v>
      </c>
      <c r="B689" s="211" t="s">
        <v>649</v>
      </c>
      <c r="C689" s="217">
        <f>X85</f>
        <v>1348616.2</v>
      </c>
      <c r="D689" s="217">
        <f>(D615/D612)*X90</f>
        <v>75600.809589748082</v>
      </c>
      <c r="E689" s="219">
        <f>(E623/E612)*SUM(C689:D689)</f>
        <v>111243.63546324629</v>
      </c>
      <c r="F689" s="219">
        <f>(F624/F612)*X64</f>
        <v>7422.9121637901289</v>
      </c>
      <c r="G689" s="217">
        <f>(G625/G612)*X91</f>
        <v>0</v>
      </c>
      <c r="H689" s="219">
        <f>(H628/H612)*X60</f>
        <v>8125.5172510248603</v>
      </c>
      <c r="I689" s="217">
        <f>(I629/I612)*X92</f>
        <v>60814.039527130139</v>
      </c>
      <c r="J689" s="217">
        <f>(J630/J612)*X93</f>
        <v>13258.20317042577</v>
      </c>
      <c r="K689" s="217">
        <f>(K644/K612)*X89</f>
        <v>1628094.6649154399</v>
      </c>
      <c r="L689" s="217">
        <f>(L647/L612)*X94</f>
        <v>0</v>
      </c>
      <c r="M689" s="202">
        <f t="shared" si="0"/>
        <v>1904560</v>
      </c>
      <c r="N689" s="211" t="s">
        <v>650</v>
      </c>
    </row>
    <row r="690" spans="1:14" s="202" customFormat="1" ht="12.6" customHeight="1" x14ac:dyDescent="0.2">
      <c r="A690" s="212">
        <v>7140</v>
      </c>
      <c r="B690" s="211" t="s">
        <v>651</v>
      </c>
      <c r="C690" s="217">
        <f>Y85</f>
        <v>4414728.3699999992</v>
      </c>
      <c r="D690" s="217">
        <f>(D615/D612)*Y90</f>
        <v>113973.56237108556</v>
      </c>
      <c r="E690" s="219">
        <f>(E623/E612)*SUM(C690:D690)</f>
        <v>353730.69096507051</v>
      </c>
      <c r="F690" s="219">
        <f>(F624/F612)*Y64</f>
        <v>1798.754178184369</v>
      </c>
      <c r="G690" s="217">
        <f>(G625/G612)*Y91</f>
        <v>0</v>
      </c>
      <c r="H690" s="219">
        <f>(H628/H612)*Y60</f>
        <v>12916.019664181971</v>
      </c>
      <c r="I690" s="217">
        <f>(I629/I612)*Y92</f>
        <v>91676.027167456778</v>
      </c>
      <c r="J690" s="217">
        <f>(J630/J612)*Y93</f>
        <v>20787.86358829528</v>
      </c>
      <c r="K690" s="217">
        <f>(K644/K612)*Y89</f>
        <v>803487.21421042271</v>
      </c>
      <c r="L690" s="217">
        <f>(L647/L612)*Y94</f>
        <v>20780.795649432901</v>
      </c>
      <c r="M690" s="202">
        <f t="shared" si="0"/>
        <v>1419151</v>
      </c>
      <c r="N690" s="211" t="s">
        <v>652</v>
      </c>
    </row>
    <row r="691" spans="1:14" s="202" customFormat="1" ht="12.6" customHeight="1" x14ac:dyDescent="0.2">
      <c r="A691" s="212">
        <v>7150</v>
      </c>
      <c r="B691" s="211" t="s">
        <v>653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0</v>
      </c>
      <c r="M691" s="202">
        <f t="shared" si="0"/>
        <v>0</v>
      </c>
      <c r="N691" s="211" t="s">
        <v>654</v>
      </c>
    </row>
    <row r="692" spans="1:14" s="202" customFormat="1" ht="12.6" customHeight="1" x14ac:dyDescent="0.2">
      <c r="A692" s="212">
        <v>7160</v>
      </c>
      <c r="B692" s="211" t="s">
        <v>655</v>
      </c>
      <c r="C692" s="217">
        <f>AA85</f>
        <v>712689.16000000015</v>
      </c>
      <c r="D692" s="217">
        <f>(D615/D612)*AA90</f>
        <v>5125.6941898836603</v>
      </c>
      <c r="E692" s="219">
        <f>(E623/E612)*SUM(C692:D692)</f>
        <v>56067.532849228177</v>
      </c>
      <c r="F692" s="219">
        <f>(F624/F612)*AA64</f>
        <v>563.313013805541</v>
      </c>
      <c r="G692" s="217">
        <f>(G625/G612)*AA91</f>
        <v>0</v>
      </c>
      <c r="H692" s="219">
        <f>(H628/H612)*AA60</f>
        <v>2257.7248215118443</v>
      </c>
      <c r="I692" s="217">
        <f>(I629/I612)*AA92</f>
        <v>4132.6248805842797</v>
      </c>
      <c r="J692" s="217">
        <f>(J630/J612)*AA93</f>
        <v>0</v>
      </c>
      <c r="K692" s="217">
        <f>(K644/K612)*AA89</f>
        <v>113771.15786823297</v>
      </c>
      <c r="L692" s="217">
        <f>(L647/L612)*AA94</f>
        <v>0</v>
      </c>
      <c r="M692" s="202">
        <f t="shared" si="0"/>
        <v>181918</v>
      </c>
      <c r="N692" s="211" t="s">
        <v>656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4337738.2700000005</v>
      </c>
      <c r="D693" s="217">
        <f>(D615/D612)*AB90</f>
        <v>15758.647893959936</v>
      </c>
      <c r="E693" s="219">
        <f>(E623/E612)*SUM(C693:D693)</f>
        <v>340045.6678045619</v>
      </c>
      <c r="F693" s="219">
        <f>(F624/F612)*AB64</f>
        <v>94705.891247210689</v>
      </c>
      <c r="G693" s="217">
        <f>(G625/G612)*AB91</f>
        <v>0</v>
      </c>
      <c r="H693" s="219">
        <f>(H628/H612)*AB60</f>
        <v>15471.718320005024</v>
      </c>
      <c r="I693" s="217">
        <f>(I629/I612)*AB92</f>
        <v>12663.272569863757</v>
      </c>
      <c r="J693" s="217">
        <f>(J630/J612)*AB93</f>
        <v>0</v>
      </c>
      <c r="K693" s="217">
        <f>(K644/K612)*AB89</f>
        <v>783242.99090643681</v>
      </c>
      <c r="L693" s="217">
        <f>(L647/L612)*AB94</f>
        <v>0</v>
      </c>
      <c r="M693" s="202">
        <f t="shared" si="0"/>
        <v>1261888</v>
      </c>
      <c r="N693" s="211" t="s">
        <v>657</v>
      </c>
    </row>
    <row r="694" spans="1:14" s="202" customFormat="1" ht="12.6" customHeight="1" x14ac:dyDescent="0.2">
      <c r="A694" s="212">
        <v>7180</v>
      </c>
      <c r="B694" s="211" t="s">
        <v>658</v>
      </c>
      <c r="C694" s="217">
        <f>AC85</f>
        <v>2602427.6999999997</v>
      </c>
      <c r="D694" s="217">
        <f>(D615/D612)*AC90</f>
        <v>3866.5286196641009</v>
      </c>
      <c r="E694" s="219">
        <f>(E623/E612)*SUM(C694:D694)</f>
        <v>203574.06429378712</v>
      </c>
      <c r="F694" s="219">
        <f>(F624/F612)*AC64</f>
        <v>6143.3270888710704</v>
      </c>
      <c r="G694" s="217">
        <f>(G625/G612)*AC91</f>
        <v>0</v>
      </c>
      <c r="H694" s="219">
        <f>(H628/H612)*AC60</f>
        <v>11311.545171737005</v>
      </c>
      <c r="I694" s="217">
        <f>(I629/I612)*AC92</f>
        <v>3108.9471578707426</v>
      </c>
      <c r="J694" s="217">
        <f>(J630/J612)*AC93</f>
        <v>955.62429811035372</v>
      </c>
      <c r="K694" s="217">
        <f>(K644/K612)*AC89</f>
        <v>129170.43869906264</v>
      </c>
      <c r="L694" s="217">
        <f>(L647/L612)*AC94</f>
        <v>0</v>
      </c>
      <c r="M694" s="202">
        <f t="shared" si="0"/>
        <v>358130</v>
      </c>
      <c r="N694" s="211" t="s">
        <v>659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0</v>
      </c>
      <c r="L695" s="217">
        <f>(L647/L612)*AD94</f>
        <v>0</v>
      </c>
      <c r="M695" s="202">
        <f t="shared" si="0"/>
        <v>0</v>
      </c>
      <c r="N695" s="211" t="s">
        <v>660</v>
      </c>
    </row>
    <row r="696" spans="1:14" s="202" customFormat="1" ht="12.6" customHeight="1" x14ac:dyDescent="0.2">
      <c r="A696" s="212">
        <v>7200</v>
      </c>
      <c r="B696" s="211" t="s">
        <v>661</v>
      </c>
      <c r="C696" s="217">
        <f>AE85</f>
        <v>1771327.73</v>
      </c>
      <c r="D696" s="217">
        <f>(D615/D612)*AE90</f>
        <v>77775.731938309138</v>
      </c>
      <c r="E696" s="219">
        <f>(E623/E612)*SUM(C696:D696)</f>
        <v>144430.93297484564</v>
      </c>
      <c r="F696" s="219">
        <f>(F624/F612)*AE64</f>
        <v>1138.0939181695469</v>
      </c>
      <c r="G696" s="217">
        <f>(G625/G612)*AE91</f>
        <v>0</v>
      </c>
      <c r="H696" s="219">
        <f>(H628/H612)*AE60</f>
        <v>10394.702604625598</v>
      </c>
      <c r="I696" s="217">
        <f>(I629/I612)*AE92</f>
        <v>62558.08305471616</v>
      </c>
      <c r="J696" s="217">
        <f>(J630/J612)*AE93</f>
        <v>6088.4194165451845</v>
      </c>
      <c r="K696" s="217">
        <f>(K644/K612)*AE89</f>
        <v>105301.78807381283</v>
      </c>
      <c r="L696" s="217">
        <f>(L647/L612)*AE94</f>
        <v>0</v>
      </c>
      <c r="M696" s="202">
        <f t="shared" si="0"/>
        <v>407688</v>
      </c>
      <c r="N696" s="211" t="s">
        <v>662</v>
      </c>
    </row>
    <row r="697" spans="1:14" s="202" customFormat="1" ht="12.6" customHeight="1" x14ac:dyDescent="0.2">
      <c r="A697" s="212">
        <v>7220</v>
      </c>
      <c r="B697" s="211" t="s">
        <v>663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0"/>
        <v>0</v>
      </c>
      <c r="N697" s="211" t="s">
        <v>664</v>
      </c>
    </row>
    <row r="698" spans="1:14" s="202" customFormat="1" ht="12.6" customHeight="1" x14ac:dyDescent="0.2">
      <c r="A698" s="212">
        <v>7230</v>
      </c>
      <c r="B698" s="211" t="s">
        <v>665</v>
      </c>
      <c r="C698" s="217">
        <f>AG85</f>
        <v>8032771.0699999994</v>
      </c>
      <c r="D698" s="217">
        <f>(D615/D612)*AG90</f>
        <v>202649.34374048724</v>
      </c>
      <c r="E698" s="219">
        <f>(E623/E612)*SUM(C698:D698)</f>
        <v>643257.38298591261</v>
      </c>
      <c r="F698" s="219">
        <f>(F624/F612)*AG64</f>
        <v>41231.238712777136</v>
      </c>
      <c r="G698" s="217">
        <f>(G625/G612)*AG91</f>
        <v>180829.23271889778</v>
      </c>
      <c r="H698" s="219">
        <f>(H628/H612)*AG60</f>
        <v>45051.35164143685</v>
      </c>
      <c r="I698" s="217">
        <f>(I629/I612)*AG92</f>
        <v>162992.2418498332</v>
      </c>
      <c r="J698" s="217">
        <f>(J630/J612)*AG93</f>
        <v>114898.6463257946</v>
      </c>
      <c r="K698" s="217">
        <f>(K644/K612)*AG89</f>
        <v>1073171.8765191881</v>
      </c>
      <c r="L698" s="217">
        <f>(L647/L612)*AG94</f>
        <v>516322.8457512944</v>
      </c>
      <c r="M698" s="202">
        <f t="shared" si="0"/>
        <v>2980404</v>
      </c>
      <c r="N698" s="211" t="s">
        <v>666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0"/>
        <v>0</v>
      </c>
      <c r="N699" s="211" t="s">
        <v>667</v>
      </c>
    </row>
    <row r="700" spans="1:14" s="202" customFormat="1" ht="12.6" customHeight="1" x14ac:dyDescent="0.2">
      <c r="A700" s="212">
        <v>7250</v>
      </c>
      <c r="B700" s="211" t="s">
        <v>668</v>
      </c>
      <c r="C700" s="217">
        <f>AI85</f>
        <v>964760.49</v>
      </c>
      <c r="D700" s="217">
        <f>(D615/D612)*AI90</f>
        <v>39326.666092109866</v>
      </c>
      <c r="E700" s="219">
        <f>(E623/E612)*SUM(C700:D700)</f>
        <v>78427.869358064709</v>
      </c>
      <c r="F700" s="219">
        <f>(F624/F612)*AI64</f>
        <v>3161.8900347323975</v>
      </c>
      <c r="G700" s="217">
        <f>(G625/G612)*AI91</f>
        <v>43.044330568649791</v>
      </c>
      <c r="H700" s="219">
        <f>(H628/H612)*AI60</f>
        <v>5741.7265765351976</v>
      </c>
      <c r="I700" s="217">
        <f>(I629/I612)*AI92</f>
        <v>31620.267434929261</v>
      </c>
      <c r="J700" s="217">
        <f>(J630/J612)*AI93</f>
        <v>18521.074191507203</v>
      </c>
      <c r="K700" s="217">
        <f>(K644/K612)*AI89</f>
        <v>105797.1751684409</v>
      </c>
      <c r="L700" s="217">
        <f>(L647/L612)*AI94</f>
        <v>83722.628626080637</v>
      </c>
      <c r="M700" s="202">
        <f t="shared" si="0"/>
        <v>366362</v>
      </c>
      <c r="N700" s="211" t="s">
        <v>669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0</v>
      </c>
      <c r="D701" s="217">
        <f>(D615/D612)*AJ90</f>
        <v>0</v>
      </c>
      <c r="E701" s="219">
        <f>(E623/E612)*SUM(C701:D701)</f>
        <v>0</v>
      </c>
      <c r="F701" s="219">
        <f>(F624/F612)*AJ64</f>
        <v>0</v>
      </c>
      <c r="G701" s="217">
        <f>(G625/G612)*AJ91</f>
        <v>0</v>
      </c>
      <c r="H701" s="219">
        <f>(H628/H612)*AJ60</f>
        <v>0</v>
      </c>
      <c r="I701" s="217">
        <f>(I629/I612)*AJ92</f>
        <v>0</v>
      </c>
      <c r="J701" s="217">
        <f>(J630/J612)*AJ93</f>
        <v>0</v>
      </c>
      <c r="K701" s="217">
        <f>(K644/K612)*AJ89</f>
        <v>0</v>
      </c>
      <c r="L701" s="217">
        <f>(L647/L612)*AJ94</f>
        <v>0</v>
      </c>
      <c r="M701" s="202">
        <f t="shared" si="0"/>
        <v>0</v>
      </c>
      <c r="N701" s="211" t="s">
        <v>670</v>
      </c>
    </row>
    <row r="702" spans="1:14" s="202" customFormat="1" ht="12.6" customHeight="1" x14ac:dyDescent="0.2">
      <c r="A702" s="212">
        <v>7310</v>
      </c>
      <c r="B702" s="211" t="s">
        <v>671</v>
      </c>
      <c r="C702" s="217">
        <f>AK85</f>
        <v>342084.22000000003</v>
      </c>
      <c r="D702" s="217">
        <f>(D615/D612)*AK90</f>
        <v>0</v>
      </c>
      <c r="E702" s="219">
        <f>(E623/E612)*SUM(C702:D702)</f>
        <v>26719.728813217003</v>
      </c>
      <c r="F702" s="219">
        <f>(F624/F612)*AK64</f>
        <v>101.38523584254372</v>
      </c>
      <c r="G702" s="217">
        <f>(G625/G612)*AK91</f>
        <v>0</v>
      </c>
      <c r="H702" s="219">
        <f>(H628/H612)*AK60</f>
        <v>3186.0279207121453</v>
      </c>
      <c r="I702" s="217">
        <f>(I629/I612)*AK92</f>
        <v>0</v>
      </c>
      <c r="J702" s="217">
        <f>(J630/J612)*AK93</f>
        <v>0</v>
      </c>
      <c r="K702" s="217">
        <f>(K644/K612)*AK89</f>
        <v>32559.491229799529</v>
      </c>
      <c r="L702" s="217">
        <f>(L647/L612)*AK94</f>
        <v>0</v>
      </c>
      <c r="M702" s="202">
        <f t="shared" si="0"/>
        <v>62567</v>
      </c>
      <c r="N702" s="211" t="s">
        <v>672</v>
      </c>
    </row>
    <row r="703" spans="1:14" s="202" customFormat="1" ht="12.6" customHeight="1" x14ac:dyDescent="0.2">
      <c r="A703" s="212">
        <v>7320</v>
      </c>
      <c r="B703" s="211" t="s">
        <v>673</v>
      </c>
      <c r="C703" s="217">
        <f>AL85</f>
        <v>314004.69</v>
      </c>
      <c r="D703" s="217">
        <f>(D615/D612)*AL90</f>
        <v>4209.9374115421624</v>
      </c>
      <c r="E703" s="219">
        <f>(E623/E612)*SUM(C703:D703)</f>
        <v>24855.307704153369</v>
      </c>
      <c r="F703" s="219">
        <f>(F624/F612)*AL64</f>
        <v>30.502886851176996</v>
      </c>
      <c r="G703" s="217">
        <f>(G625/G612)*AL91</f>
        <v>0</v>
      </c>
      <c r="H703" s="219">
        <f>(H628/H612)*AL60</f>
        <v>1753.4614096005694</v>
      </c>
      <c r="I703" s="217">
        <f>(I629/I612)*AL92</f>
        <v>3374.3450859816598</v>
      </c>
      <c r="J703" s="217">
        <f>(J630/J612)*AL93</f>
        <v>0</v>
      </c>
      <c r="K703" s="217">
        <f>(K644/K612)*AL89</f>
        <v>43334.775676170248</v>
      </c>
      <c r="L703" s="217">
        <f>(L647/L612)*AL94</f>
        <v>0</v>
      </c>
      <c r="M703" s="202">
        <f t="shared" si="0"/>
        <v>77558</v>
      </c>
      <c r="N703" s="211" t="s">
        <v>674</v>
      </c>
    </row>
    <row r="704" spans="1:14" s="202" customFormat="1" ht="12.6" customHeight="1" x14ac:dyDescent="0.2">
      <c r="A704" s="212">
        <v>7330</v>
      </c>
      <c r="B704" s="211" t="s">
        <v>675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0"/>
        <v>0</v>
      </c>
      <c r="N704" s="211" t="s">
        <v>676</v>
      </c>
    </row>
    <row r="705" spans="1:14" s="202" customFormat="1" ht="12.6" customHeight="1" x14ac:dyDescent="0.2">
      <c r="A705" s="212">
        <v>7340</v>
      </c>
      <c r="B705" s="211" t="s">
        <v>677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0"/>
        <v>0</v>
      </c>
      <c r="N705" s="211" t="s">
        <v>678</v>
      </c>
    </row>
    <row r="706" spans="1:14" s="202" customFormat="1" ht="12.6" customHeight="1" x14ac:dyDescent="0.2">
      <c r="A706" s="212">
        <v>7350</v>
      </c>
      <c r="B706" s="211" t="s">
        <v>679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>
        <f>(H628/H612)*AO60</f>
        <v>0</v>
      </c>
      <c r="I706" s="217">
        <f>(I629/I612)*AO92</f>
        <v>0</v>
      </c>
      <c r="J706" s="217">
        <f>(J630/J612)*AO93</f>
        <v>0</v>
      </c>
      <c r="K706" s="217">
        <f>(K644/K612)*AO89</f>
        <v>90264.835930660949</v>
      </c>
      <c r="L706" s="217">
        <f>(L647/L612)*AO94</f>
        <v>0</v>
      </c>
      <c r="M706" s="202">
        <f t="shared" si="0"/>
        <v>90265</v>
      </c>
      <c r="N706" s="211" t="s">
        <v>680</v>
      </c>
    </row>
    <row r="707" spans="1:14" s="202" customFormat="1" ht="12.6" customHeight="1" x14ac:dyDescent="0.2">
      <c r="A707" s="212">
        <v>7380</v>
      </c>
      <c r="B707" s="211" t="s">
        <v>681</v>
      </c>
      <c r="C707" s="217">
        <f>AP85</f>
        <v>13226324.859999998</v>
      </c>
      <c r="D707" s="217">
        <f>(D615/D612)*AP90</f>
        <v>507278.37982461514</v>
      </c>
      <c r="E707" s="219">
        <f>(E623/E612)*SUM(C707:D707)</f>
        <v>1072712.8956618698</v>
      </c>
      <c r="F707" s="219">
        <f>(F624/F612)*AP64</f>
        <v>22635.349043713752</v>
      </c>
      <c r="G707" s="217">
        <f>(G625/G612)*AP91</f>
        <v>5337.4969905125745</v>
      </c>
      <c r="H707" s="219">
        <f>(H628/H612)*AP60</f>
        <v>107178.89609532368</v>
      </c>
      <c r="I707" s="217">
        <f>(I629/I612)*AP92</f>
        <v>408030.35747566988</v>
      </c>
      <c r="J707" s="217">
        <f>(J630/J612)*AP93</f>
        <v>728.4250548209593</v>
      </c>
      <c r="K707" s="217">
        <f>(K644/K612)*AP89</f>
        <v>386417.44479064416</v>
      </c>
      <c r="L707" s="217">
        <f>(L647/L612)*AP94</f>
        <v>72932.600115798166</v>
      </c>
      <c r="M707" s="202">
        <f t="shared" si="0"/>
        <v>2583252</v>
      </c>
      <c r="N707" s="211" t="s">
        <v>682</v>
      </c>
    </row>
    <row r="708" spans="1:14" s="202" customFormat="1" ht="12.6" customHeight="1" x14ac:dyDescent="0.2">
      <c r="A708" s="212">
        <v>7390</v>
      </c>
      <c r="B708" s="211" t="s">
        <v>683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0"/>
        <v>0</v>
      </c>
      <c r="N708" s="211" t="s">
        <v>684</v>
      </c>
    </row>
    <row r="709" spans="1:14" s="202" customFormat="1" ht="12.6" customHeight="1" x14ac:dyDescent="0.2">
      <c r="A709" s="212">
        <v>7400</v>
      </c>
      <c r="B709" s="211" t="s">
        <v>685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0"/>
        <v>0</v>
      </c>
      <c r="N709" s="211" t="s">
        <v>686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0"/>
        <v>0</v>
      </c>
      <c r="N710" s="211" t="s">
        <v>687</v>
      </c>
    </row>
    <row r="711" spans="1:14" s="202" customFormat="1" ht="12.6" customHeight="1" x14ac:dyDescent="0.2">
      <c r="A711" s="212">
        <v>7420</v>
      </c>
      <c r="B711" s="211" t="s">
        <v>688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0"/>
        <v>0</v>
      </c>
      <c r="N711" s="211" t="s">
        <v>689</v>
      </c>
    </row>
    <row r="712" spans="1:14" s="202" customFormat="1" ht="12.6" customHeight="1" x14ac:dyDescent="0.2">
      <c r="A712" s="212">
        <v>7430</v>
      </c>
      <c r="B712" s="211" t="s">
        <v>690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0"/>
        <v>0</v>
      </c>
      <c r="N712" s="211" t="s">
        <v>691</v>
      </c>
    </row>
    <row r="713" spans="1:14" s="202" customFormat="1" ht="12.6" customHeight="1" x14ac:dyDescent="0.2">
      <c r="A713" s="212">
        <v>7490</v>
      </c>
      <c r="B713" s="211" t="s">
        <v>692</v>
      </c>
      <c r="C713" s="217">
        <f>AV85</f>
        <v>4789318.0600000005</v>
      </c>
      <c r="D713" s="217">
        <f>(D615/D612)*AV90</f>
        <v>81972.95050570766</v>
      </c>
      <c r="E713" s="219">
        <f>(E623/E612)*SUM(C713:D713)</f>
        <v>380489.85355411697</v>
      </c>
      <c r="F713" s="219">
        <f>(F624/F612)*AV64</f>
        <v>11753.842748210474</v>
      </c>
      <c r="G713" s="217">
        <f>(G625/G612)*AV91</f>
        <v>1248.285586490844</v>
      </c>
      <c r="H713" s="219">
        <f>(H628/H612)*AV60</f>
        <v>12984.782856715326</v>
      </c>
      <c r="I713" s="217">
        <f>(I629/I612)*AV92</f>
        <v>65932.428140697826</v>
      </c>
      <c r="J713" s="217">
        <f>(J630/J612)*AV93</f>
        <v>6959.0607915930932</v>
      </c>
      <c r="K713" s="217">
        <f>(K644/K612)*AV89</f>
        <v>272886.81988197687</v>
      </c>
      <c r="L713" s="217">
        <f>(L647/L612)*AV94</f>
        <v>185628.45344541504</v>
      </c>
      <c r="M713" s="202">
        <f t="shared" si="0"/>
        <v>1019856</v>
      </c>
      <c r="N713" s="213" t="s">
        <v>693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110496128.70000002</v>
      </c>
      <c r="D715" s="202">
        <f>SUM(D616:D647)+SUM(D668:D713)</f>
        <v>3489643.8299999991</v>
      </c>
      <c r="E715" s="202">
        <f>SUM(E624:E647)+SUM(E668:E713)</f>
        <v>8005409.3869520873</v>
      </c>
      <c r="F715" s="202">
        <f>SUM(F625:F648)+SUM(F668:F713)</f>
        <v>482405.73031249607</v>
      </c>
      <c r="G715" s="202">
        <f>SUM(G626:G647)+SUM(G668:G713)</f>
        <v>1735762.6301808029</v>
      </c>
      <c r="H715" s="202">
        <f>SUM(H629:H647)+SUM(H668:H713)</f>
        <v>524835.06701083703</v>
      </c>
      <c r="I715" s="202">
        <f>SUM(I630:I647)+SUM(I668:I713)</f>
        <v>1802431.0717704277</v>
      </c>
      <c r="J715" s="202">
        <f>SUM(J631:J647)+SUM(J668:J713)</f>
        <v>369159.74757447198</v>
      </c>
      <c r="K715" s="202">
        <f>SUM(K668:K713)</f>
        <v>9984912.0489887539</v>
      </c>
      <c r="L715" s="202">
        <f>SUM(L668:L713)</f>
        <v>2789422.185250801</v>
      </c>
      <c r="M715" s="202">
        <f>SUM(M668:M713)</f>
        <v>26020785</v>
      </c>
      <c r="N715" s="211" t="s">
        <v>694</v>
      </c>
    </row>
    <row r="716" spans="1:14" s="202" customFormat="1" ht="12.6" customHeight="1" x14ac:dyDescent="0.2">
      <c r="C716" s="214">
        <f>CE85</f>
        <v>110496128.7</v>
      </c>
      <c r="D716" s="202">
        <f>D615</f>
        <v>3489643.83</v>
      </c>
      <c r="E716" s="202">
        <f>E623</f>
        <v>8005409.3869520873</v>
      </c>
      <c r="F716" s="202">
        <f>F624</f>
        <v>482405.73031249613</v>
      </c>
      <c r="G716" s="202">
        <f>G625</f>
        <v>1735762.6301808029</v>
      </c>
      <c r="H716" s="202">
        <f>H628</f>
        <v>524835.06701083703</v>
      </c>
      <c r="I716" s="202">
        <f>I629</f>
        <v>1802431.071770428</v>
      </c>
      <c r="J716" s="202">
        <f>J630</f>
        <v>369159.74757447198</v>
      </c>
      <c r="K716" s="202">
        <f>K644</f>
        <v>9984912.0489887539</v>
      </c>
      <c r="L716" s="202">
        <f>L647</f>
        <v>2789422.185250801</v>
      </c>
      <c r="M716" s="202">
        <f>C648</f>
        <v>26020785.240000002</v>
      </c>
      <c r="N716" s="211" t="s">
        <v>695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A426" r:id="rId4" xr:uid="{00000000-0004-0000-0B00-000003000000}"/>
    <hyperlink ref="B426" r:id="rId5" display="mailto:doh.information@doh.wa.gov" xr:uid="{00000000-0004-0000-0B00-000004000000}"/>
    <hyperlink ref="C426" r:id="rId6" display="mailto:doh.information@doh.wa.gov" xr:uid="{00000000-0004-0000-0B00-000005000000}"/>
    <hyperlink ref="D426" r:id="rId7" display="mailto:doh.information@doh.wa.gov" xr:uid="{00000000-0004-0000-0B00-000006000000}"/>
    <hyperlink ref="E426" r:id="rId8" display="mailto:doh.information@doh.wa.gov" xr:uid="{00000000-0004-0000-0B00-000007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9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2"/>
  <sheetViews>
    <sheetView workbookViewId="0">
      <selection activeCell="C32" sqref="C3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1067</v>
      </c>
      <c r="B1" s="11" t="s">
        <v>1068</v>
      </c>
      <c r="C1" s="11" t="s">
        <v>1069</v>
      </c>
      <c r="D1" s="11" t="s">
        <v>1070</v>
      </c>
      <c r="E1" s="11" t="s">
        <v>1071</v>
      </c>
      <c r="F1" s="11" t="s">
        <v>1072</v>
      </c>
      <c r="G1" s="11" t="s">
        <v>1073</v>
      </c>
      <c r="H1" s="11" t="s">
        <v>1074</v>
      </c>
      <c r="I1" s="11" t="s">
        <v>1075</v>
      </c>
      <c r="J1" s="11" t="s">
        <v>1076</v>
      </c>
      <c r="K1" s="11" t="s">
        <v>1077</v>
      </c>
      <c r="L1" s="11" t="s">
        <v>1078</v>
      </c>
      <c r="M1" s="11" t="s">
        <v>1079</v>
      </c>
      <c r="N1" s="11" t="s">
        <v>1080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063</v>
      </c>
      <c r="C2" s="11" t="str">
        <f>SUBSTITUTE(LEFT(data!C98,49),",","")</f>
        <v>Grays Harbor Community Hospital</v>
      </c>
      <c r="D2" s="11" t="str">
        <f>LEFT(data!C99, 49)</f>
        <v>915 Anderson Drive</v>
      </c>
      <c r="E2" s="11" t="str">
        <f>LEFT(data!C100, 100)</f>
        <v>Aberdeen</v>
      </c>
      <c r="F2" s="11" t="str">
        <f>LEFT(data!C101, 2)</f>
        <v>WA</v>
      </c>
      <c r="G2" s="11" t="str">
        <f>LEFT(data!C102, 100)</f>
        <v>98520</v>
      </c>
      <c r="H2" s="11" t="str">
        <f>LEFT(data!C103, 100)</f>
        <v xml:space="preserve">Grays Harbor  </v>
      </c>
      <c r="I2" s="11" t="str">
        <f>LEFT(data!C104, 49)</f>
        <v>Tom Jensen</v>
      </c>
      <c r="J2" s="11" t="str">
        <f>LEFT(data!C105, 49)</f>
        <v>Niall Foley</v>
      </c>
      <c r="K2" s="11" t="str">
        <f>LEFT(data!C107, 49)</f>
        <v>(360)532-8330</v>
      </c>
      <c r="L2" s="11" t="str">
        <f>LEFT(data!C108, 49)</f>
        <v>(360)537-5039</v>
      </c>
      <c r="M2" s="11" t="str">
        <f>LEFT(data!C109, 49)</f>
        <v>Diana Thompson</v>
      </c>
      <c r="N2" s="11" t="str">
        <f>LEFT(data!C110, 49)</f>
        <v>dthompson@ghcares.org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1081</v>
      </c>
      <c r="B1" s="12" t="s">
        <v>1082</v>
      </c>
      <c r="C1" s="12" t="s">
        <v>1083</v>
      </c>
      <c r="D1" s="12" t="s">
        <v>1084</v>
      </c>
      <c r="E1" s="12" t="s">
        <v>1085</v>
      </c>
      <c r="F1" s="12" t="s">
        <v>1086</v>
      </c>
      <c r="G1" s="12" t="s">
        <v>1087</v>
      </c>
      <c r="H1" s="12" t="s">
        <v>1088</v>
      </c>
      <c r="I1" s="12" t="s">
        <v>1089</v>
      </c>
      <c r="J1" s="12" t="s">
        <v>1090</v>
      </c>
      <c r="K1" s="12" t="s">
        <v>1091</v>
      </c>
      <c r="L1" s="12" t="s">
        <v>1092</v>
      </c>
      <c r="M1" s="12" t="s">
        <v>1093</v>
      </c>
      <c r="N1" s="12" t="s">
        <v>1094</v>
      </c>
      <c r="O1" s="12" t="s">
        <v>1095</v>
      </c>
      <c r="P1" s="12" t="s">
        <v>1096</v>
      </c>
      <c r="Q1" s="12" t="s">
        <v>1097</v>
      </c>
      <c r="R1" s="12" t="s">
        <v>1098</v>
      </c>
      <c r="S1" s="12" t="s">
        <v>1099</v>
      </c>
      <c r="T1" s="12" t="s">
        <v>1100</v>
      </c>
      <c r="U1" s="12" t="s">
        <v>1101</v>
      </c>
      <c r="V1" s="12" t="s">
        <v>1102</v>
      </c>
      <c r="W1" s="12" t="s">
        <v>1103</v>
      </c>
      <c r="X1" s="12" t="s">
        <v>1104</v>
      </c>
      <c r="Y1" s="12" t="s">
        <v>1105</v>
      </c>
      <c r="Z1" s="12" t="s">
        <v>1106</v>
      </c>
      <c r="AA1" s="12" t="s">
        <v>1107</v>
      </c>
      <c r="AB1" s="12" t="s">
        <v>1108</v>
      </c>
      <c r="AC1" s="12" t="s">
        <v>1109</v>
      </c>
      <c r="AD1" s="12" t="s">
        <v>1110</v>
      </c>
      <c r="AE1" s="12" t="s">
        <v>1111</v>
      </c>
      <c r="AF1" s="12" t="s">
        <v>1112</v>
      </c>
      <c r="AG1" s="12" t="s">
        <v>1113</v>
      </c>
      <c r="AH1" s="12" t="s">
        <v>1114</v>
      </c>
      <c r="AI1" s="12" t="s">
        <v>1115</v>
      </c>
      <c r="AJ1" s="12" t="s">
        <v>1116</v>
      </c>
      <c r="AK1" s="12" t="s">
        <v>1117</v>
      </c>
      <c r="AL1" s="12" t="s">
        <v>1118</v>
      </c>
      <c r="AM1" s="12" t="s">
        <v>1119</v>
      </c>
      <c r="AN1" s="12" t="s">
        <v>1120</v>
      </c>
      <c r="AO1" s="12" t="s">
        <v>1121</v>
      </c>
      <c r="AP1" s="12" t="s">
        <v>1122</v>
      </c>
      <c r="AQ1" s="12" t="s">
        <v>1123</v>
      </c>
      <c r="AR1" s="12" t="s">
        <v>1124</v>
      </c>
      <c r="AS1" s="12" t="s">
        <v>1125</v>
      </c>
      <c r="AT1" s="12" t="s">
        <v>1126</v>
      </c>
      <c r="AU1" s="12" t="s">
        <v>1127</v>
      </c>
      <c r="AV1" s="12" t="s">
        <v>1128</v>
      </c>
      <c r="AW1" s="12" t="s">
        <v>1129</v>
      </c>
      <c r="AX1" s="12" t="s">
        <v>1130</v>
      </c>
      <c r="AY1" s="12" t="s">
        <v>1131</v>
      </c>
      <c r="AZ1" s="12" t="s">
        <v>1132</v>
      </c>
      <c r="BA1" s="12" t="s">
        <v>1133</v>
      </c>
      <c r="BB1" s="12" t="s">
        <v>1134</v>
      </c>
      <c r="BC1" s="12" t="s">
        <v>1135</v>
      </c>
      <c r="BD1" s="12" t="s">
        <v>1136</v>
      </c>
      <c r="BE1" s="12" t="s">
        <v>1137</v>
      </c>
      <c r="BF1" s="12" t="s">
        <v>1138</v>
      </c>
      <c r="BG1" s="12" t="s">
        <v>1139</v>
      </c>
      <c r="BH1" s="12" t="s">
        <v>1140</v>
      </c>
      <c r="BI1" s="12" t="s">
        <v>1141</v>
      </c>
      <c r="BJ1" s="12" t="s">
        <v>1142</v>
      </c>
      <c r="BK1" s="12" t="s">
        <v>1143</v>
      </c>
      <c r="BL1" s="12" t="s">
        <v>1144</v>
      </c>
      <c r="BM1" s="12" t="s">
        <v>1145</v>
      </c>
      <c r="BN1" s="12" t="s">
        <v>1146</v>
      </c>
      <c r="BO1" s="12" t="s">
        <v>1147</v>
      </c>
      <c r="BP1" s="12" t="s">
        <v>1148</v>
      </c>
      <c r="BQ1" s="12" t="s">
        <v>1149</v>
      </c>
      <c r="BR1" s="12" t="s">
        <v>1150</v>
      </c>
      <c r="BS1" s="12" t="s">
        <v>1151</v>
      </c>
      <c r="BT1" s="12" t="s">
        <v>1152</v>
      </c>
      <c r="BU1" s="12" t="s">
        <v>1153</v>
      </c>
      <c r="BV1" s="12" t="s">
        <v>1154</v>
      </c>
      <c r="BW1" s="12" t="s">
        <v>1155</v>
      </c>
      <c r="BX1" s="12" t="s">
        <v>1156</v>
      </c>
      <c r="BY1" s="12" t="s">
        <v>1157</v>
      </c>
      <c r="BZ1" s="12" t="s">
        <v>1158</v>
      </c>
      <c r="CA1" s="12" t="s">
        <v>1159</v>
      </c>
      <c r="CB1" s="12" t="s">
        <v>1160</v>
      </c>
      <c r="CC1" s="12" t="s">
        <v>1161</v>
      </c>
      <c r="CD1" s="12" t="s">
        <v>1162</v>
      </c>
      <c r="CE1" s="12" t="s">
        <v>1163</v>
      </c>
      <c r="CF1" s="12" t="s">
        <v>1164</v>
      </c>
    </row>
    <row r="2" spans="1:84" s="169" customFormat="1" ht="12.6" customHeight="1" x14ac:dyDescent="0.25">
      <c r="A2" s="12" t="str">
        <f>RIGHT(data!C97,3)</f>
        <v>063</v>
      </c>
      <c r="B2" s="200" t="str">
        <f>RIGHT(data!C96,4)</f>
        <v>2024</v>
      </c>
      <c r="C2" s="12" t="s">
        <v>1165</v>
      </c>
      <c r="D2" s="199">
        <f>ROUND(N(data!C181),0)</f>
        <v>3201821</v>
      </c>
      <c r="E2" s="199">
        <f>ROUND(N(data!C182),0)</f>
        <v>52905</v>
      </c>
      <c r="F2" s="199">
        <f>ROUND(N(data!C183),0)</f>
        <v>794641</v>
      </c>
      <c r="G2" s="199">
        <f>ROUND(N(data!C184),0)</f>
        <v>7435045</v>
      </c>
      <c r="H2" s="199">
        <f>ROUND(N(data!C185),0)</f>
        <v>32190</v>
      </c>
      <c r="I2" s="199">
        <f>ROUND(N(data!C186),0)</f>
        <v>526977</v>
      </c>
      <c r="J2" s="199">
        <f>ROUND(N(data!C187)+N(data!C188),0)</f>
        <v>160061</v>
      </c>
      <c r="K2" s="199">
        <f>ROUND(N(data!C191),0)</f>
        <v>38028</v>
      </c>
      <c r="L2" s="199">
        <f>ROUND(N(data!C192),0)</f>
        <v>811493</v>
      </c>
      <c r="M2" s="199">
        <f>ROUND(N(data!C195),0)</f>
        <v>892375</v>
      </c>
      <c r="N2" s="199">
        <f>ROUND(N(data!C196),0)</f>
        <v>476783</v>
      </c>
      <c r="O2" s="199">
        <f>ROUND(N(data!C199),0)</f>
        <v>189156</v>
      </c>
      <c r="P2" s="199">
        <f>ROUND(N(data!C200),0)</f>
        <v>1392451</v>
      </c>
      <c r="Q2" s="199">
        <f>ROUND(N(data!C201),0)</f>
        <v>0</v>
      </c>
      <c r="R2" s="199">
        <f>ROUND(N(data!C204),0)</f>
        <v>0</v>
      </c>
      <c r="S2" s="199">
        <f>ROUND(N(data!C205),0)</f>
        <v>2095355</v>
      </c>
      <c r="T2" s="199">
        <f>ROUND(N(data!B211),0)</f>
        <v>1702265</v>
      </c>
      <c r="U2" s="199">
        <f>ROUND(N(data!C211),0)</f>
        <v>0</v>
      </c>
      <c r="V2" s="199">
        <f>ROUND(N(data!D211),0)</f>
        <v>0</v>
      </c>
      <c r="W2" s="199">
        <f>ROUND(N(data!B212),0)</f>
        <v>790904</v>
      </c>
      <c r="X2" s="199">
        <f>ROUND(N(data!C212),0)</f>
        <v>0</v>
      </c>
      <c r="Y2" s="199">
        <f>ROUND(N(data!D212),0)</f>
        <v>0</v>
      </c>
      <c r="Z2" s="199">
        <f>ROUND(N(data!B213),0)</f>
        <v>70072006</v>
      </c>
      <c r="AA2" s="199">
        <f>ROUND(N(data!C213),0)</f>
        <v>25335</v>
      </c>
      <c r="AB2" s="199">
        <f>ROUND(N(data!D213),0)</f>
        <v>0</v>
      </c>
      <c r="AC2" s="199">
        <f>ROUND(N(data!B214),0)</f>
        <v>6394482</v>
      </c>
      <c r="AD2" s="199">
        <f>ROUND(N(data!C214),0)</f>
        <v>2915094</v>
      </c>
      <c r="AE2" s="199">
        <f>ROUND(N(data!D214),0)</f>
        <v>0</v>
      </c>
      <c r="AF2" s="199">
        <f>ROUND(N(data!B215),0)</f>
        <v>0</v>
      </c>
      <c r="AG2" s="199">
        <f>ROUND(N(data!C215),0)</f>
        <v>0</v>
      </c>
      <c r="AH2" s="199">
        <f>ROUND(N(data!D215),0)</f>
        <v>0</v>
      </c>
      <c r="AI2" s="199">
        <f>ROUND(N(data!B216),0)</f>
        <v>39373500</v>
      </c>
      <c r="AJ2" s="199">
        <f>ROUND(N(data!C216),0)</f>
        <v>536834</v>
      </c>
      <c r="AK2" s="199">
        <f>ROUND(N(data!D216),0)</f>
        <v>149264</v>
      </c>
      <c r="AL2" s="199">
        <f>ROUND(N(data!B217),0)</f>
        <v>0</v>
      </c>
      <c r="AM2" s="199">
        <f>ROUND(N(data!C217),0)</f>
        <v>0</v>
      </c>
      <c r="AN2" s="199">
        <f>ROUND(N(data!D217),0)</f>
        <v>0</v>
      </c>
      <c r="AO2" s="199">
        <f>ROUND(N(data!B218),0)</f>
        <v>0</v>
      </c>
      <c r="AP2" s="199">
        <f>ROUND(N(data!C218),0)</f>
        <v>0</v>
      </c>
      <c r="AQ2" s="199">
        <f>ROUND(N(data!D218),0)</f>
        <v>0</v>
      </c>
      <c r="AR2" s="199">
        <f>ROUND(N(data!B219),0)</f>
        <v>1030861</v>
      </c>
      <c r="AS2" s="199">
        <f>ROUND(N(data!C219),0)</f>
        <v>5520073</v>
      </c>
      <c r="AT2" s="199">
        <f>ROUND(N(data!D219),0)</f>
        <v>5569413</v>
      </c>
      <c r="AU2" s="199">
        <v>0</v>
      </c>
      <c r="AV2" s="199">
        <v>0</v>
      </c>
      <c r="AW2" s="199">
        <v>0</v>
      </c>
      <c r="AX2" s="199">
        <f>ROUND(N(data!B225),0)</f>
        <v>667352</v>
      </c>
      <c r="AY2" s="199">
        <f>ROUND(N(data!C225),0)</f>
        <v>8842</v>
      </c>
      <c r="AZ2" s="199">
        <f>ROUND(N(data!D225),0)</f>
        <v>0</v>
      </c>
      <c r="BA2" s="199">
        <f>ROUND(N(data!B226),0)</f>
        <v>49353715</v>
      </c>
      <c r="BB2" s="199">
        <f>ROUND(N(data!C226),0)</f>
        <v>1467692</v>
      </c>
      <c r="BC2" s="199">
        <f>ROUND(N(data!D226),0)</f>
        <v>0</v>
      </c>
      <c r="BD2" s="199">
        <f>ROUND(N(data!B227),0)</f>
        <v>4382341</v>
      </c>
      <c r="BE2" s="199">
        <f>ROUND(N(data!C227),0)</f>
        <v>441014</v>
      </c>
      <c r="BF2" s="199">
        <f>ROUND(N(data!D227),0)</f>
        <v>0</v>
      </c>
      <c r="BG2" s="199">
        <f>ROUND(N(data!B228),0)</f>
        <v>0</v>
      </c>
      <c r="BH2" s="199">
        <f>ROUND(N(data!C228),0)</f>
        <v>0</v>
      </c>
      <c r="BI2" s="199">
        <f>ROUND(N(data!D228),0)</f>
        <v>0</v>
      </c>
      <c r="BJ2" s="199">
        <f>ROUND(N(data!B229),0)</f>
        <v>36712888</v>
      </c>
      <c r="BK2" s="199">
        <f>ROUND(N(data!C229),0)</f>
        <v>752865</v>
      </c>
      <c r="BL2" s="199">
        <f>ROUND(N(data!D229),0)</f>
        <v>149264</v>
      </c>
      <c r="BM2" s="199">
        <f>ROUND(N(data!B230),0)</f>
        <v>0</v>
      </c>
      <c r="BN2" s="199">
        <f>ROUND(N(data!C230),0)</f>
        <v>0</v>
      </c>
      <c r="BO2" s="199">
        <f>ROUND(N(data!D230),0)</f>
        <v>0</v>
      </c>
      <c r="BP2" s="199">
        <f>ROUND(N(data!B231),0)</f>
        <v>0</v>
      </c>
      <c r="BQ2" s="199">
        <f>ROUND(N(data!C231),0)</f>
        <v>0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185647866</v>
      </c>
      <c r="BW2" s="199">
        <f>ROUND(N(data!C240),0)</f>
        <v>77407867</v>
      </c>
      <c r="BX2" s="199">
        <f>ROUND(N(data!C241),0)</f>
        <v>2649008</v>
      </c>
      <c r="BY2" s="199">
        <f>ROUND(N(data!C242),0)</f>
        <v>14659099</v>
      </c>
      <c r="BZ2" s="199">
        <f>ROUND(N(data!C243),0)</f>
        <v>27549991</v>
      </c>
      <c r="CA2" s="199">
        <f>ROUND(N(data!C244),0)</f>
        <v>4056658</v>
      </c>
      <c r="CB2" s="199">
        <f>ROUND(N(data!C247),0)</f>
        <v>440</v>
      </c>
      <c r="CC2" s="199">
        <f>ROUND(N(data!C249),0)</f>
        <v>237137</v>
      </c>
      <c r="CD2" s="199">
        <f>ROUND(N(data!C250),0)</f>
        <v>1988715</v>
      </c>
      <c r="CE2" s="199">
        <f>ROUND(N(data!C254)+N(data!C255),0)</f>
        <v>23772346</v>
      </c>
      <c r="CF2" s="199">
        <f>ROUND(N(data!D237),0)</f>
        <v>11185810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1166</v>
      </c>
      <c r="B1" s="12" t="s">
        <v>1167</v>
      </c>
      <c r="C1" s="12" t="s">
        <v>1168</v>
      </c>
      <c r="D1" s="10" t="s">
        <v>1169</v>
      </c>
      <c r="E1" s="10" t="s">
        <v>1170</v>
      </c>
      <c r="F1" s="10" t="s">
        <v>1171</v>
      </c>
      <c r="G1" s="10" t="s">
        <v>1172</v>
      </c>
      <c r="H1" s="10" t="s">
        <v>1173</v>
      </c>
      <c r="I1" s="10" t="s">
        <v>1174</v>
      </c>
      <c r="J1" s="10" t="s">
        <v>1175</v>
      </c>
      <c r="K1" s="10" t="s">
        <v>1176</v>
      </c>
      <c r="L1" s="10" t="s">
        <v>1177</v>
      </c>
      <c r="M1" s="10" t="s">
        <v>1178</v>
      </c>
      <c r="N1" s="10" t="s">
        <v>1179</v>
      </c>
      <c r="O1" s="10" t="s">
        <v>1180</v>
      </c>
      <c r="P1" s="10" t="s">
        <v>1181</v>
      </c>
      <c r="Q1" s="10" t="s">
        <v>1182</v>
      </c>
      <c r="R1" s="10" t="s">
        <v>1183</v>
      </c>
      <c r="S1" s="10" t="s">
        <v>1184</v>
      </c>
      <c r="T1" s="10" t="s">
        <v>1185</v>
      </c>
      <c r="U1" s="10" t="s">
        <v>1186</v>
      </c>
      <c r="V1" s="10" t="s">
        <v>1187</v>
      </c>
      <c r="W1" s="10" t="s">
        <v>1188</v>
      </c>
      <c r="X1" s="10" t="s">
        <v>1189</v>
      </c>
      <c r="Y1" s="10" t="s">
        <v>1190</v>
      </c>
      <c r="Z1" s="10" t="s">
        <v>1191</v>
      </c>
      <c r="AA1" s="10" t="s">
        <v>1192</v>
      </c>
      <c r="AB1" s="10" t="s">
        <v>1193</v>
      </c>
      <c r="AC1" s="10" t="s">
        <v>1194</v>
      </c>
      <c r="AD1" s="10" t="s">
        <v>1195</v>
      </c>
      <c r="AE1" s="10" t="s">
        <v>1196</v>
      </c>
      <c r="AF1" s="10" t="s">
        <v>1197</v>
      </c>
      <c r="AG1" s="10" t="s">
        <v>1198</v>
      </c>
      <c r="AH1" s="10" t="s">
        <v>1199</v>
      </c>
      <c r="AI1" s="10" t="s">
        <v>1200</v>
      </c>
      <c r="AJ1" s="10" t="s">
        <v>1201</v>
      </c>
      <c r="AK1" s="10" t="s">
        <v>1202</v>
      </c>
      <c r="AL1" s="10" t="s">
        <v>1203</v>
      </c>
      <c r="AM1" s="10" t="s">
        <v>1204</v>
      </c>
      <c r="AN1" s="10" t="s">
        <v>1205</v>
      </c>
      <c r="AO1" s="10" t="s">
        <v>1206</v>
      </c>
      <c r="AP1" s="10" t="s">
        <v>1207</v>
      </c>
      <c r="AQ1" s="10" t="s">
        <v>1208</v>
      </c>
      <c r="AR1" s="10" t="s">
        <v>1209</v>
      </c>
      <c r="AS1" s="10" t="s">
        <v>1210</v>
      </c>
      <c r="AT1" s="10" t="s">
        <v>1211</v>
      </c>
      <c r="AU1" s="10" t="s">
        <v>1212</v>
      </c>
      <c r="AV1" s="10" t="s">
        <v>1213</v>
      </c>
      <c r="AW1" s="10" t="s">
        <v>1214</v>
      </c>
      <c r="AX1" s="10" t="s">
        <v>1215</v>
      </c>
      <c r="AY1" s="10" t="s">
        <v>1216</v>
      </c>
      <c r="AZ1" s="10" t="s">
        <v>1217</v>
      </c>
      <c r="BA1" s="10" t="s">
        <v>1218</v>
      </c>
      <c r="BB1" s="10" t="s">
        <v>1219</v>
      </c>
      <c r="BC1" s="10" t="s">
        <v>1220</v>
      </c>
      <c r="BD1" s="10" t="s">
        <v>1221</v>
      </c>
      <c r="BE1" s="10" t="s">
        <v>1222</v>
      </c>
      <c r="BF1" s="10" t="s">
        <v>1223</v>
      </c>
      <c r="BG1" s="10" t="s">
        <v>1224</v>
      </c>
      <c r="BH1" s="10" t="s">
        <v>1225</v>
      </c>
      <c r="BI1" s="10" t="s">
        <v>1226</v>
      </c>
      <c r="BJ1" s="10" t="s">
        <v>1227</v>
      </c>
      <c r="BK1" s="10" t="s">
        <v>1228</v>
      </c>
      <c r="BL1" s="10" t="s">
        <v>1229</v>
      </c>
      <c r="BM1" s="10" t="s">
        <v>1230</v>
      </c>
      <c r="BN1" s="10" t="s">
        <v>1231</v>
      </c>
      <c r="BO1" s="10" t="s">
        <v>1232</v>
      </c>
      <c r="BP1" s="10" t="s">
        <v>1233</v>
      </c>
      <c r="BQ1" s="10" t="s">
        <v>1234</v>
      </c>
      <c r="BR1" s="10" t="s">
        <v>1235</v>
      </c>
      <c r="BS1" s="10" t="s">
        <v>1236</v>
      </c>
    </row>
    <row r="2" spans="1:87" s="169" customFormat="1" ht="12.6" customHeight="1" x14ac:dyDescent="0.25">
      <c r="A2" s="12" t="str">
        <f>RIGHT(data!C97,3)</f>
        <v>063</v>
      </c>
      <c r="B2" s="12" t="str">
        <f>RIGHT(data!C96,4)</f>
        <v>2024</v>
      </c>
      <c r="C2" s="12" t="s">
        <v>1165</v>
      </c>
      <c r="D2" s="198">
        <f>ROUND(N(data!C127),0)</f>
        <v>2563</v>
      </c>
      <c r="E2" s="198">
        <f>ROUND(N(data!C128),0)</f>
        <v>0</v>
      </c>
      <c r="F2" s="198">
        <f>ROUND(N(data!C129),0)</f>
        <v>428</v>
      </c>
      <c r="G2" s="198">
        <f>ROUND(N(data!C130),0)</f>
        <v>335</v>
      </c>
      <c r="H2" s="198">
        <f>ROUND(N(data!D127),0)</f>
        <v>10307</v>
      </c>
      <c r="I2" s="198">
        <f>ROUND(N(data!D128),0)</f>
        <v>0</v>
      </c>
      <c r="J2" s="198">
        <f>ROUND(N(data!D129),0)</f>
        <v>3492</v>
      </c>
      <c r="K2" s="198">
        <f>ROUND(N(data!D130),0)</f>
        <v>627</v>
      </c>
      <c r="L2" s="198">
        <f>ROUND(N(data!C132),0)</f>
        <v>8</v>
      </c>
      <c r="M2" s="198">
        <f>ROUND(N(data!C133),0)</f>
        <v>0</v>
      </c>
      <c r="N2" s="198">
        <f>ROUND(N(data!C134),0)</f>
        <v>32</v>
      </c>
      <c r="O2" s="198">
        <f>ROUND(N(data!C135),0)</f>
        <v>0</v>
      </c>
      <c r="P2" s="198">
        <f>ROUND(N(data!C136),0)</f>
        <v>5</v>
      </c>
      <c r="Q2" s="198">
        <f>ROUND(N(data!C137),0)</f>
        <v>0</v>
      </c>
      <c r="R2" s="198">
        <f>ROUND(N(data!C138),0)</f>
        <v>0</v>
      </c>
      <c r="S2" s="198">
        <f>ROUND(N(data!C139),0)</f>
        <v>0</v>
      </c>
      <c r="T2" s="198">
        <f>ROUND(N(data!C140),0)</f>
        <v>0</v>
      </c>
      <c r="U2" s="198">
        <f>ROUND(N(data!C141),0)</f>
        <v>4</v>
      </c>
      <c r="V2" s="198">
        <f>ROUND(N(data!C142),0)</f>
        <v>0</v>
      </c>
      <c r="W2" s="198">
        <f>ROUND(N(data!C144),0)</f>
        <v>140</v>
      </c>
      <c r="X2" s="198">
        <f>ROUND(N(data!C145),0)</f>
        <v>12</v>
      </c>
      <c r="Y2" s="198">
        <f>ROUND(N(data!B154),0)</f>
        <v>1490</v>
      </c>
      <c r="Z2" s="198">
        <f>ROUND(N(data!B155),0)</f>
        <v>6837</v>
      </c>
      <c r="AA2" s="198">
        <f>ROUND(N(data!B156),0)</f>
        <v>57310</v>
      </c>
      <c r="AB2" s="198">
        <f>ROUND(N(data!B157),0)</f>
        <v>96693830</v>
      </c>
      <c r="AC2" s="198">
        <f>ROUND(N(data!B158),0)</f>
        <v>132490729</v>
      </c>
      <c r="AD2" s="198">
        <f>ROUND(N(data!C154),0)</f>
        <v>1113</v>
      </c>
      <c r="AE2" s="198">
        <f>ROUND(N(data!C155),0)</f>
        <v>2780</v>
      </c>
      <c r="AF2" s="198">
        <f>ROUND(N(data!C156),0)</f>
        <v>36244</v>
      </c>
      <c r="AG2" s="198">
        <f>ROUND(N(data!C157),0)</f>
        <v>34152529</v>
      </c>
      <c r="AH2" s="198">
        <f>ROUND(N(data!C158),0)</f>
        <v>84675813</v>
      </c>
      <c r="AI2" s="198">
        <f>ROUND(N(data!D154),0)</f>
        <v>302</v>
      </c>
      <c r="AJ2" s="198">
        <f>ROUND(N(data!D155),0)</f>
        <v>1317</v>
      </c>
      <c r="AK2" s="198">
        <f>ROUND(N(data!D156),0)</f>
        <v>33982</v>
      </c>
      <c r="AL2" s="198">
        <f>ROUND(N(data!D157),0)</f>
        <v>26206503</v>
      </c>
      <c r="AM2" s="198">
        <f>ROUND(N(data!D158),0)</f>
        <v>82312597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46</v>
      </c>
      <c r="BD2" s="198">
        <f>ROUND(N(data!B167),0)</f>
        <v>373</v>
      </c>
      <c r="BE2" s="198">
        <f>ROUND(N(data!B168),0)</f>
        <v>537</v>
      </c>
      <c r="BF2" s="198">
        <f>ROUND(N(data!B169),0)</f>
        <v>662704</v>
      </c>
      <c r="BG2" s="198">
        <f>ROUND(N(data!B170),0)</f>
        <v>120302</v>
      </c>
      <c r="BH2" s="198">
        <f>ROUND(N(data!C166),0)</f>
        <v>89</v>
      </c>
      <c r="BI2" s="198">
        <f>ROUND(N(data!C167),0)</f>
        <v>2395</v>
      </c>
      <c r="BJ2" s="198">
        <f>ROUND(N(data!C168),0)</f>
        <v>721</v>
      </c>
      <c r="BK2" s="198">
        <f>ROUND(N(data!C169),0)</f>
        <v>4253869</v>
      </c>
      <c r="BL2" s="198">
        <f>ROUND(N(data!C170),0)</f>
        <v>161498</v>
      </c>
      <c r="BM2" s="198">
        <f>ROUND(N(data!D166),0)</f>
        <v>293</v>
      </c>
      <c r="BN2" s="198">
        <f>ROUND(N(data!D167),0)</f>
        <v>724</v>
      </c>
      <c r="BO2" s="198">
        <f>ROUND(N(data!D168),0)</f>
        <v>1964</v>
      </c>
      <c r="BP2" s="198">
        <f>ROUND(N(data!D169),0)</f>
        <v>1284980</v>
      </c>
      <c r="BQ2" s="198">
        <f>ROUND(N(data!D170),0)</f>
        <v>439548</v>
      </c>
      <c r="BR2" s="198">
        <f>ROUND(N(data!B173),0)</f>
        <v>17920863</v>
      </c>
      <c r="BS2" s="198">
        <f>ROUND(N(data!C173),0)</f>
        <v>13087109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DH2"/>
  <sheetViews>
    <sheetView workbookViewId="0">
      <selection activeCell="A2" sqref="A2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1237</v>
      </c>
      <c r="B1" s="12" t="s">
        <v>1238</v>
      </c>
      <c r="C1" s="12" t="s">
        <v>1239</v>
      </c>
      <c r="D1" s="10" t="s">
        <v>1240</v>
      </c>
      <c r="E1" s="10" t="s">
        <v>1241</v>
      </c>
      <c r="F1" s="10" t="s">
        <v>1242</v>
      </c>
      <c r="G1" s="10" t="s">
        <v>1243</v>
      </c>
      <c r="H1" s="10" t="s">
        <v>1244</v>
      </c>
      <c r="I1" s="10" t="s">
        <v>1245</v>
      </c>
      <c r="J1" s="10" t="s">
        <v>1246</v>
      </c>
      <c r="K1" s="10" t="s">
        <v>1247</v>
      </c>
      <c r="L1" s="10" t="s">
        <v>1248</v>
      </c>
      <c r="M1" s="10" t="s">
        <v>1249</v>
      </c>
      <c r="N1" s="10" t="s">
        <v>1250</v>
      </c>
      <c r="O1" s="10" t="s">
        <v>1251</v>
      </c>
      <c r="P1" s="10" t="s">
        <v>1252</v>
      </c>
      <c r="Q1" s="10" t="s">
        <v>1253</v>
      </c>
      <c r="R1" s="10" t="s">
        <v>1254</v>
      </c>
      <c r="S1" s="10" t="s">
        <v>1255</v>
      </c>
      <c r="T1" s="10" t="s">
        <v>1256</v>
      </c>
      <c r="U1" s="10" t="s">
        <v>1257</v>
      </c>
      <c r="V1" s="10" t="s">
        <v>1258</v>
      </c>
      <c r="W1" s="10" t="s">
        <v>1259</v>
      </c>
      <c r="X1" s="10" t="s">
        <v>1260</v>
      </c>
      <c r="Y1" s="10" t="s">
        <v>1261</v>
      </c>
      <c r="Z1" s="10" t="s">
        <v>1262</v>
      </c>
      <c r="AA1" s="10" t="s">
        <v>1263</v>
      </c>
      <c r="AB1" s="10" t="s">
        <v>1264</v>
      </c>
      <c r="AC1" s="10" t="s">
        <v>1265</v>
      </c>
      <c r="AD1" s="10" t="s">
        <v>1266</v>
      </c>
      <c r="AE1" s="10" t="s">
        <v>1267</v>
      </c>
      <c r="AF1" s="10" t="s">
        <v>1268</v>
      </c>
      <c r="AG1" s="10" t="s">
        <v>1269</v>
      </c>
      <c r="AH1" s="10" t="s">
        <v>1270</v>
      </c>
      <c r="AI1" s="10" t="s">
        <v>1271</v>
      </c>
      <c r="AJ1" s="10" t="s">
        <v>1272</v>
      </c>
      <c r="AK1" s="10" t="s">
        <v>1273</v>
      </c>
      <c r="AL1" s="10" t="s">
        <v>1274</v>
      </c>
      <c r="AM1" s="10" t="s">
        <v>1275</v>
      </c>
      <c r="AN1" s="10" t="s">
        <v>1276</v>
      </c>
      <c r="AO1" s="10" t="s">
        <v>1277</v>
      </c>
      <c r="AP1" s="10" t="s">
        <v>1278</v>
      </c>
      <c r="AQ1" s="10" t="s">
        <v>1279</v>
      </c>
      <c r="AR1" s="10" t="s">
        <v>1280</v>
      </c>
      <c r="AS1" s="10" t="s">
        <v>1281</v>
      </c>
      <c r="AT1" s="10" t="s">
        <v>1282</v>
      </c>
      <c r="AU1" s="10" t="s">
        <v>1283</v>
      </c>
      <c r="AV1" s="10" t="s">
        <v>1284</v>
      </c>
      <c r="AW1" s="10" t="s">
        <v>1285</v>
      </c>
      <c r="AX1" s="10" t="s">
        <v>1286</v>
      </c>
      <c r="AY1" s="10" t="s">
        <v>1287</v>
      </c>
      <c r="AZ1" s="10" t="s">
        <v>1288</v>
      </c>
      <c r="BA1" s="10" t="s">
        <v>1289</v>
      </c>
      <c r="BB1" s="10" t="s">
        <v>1290</v>
      </c>
      <c r="BC1" s="10" t="s">
        <v>1291</v>
      </c>
      <c r="BD1" s="10" t="s">
        <v>1292</v>
      </c>
      <c r="BE1" s="10" t="s">
        <v>1293</v>
      </c>
      <c r="BF1" s="10" t="s">
        <v>1294</v>
      </c>
      <c r="BG1" s="10" t="s">
        <v>1295</v>
      </c>
      <c r="BH1" s="10" t="s">
        <v>1296</v>
      </c>
      <c r="BI1" s="10" t="s">
        <v>1297</v>
      </c>
      <c r="BJ1" s="10" t="s">
        <v>1298</v>
      </c>
      <c r="BK1" s="10" t="s">
        <v>1299</v>
      </c>
      <c r="BL1" s="10" t="s">
        <v>1300</v>
      </c>
      <c r="BM1" s="10" t="s">
        <v>1301</v>
      </c>
      <c r="BN1" s="10" t="s">
        <v>1302</v>
      </c>
      <c r="BO1" s="10" t="s">
        <v>1303</v>
      </c>
      <c r="BP1" s="10" t="s">
        <v>1304</v>
      </c>
      <c r="BQ1" s="10" t="s">
        <v>1305</v>
      </c>
      <c r="BR1" s="10" t="s">
        <v>1306</v>
      </c>
      <c r="BS1" s="10" t="s">
        <v>1307</v>
      </c>
      <c r="BT1" s="10" t="s">
        <v>1308</v>
      </c>
      <c r="BU1" s="10" t="s">
        <v>1309</v>
      </c>
      <c r="BV1" s="10" t="s">
        <v>1310</v>
      </c>
      <c r="BW1" s="10" t="s">
        <v>1311</v>
      </c>
      <c r="BX1" s="10" t="s">
        <v>1312</v>
      </c>
      <c r="BY1" s="10" t="s">
        <v>1313</v>
      </c>
      <c r="BZ1" s="10" t="s">
        <v>1314</v>
      </c>
      <c r="CA1" s="10" t="s">
        <v>1315</v>
      </c>
      <c r="CB1" s="10" t="s">
        <v>1316</v>
      </c>
      <c r="CC1" s="10" t="s">
        <v>1317</v>
      </c>
      <c r="CD1" s="10" t="s">
        <v>1318</v>
      </c>
      <c r="CE1" s="10" t="s">
        <v>1319</v>
      </c>
      <c r="CF1" s="10" t="s">
        <v>1320</v>
      </c>
      <c r="CG1" s="10" t="s">
        <v>1321</v>
      </c>
      <c r="CH1" s="10" t="s">
        <v>1322</v>
      </c>
      <c r="CI1" s="10" t="s">
        <v>1323</v>
      </c>
      <c r="CJ1" s="10" t="s">
        <v>1324</v>
      </c>
      <c r="CK1" s="10" t="s">
        <v>1325</v>
      </c>
      <c r="CL1" s="10" t="s">
        <v>1326</v>
      </c>
      <c r="CM1" s="10" t="s">
        <v>1327</v>
      </c>
      <c r="CN1" s="10" t="s">
        <v>1328</v>
      </c>
      <c r="CO1" s="10" t="s">
        <v>1329</v>
      </c>
      <c r="CP1" s="10" t="s">
        <v>1330</v>
      </c>
      <c r="CQ1" s="197" t="s">
        <v>1331</v>
      </c>
      <c r="CR1" s="197" t="s">
        <v>1332</v>
      </c>
      <c r="CS1" s="197" t="s">
        <v>1333</v>
      </c>
      <c r="CT1" s="197" t="s">
        <v>1334</v>
      </c>
      <c r="CU1" s="197" t="s">
        <v>1335</v>
      </c>
      <c r="CV1" s="197" t="s">
        <v>1336</v>
      </c>
      <c r="CW1" s="197" t="s">
        <v>1337</v>
      </c>
      <c r="CX1" s="197" t="s">
        <v>1338</v>
      </c>
      <c r="CY1" s="197" t="s">
        <v>1339</v>
      </c>
      <c r="CZ1" s="197" t="s">
        <v>1340</v>
      </c>
      <c r="DA1" s="197" t="s">
        <v>1341</v>
      </c>
      <c r="DB1" s="197" t="s">
        <v>1342</v>
      </c>
      <c r="DC1" s="197" t="s">
        <v>1343</v>
      </c>
      <c r="DD1" s="197" t="s">
        <v>1344</v>
      </c>
      <c r="DE1" s="10" t="s">
        <v>1345</v>
      </c>
      <c r="DF1" s="10" t="s">
        <v>1346</v>
      </c>
      <c r="DG1" s="10" t="s">
        <v>1347</v>
      </c>
      <c r="DH1" s="10" t="s">
        <v>1348</v>
      </c>
    </row>
    <row r="2" spans="1:112" s="169" customFormat="1" ht="12.6" customHeight="1" x14ac:dyDescent="0.25">
      <c r="A2" s="199" t="str">
        <f>RIGHT(data!C97,3)</f>
        <v>063</v>
      </c>
      <c r="B2" s="200" t="str">
        <f>RIGHT(data!C96,4)</f>
        <v>2024</v>
      </c>
      <c r="C2" s="12" t="s">
        <v>1165</v>
      </c>
      <c r="D2" s="198">
        <f>ROUND(N(data!C266),0)</f>
        <v>13599081</v>
      </c>
      <c r="E2" s="198">
        <f>ROUND(N(data!C267),0)</f>
        <v>0</v>
      </c>
      <c r="F2" s="198">
        <f>ROUND(N(data!C268),0)</f>
        <v>98603984</v>
      </c>
      <c r="G2" s="198">
        <f>ROUND(N(data!C269),0)</f>
        <v>71993927</v>
      </c>
      <c r="H2" s="198">
        <f>ROUND(N(data!C270),0)</f>
        <v>0</v>
      </c>
      <c r="I2" s="198">
        <f>ROUND(N(data!C271),0)</f>
        <v>0</v>
      </c>
      <c r="J2" s="198">
        <f>ROUND(N(data!C272),0)</f>
        <v>0</v>
      </c>
      <c r="K2" s="198">
        <f>ROUND(N(data!C273),0)</f>
        <v>2063550</v>
      </c>
      <c r="L2" s="198">
        <f>ROUND(N(data!C274),0)</f>
        <v>765370</v>
      </c>
      <c r="M2" s="198">
        <f>ROUND(N(data!C275),0)</f>
        <v>0</v>
      </c>
      <c r="N2" s="198">
        <f>ROUND(N(data!C278),0)</f>
        <v>0</v>
      </c>
      <c r="O2" s="198">
        <f>ROUND(N(data!C279),0)</f>
        <v>2777103</v>
      </c>
      <c r="P2" s="198">
        <f>ROUND(N(data!C280),0)</f>
        <v>0</v>
      </c>
      <c r="Q2" s="198">
        <f>ROUND(N(data!C283),0)</f>
        <v>1702265</v>
      </c>
      <c r="R2" s="198">
        <f>ROUND(N(data!C284),0)</f>
        <v>790904</v>
      </c>
      <c r="S2" s="198">
        <f>ROUND(N(data!C285),0)</f>
        <v>70097341</v>
      </c>
      <c r="T2" s="198">
        <f>ROUND(N(data!C286),0)</f>
        <v>9309576</v>
      </c>
      <c r="U2" s="198">
        <f>ROUND(N(data!C287),0)</f>
        <v>0</v>
      </c>
      <c r="V2" s="198">
        <f>ROUND(N(data!C288),0)</f>
        <v>39761071</v>
      </c>
      <c r="W2" s="198">
        <f>ROUND(N(data!C289),0)</f>
        <v>0</v>
      </c>
      <c r="X2" s="198">
        <f>ROUND(N(data!C290),0)</f>
        <v>981521</v>
      </c>
      <c r="Y2" s="198">
        <f>ROUND(N(data!C291),0)</f>
        <v>0</v>
      </c>
      <c r="Z2" s="198">
        <f>ROUND(N(data!C292),0)</f>
        <v>93637446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7721082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6893548</v>
      </c>
      <c r="AI2" s="198">
        <f>ROUND(N(data!C314),0)</f>
        <v>0</v>
      </c>
      <c r="AJ2" s="198">
        <f>ROUND(N(data!C315),0)</f>
        <v>0</v>
      </c>
      <c r="AK2" s="198">
        <f>ROUND(N(data!C316),0)</f>
        <v>16896700</v>
      </c>
      <c r="AL2" s="198">
        <f>ROUND(N(data!C317),0)</f>
        <v>7322154</v>
      </c>
      <c r="AM2" s="198">
        <f>ROUND(N(data!C318),0)</f>
        <v>0</v>
      </c>
      <c r="AN2" s="198">
        <f>ROUND(N(data!C319),0)</f>
        <v>8583286</v>
      </c>
      <c r="AO2" s="198">
        <f>ROUND(N(data!C320),0)</f>
        <v>0</v>
      </c>
      <c r="AP2" s="198">
        <f>ROUND(N(data!C321),0)</f>
        <v>0</v>
      </c>
      <c r="AQ2" s="198">
        <f>ROUND(N(data!C322),0)</f>
        <v>450157</v>
      </c>
      <c r="AR2" s="198">
        <f>ROUND(N(data!C323),0)</f>
        <v>770000</v>
      </c>
      <c r="AS2" s="198">
        <f>ROUND(N(data!C326),0)</f>
        <v>0</v>
      </c>
      <c r="AT2" s="198">
        <f>ROUND(N(data!C327),0)</f>
        <v>0</v>
      </c>
      <c r="AU2" s="198">
        <f>ROUND(N(data!C328),0)</f>
        <v>0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0</v>
      </c>
      <c r="AZ2" s="198">
        <f>ROUND(N(data!C335),0)</f>
        <v>33599440</v>
      </c>
      <c r="BA2" s="198">
        <f>ROUND(N(data!C336),0)</f>
        <v>0</v>
      </c>
      <c r="BB2" s="198">
        <f>ROUND(N(data!C337),0)</f>
        <v>0</v>
      </c>
      <c r="BC2" s="198">
        <f>ROUND(N(data!C338),0)</f>
        <v>4621050</v>
      </c>
      <c r="BD2" s="198">
        <f>ROUND(N(data!C339),0)</f>
        <v>0</v>
      </c>
      <c r="BE2" s="198">
        <f>ROUND(N(data!C343),0)</f>
        <v>-18764078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36726314</v>
      </c>
      <c r="BJ2" s="198">
        <f>ROUND(N(data!C349),0)</f>
        <v>0</v>
      </c>
      <c r="BK2" s="198">
        <f>ROUND(N(data!CE60),2)</f>
        <v>490.28</v>
      </c>
      <c r="BL2" s="198">
        <f>ROUND(N(data!C358),0)</f>
        <v>163254415</v>
      </c>
      <c r="BM2" s="198">
        <f>ROUND(N(data!C359),0)</f>
        <v>300200486</v>
      </c>
      <c r="BN2" s="198">
        <f>ROUND(N(data!C363),0)</f>
        <v>311970490</v>
      </c>
      <c r="BO2" s="198">
        <f>ROUND(N(data!C364),0)</f>
        <v>2225852</v>
      </c>
      <c r="BP2" s="198">
        <f>ROUND(N(data!C365),0)</f>
        <v>23772346</v>
      </c>
      <c r="BQ2" s="198">
        <f>ROUND(N(data!D381),0)</f>
        <v>5199322</v>
      </c>
      <c r="BR2" s="198">
        <f>ROUND(N(data!C370),0)</f>
        <v>929319</v>
      </c>
      <c r="BS2" s="198">
        <f>ROUND(N(data!C371),0)</f>
        <v>2210689</v>
      </c>
      <c r="BT2" s="198">
        <f>ROUND(N(data!C372),0)</f>
        <v>0</v>
      </c>
      <c r="BU2" s="198">
        <f>ROUND(N(data!C373),0)</f>
        <v>0</v>
      </c>
      <c r="BV2" s="198">
        <f>ROUND(N(data!C374),0)</f>
        <v>0</v>
      </c>
      <c r="BW2" s="198">
        <f>ROUND(N(data!C375),0)</f>
        <v>0</v>
      </c>
      <c r="BX2" s="198">
        <f>ROUND(N(data!C376),0)</f>
        <v>0</v>
      </c>
      <c r="BY2" s="198">
        <f>ROUND(N(data!C377),0)</f>
        <v>0</v>
      </c>
      <c r="BZ2" s="198">
        <f>ROUND(N(data!C378),0)</f>
        <v>127919</v>
      </c>
      <c r="CA2" s="198">
        <f>ROUND(N(data!C379),0)</f>
        <v>335054</v>
      </c>
      <c r="CB2" s="198">
        <f>ROUND(N(data!C380),0)</f>
        <v>1596341</v>
      </c>
      <c r="CC2" s="198">
        <f>ROUND(N(data!C382),0)</f>
        <v>5020168</v>
      </c>
      <c r="CD2" s="198">
        <f>ROUND(N(data!C389),0)</f>
        <v>42634428</v>
      </c>
      <c r="CE2" s="198">
        <f>ROUND(N(data!C390),0)</f>
        <v>12203641</v>
      </c>
      <c r="CF2" s="198">
        <f>ROUND(N(data!C391),0)</f>
        <v>15948536</v>
      </c>
      <c r="CG2" s="198">
        <f>ROUND(N(data!C392),0)</f>
        <v>12091078</v>
      </c>
      <c r="CH2" s="198">
        <f>ROUND(N(data!C393),0)</f>
        <v>1215891</v>
      </c>
      <c r="CI2" s="198">
        <f>ROUND(N(data!C394),0)</f>
        <v>12760276</v>
      </c>
      <c r="CJ2" s="198">
        <f>ROUND(N(data!C395),0)</f>
        <v>3122763</v>
      </c>
      <c r="CK2" s="198">
        <f>ROUND(N(data!C396),0)</f>
        <v>849521</v>
      </c>
      <c r="CL2" s="198">
        <f>ROUND(N(data!C397),0)</f>
        <v>0</v>
      </c>
      <c r="CM2" s="198">
        <f>ROUND(N(data!C398),0)</f>
        <v>1498005</v>
      </c>
      <c r="CN2" s="198">
        <f>ROUND(N(data!C399),0)</f>
        <v>2095355</v>
      </c>
      <c r="CO2" s="198">
        <f>ROUND(N(data!C362),0)</f>
        <v>11185810</v>
      </c>
      <c r="CP2" s="198">
        <f>ROUND(N(data!D415),0)</f>
        <v>18430609</v>
      </c>
      <c r="CQ2" s="52">
        <f>ROUND(N(data!C401),0)</f>
        <v>528322</v>
      </c>
      <c r="CR2" s="52">
        <f>ROUND(N(data!C402),0)</f>
        <v>8236320</v>
      </c>
      <c r="CS2" s="52">
        <f>ROUND(N(data!C403),0)</f>
        <v>1384306</v>
      </c>
      <c r="CT2" s="52">
        <f>ROUND(N(data!C404),0)</f>
        <v>1369159</v>
      </c>
      <c r="CU2" s="52">
        <f>ROUND(N(data!C405),0)</f>
        <v>339112</v>
      </c>
      <c r="CV2" s="52">
        <f>ROUND(N(data!C406),0)</f>
        <v>328770</v>
      </c>
      <c r="CW2" s="52">
        <f>ROUND(N(data!C407),0)</f>
        <v>708426</v>
      </c>
      <c r="CX2" s="52">
        <f>ROUND(N(data!C408),0)</f>
        <v>834531</v>
      </c>
      <c r="CY2" s="52">
        <f>ROUND(N(data!C409),0)</f>
        <v>0</v>
      </c>
      <c r="CZ2" s="52">
        <f>ROUND(N(data!C410),0)</f>
        <v>99858</v>
      </c>
      <c r="DA2" s="52">
        <f>ROUND(N(data!C411),0)</f>
        <v>7821</v>
      </c>
      <c r="DB2" s="52">
        <f>ROUND(N(data!C412),0)</f>
        <v>0</v>
      </c>
      <c r="DC2" s="52">
        <f>ROUND(N(data!C413),0)</f>
        <v>0</v>
      </c>
      <c r="DD2" s="52">
        <f>ROUND(N(data!C414),0)</f>
        <v>4593985</v>
      </c>
      <c r="DE2" s="52">
        <f>ROUND(N(data!C419),0)</f>
        <v>0</v>
      </c>
      <c r="DF2" s="198">
        <f>ROUND(N(data!D420),0)</f>
        <v>1503121</v>
      </c>
      <c r="DG2" s="198">
        <f>ROUND(N(data!C422),0)</f>
        <v>0</v>
      </c>
      <c r="DH2" s="198">
        <f>ROUND(N(data!C423),0)</f>
        <v>0</v>
      </c>
    </row>
  </sheetData>
  <sheetProtection algorithmName="SHA-512" hashValue="uK+zZjtRAtR7uiXXec2xyI2Pcy3obXGy58qUZBZHEtispQpWQ4bjDjLXLa8iMXYRDfOCxHGPutkDE2DN/wBRCw==" saltValue="Xvp9wTsDzfxO6gd03xpdbQ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1349</v>
      </c>
      <c r="B1" s="12" t="s">
        <v>1350</v>
      </c>
      <c r="C1" s="10" t="s">
        <v>1351</v>
      </c>
      <c r="D1" s="12" t="s">
        <v>1352</v>
      </c>
      <c r="E1" s="10" t="s">
        <v>1353</v>
      </c>
      <c r="F1" s="10" t="s">
        <v>1354</v>
      </c>
      <c r="G1" s="10" t="s">
        <v>1355</v>
      </c>
      <c r="H1" s="10" t="s">
        <v>1356</v>
      </c>
      <c r="I1" s="10" t="s">
        <v>1357</v>
      </c>
      <c r="J1" s="10" t="s">
        <v>1358</v>
      </c>
      <c r="K1" s="10" t="s">
        <v>1359</v>
      </c>
      <c r="L1" s="10" t="s">
        <v>1360</v>
      </c>
      <c r="M1" s="10" t="s">
        <v>1361</v>
      </c>
      <c r="N1" s="10" t="s">
        <v>1362</v>
      </c>
      <c r="O1" s="10" t="s">
        <v>1363</v>
      </c>
      <c r="P1" s="10" t="s">
        <v>1331</v>
      </c>
      <c r="Q1" s="10" t="s">
        <v>1332</v>
      </c>
      <c r="R1" s="10" t="s">
        <v>1333</v>
      </c>
      <c r="S1" s="10" t="s">
        <v>1334</v>
      </c>
      <c r="T1" s="10" t="s">
        <v>1335</v>
      </c>
      <c r="U1" s="10" t="s">
        <v>1336</v>
      </c>
      <c r="V1" s="10" t="s">
        <v>1337</v>
      </c>
      <c r="W1" s="10" t="s">
        <v>1338</v>
      </c>
      <c r="X1" s="10" t="s">
        <v>1339</v>
      </c>
      <c r="Y1" s="10" t="s">
        <v>1340</v>
      </c>
      <c r="Z1" s="10" t="s">
        <v>1341</v>
      </c>
      <c r="AA1" s="10" t="s">
        <v>1342</v>
      </c>
      <c r="AB1" s="10" t="s">
        <v>1343</v>
      </c>
      <c r="AC1" s="10" t="s">
        <v>1344</v>
      </c>
      <c r="AD1" s="10" t="s">
        <v>1364</v>
      </c>
      <c r="AE1" s="10" t="s">
        <v>1365</v>
      </c>
      <c r="AF1" s="10" t="s">
        <v>1366</v>
      </c>
      <c r="AG1" s="10" t="s">
        <v>1367</v>
      </c>
      <c r="AH1" s="10" t="s">
        <v>1368</v>
      </c>
      <c r="AI1" s="10" t="s">
        <v>1369</v>
      </c>
      <c r="AJ1" s="10" t="s">
        <v>1370</v>
      </c>
      <c r="AK1" s="10" t="s">
        <v>1371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063</v>
      </c>
      <c r="B2" s="200" t="str">
        <f>RIGHT(data!$C$96,4)</f>
        <v>2024</v>
      </c>
      <c r="C2" s="12" t="str">
        <f>data!C$55</f>
        <v>6010</v>
      </c>
      <c r="D2" s="12" t="s">
        <v>1165</v>
      </c>
      <c r="E2" s="198">
        <f>ROUND(N(data!C59), 0)</f>
        <v>1809</v>
      </c>
      <c r="F2" s="271">
        <f>ROUND(N(data!C60), 2)</f>
        <v>16.399999999999999</v>
      </c>
      <c r="G2" s="198">
        <f>ROUND(N(data!C61), 0)</f>
        <v>1677609</v>
      </c>
      <c r="H2" s="198">
        <f>ROUND(N(data!C62), 0)</f>
        <v>532665</v>
      </c>
      <c r="I2" s="198">
        <f>ROUND(N(data!C63), 0)</f>
        <v>0</v>
      </c>
      <c r="J2" s="198">
        <f>ROUND(N(data!C64), 0)</f>
        <v>271576</v>
      </c>
      <c r="K2" s="198">
        <f>ROUND(N(data!C65), 0)</f>
        <v>0</v>
      </c>
      <c r="L2" s="198">
        <f>ROUND(N(data!C66), 0)</f>
        <v>3863</v>
      </c>
      <c r="M2" s="198">
        <f>ROUND(N(data!C67), 0)</f>
        <v>66035</v>
      </c>
      <c r="N2" s="198">
        <f>ROUND(N(data!C68), 0)</f>
        <v>120326</v>
      </c>
      <c r="O2" s="198">
        <f>ROUND(N(data!C69), 0)</f>
        <v>227959</v>
      </c>
      <c r="P2" s="198">
        <f>ROUND(N(data!C70), 0)</f>
        <v>0</v>
      </c>
      <c r="Q2" s="198">
        <f>ROUND(N(data!C71), 0)</f>
        <v>226088</v>
      </c>
      <c r="R2" s="198">
        <f>ROUND(N(data!C72), 0)</f>
        <v>0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2055</v>
      </c>
      <c r="X2" s="198">
        <f>ROUND(N(data!C78), 0)</f>
        <v>0</v>
      </c>
      <c r="Y2" s="198">
        <f>ROUND(N(data!C79), 0)</f>
        <v>0</v>
      </c>
      <c r="Z2" s="198">
        <f>ROUND(N(data!C80), 0)</f>
        <v>0</v>
      </c>
      <c r="AA2" s="198">
        <f>ROUND(N(data!C81), 0)</f>
        <v>0</v>
      </c>
      <c r="AB2" s="198">
        <f>ROUND(N(data!C82), 0)</f>
        <v>0</v>
      </c>
      <c r="AC2" s="198">
        <f>ROUND(N(data!C83), 0)</f>
        <v>-183</v>
      </c>
      <c r="AD2" s="198">
        <f>ROUND(N(data!C84), 0)</f>
        <v>0</v>
      </c>
      <c r="AE2" s="198">
        <f>ROUND(N(data!C89), 0)</f>
        <v>8004283</v>
      </c>
      <c r="AF2" s="198">
        <f>ROUND(N(data!C87), 0)</f>
        <v>7992034</v>
      </c>
      <c r="AG2" s="198">
        <f>ROUND(N(data!C90), 0)</f>
        <v>5886</v>
      </c>
      <c r="AH2" s="198">
        <f>ROUND(N(data!C91), 0)</f>
        <v>3086</v>
      </c>
      <c r="AI2" s="198">
        <f>ROUND(N(data!C92), 0)</f>
        <v>1717</v>
      </c>
      <c r="AJ2" s="198">
        <f>ROUND(N(data!C93), 0)</f>
        <v>24103</v>
      </c>
      <c r="AK2" s="271">
        <f>ROUND(N(data!C94), 2)</f>
        <v>14.3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063</v>
      </c>
      <c r="B3" s="200" t="str">
        <f>RIGHT(data!$C$96,4)</f>
        <v>2024</v>
      </c>
      <c r="C3" s="12" t="str">
        <f>data!D$55</f>
        <v>6030</v>
      </c>
      <c r="D3" s="12" t="s">
        <v>1165</v>
      </c>
      <c r="E3" s="198">
        <f>ROUND(N(data!D59), 0)</f>
        <v>0</v>
      </c>
      <c r="F3" s="271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271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063</v>
      </c>
      <c r="B4" s="200" t="str">
        <f>RIGHT(data!$C$96,4)</f>
        <v>2024</v>
      </c>
      <c r="C4" s="12" t="str">
        <f>data!E$55</f>
        <v>6070</v>
      </c>
      <c r="D4" s="12" t="s">
        <v>1165</v>
      </c>
      <c r="E4" s="198">
        <f>ROUND(N(data!E59), 0)</f>
        <v>8498</v>
      </c>
      <c r="F4" s="271">
        <f>ROUND(N(data!E60), 2)</f>
        <v>48.23</v>
      </c>
      <c r="G4" s="198">
        <f>ROUND(N(data!E61), 0)</f>
        <v>4443000</v>
      </c>
      <c r="H4" s="198">
        <f>ROUND(N(data!E62), 0)</f>
        <v>1361797</v>
      </c>
      <c r="I4" s="198">
        <f>ROUND(N(data!E63), 0)</f>
        <v>5354942</v>
      </c>
      <c r="J4" s="198">
        <f>ROUND(N(data!E64), 0)</f>
        <v>303087</v>
      </c>
      <c r="K4" s="198">
        <f>ROUND(N(data!E65), 0)</f>
        <v>0</v>
      </c>
      <c r="L4" s="198">
        <f>ROUND(N(data!E66), 0)</f>
        <v>16286</v>
      </c>
      <c r="M4" s="198">
        <f>ROUND(N(data!E67), 0)</f>
        <v>126539</v>
      </c>
      <c r="N4" s="198">
        <f>ROUND(N(data!E68), 0)</f>
        <v>240652</v>
      </c>
      <c r="O4" s="198">
        <f>ROUND(N(data!E69), 0)</f>
        <v>427958</v>
      </c>
      <c r="P4" s="198">
        <f>ROUND(N(data!E70), 0)</f>
        <v>0</v>
      </c>
      <c r="Q4" s="198">
        <f>ROUND(N(data!E71), 0)</f>
        <v>403425</v>
      </c>
      <c r="R4" s="198">
        <f>ROUND(N(data!E72), 0)</f>
        <v>0</v>
      </c>
      <c r="S4" s="198">
        <f>ROUND(N(data!E73), 0)</f>
        <v>0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21713</v>
      </c>
      <c r="X4" s="198">
        <f>ROUND(N(data!E78), 0)</f>
        <v>0</v>
      </c>
      <c r="Y4" s="198">
        <f>ROUND(N(data!E79), 0)</f>
        <v>2376</v>
      </c>
      <c r="Z4" s="198">
        <f>ROUND(N(data!E80), 0)</f>
        <v>0</v>
      </c>
      <c r="AA4" s="198">
        <f>ROUND(N(data!E81), 0)</f>
        <v>0</v>
      </c>
      <c r="AB4" s="198">
        <f>ROUND(N(data!E82), 0)</f>
        <v>0</v>
      </c>
      <c r="AC4" s="198">
        <f>ROUND(N(data!E83), 0)</f>
        <v>444</v>
      </c>
      <c r="AD4" s="198">
        <f>ROUND(N(data!E84), 0)</f>
        <v>0</v>
      </c>
      <c r="AE4" s="198">
        <f>ROUND(N(data!E89), 0)</f>
        <v>24475240</v>
      </c>
      <c r="AF4" s="198">
        <f>ROUND(N(data!E87), 0)</f>
        <v>24289164</v>
      </c>
      <c r="AG4" s="198">
        <f>ROUND(N(data!E90), 0)</f>
        <v>20340</v>
      </c>
      <c r="AH4" s="198">
        <f>ROUND(N(data!E91), 0)</f>
        <v>24699</v>
      </c>
      <c r="AI4" s="198">
        <f>ROUND(N(data!E92), 0)</f>
        <v>5934</v>
      </c>
      <c r="AJ4" s="198">
        <f>ROUND(N(data!E93), 0)</f>
        <v>70937</v>
      </c>
      <c r="AK4" s="271">
        <f>ROUND(N(data!E94), 2)</f>
        <v>42.37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063</v>
      </c>
      <c r="B5" s="200" t="str">
        <f>RIGHT(data!$C$96,4)</f>
        <v>2024</v>
      </c>
      <c r="C5" s="12" t="str">
        <f>data!F$55</f>
        <v>6100</v>
      </c>
      <c r="D5" s="12" t="s">
        <v>1165</v>
      </c>
      <c r="E5" s="198">
        <f>ROUND(N(data!F59), 0)</f>
        <v>0</v>
      </c>
      <c r="F5" s="271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271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063</v>
      </c>
      <c r="B6" s="200" t="str">
        <f>RIGHT(data!$C$96,4)</f>
        <v>2024</v>
      </c>
      <c r="C6" s="12" t="str">
        <f>data!G$55</f>
        <v>6120</v>
      </c>
      <c r="D6" s="12" t="s">
        <v>1165</v>
      </c>
      <c r="E6" s="198">
        <f>ROUND(N(data!G59), 0)</f>
        <v>0</v>
      </c>
      <c r="F6" s="271">
        <f>ROUND(N(data!G60), 2)</f>
        <v>1.1299999999999999</v>
      </c>
      <c r="G6" s="198">
        <f>ROUND(N(data!G61), 0)</f>
        <v>0</v>
      </c>
      <c r="H6" s="198">
        <f>ROUND(N(data!G62), 0)</f>
        <v>0</v>
      </c>
      <c r="I6" s="198">
        <f>ROUND(N(data!G63), 0)</f>
        <v>2050</v>
      </c>
      <c r="J6" s="198">
        <f>ROUND(N(data!G64), 0)</f>
        <v>11319</v>
      </c>
      <c r="K6" s="198">
        <f>ROUND(N(data!G65), 0)</f>
        <v>0</v>
      </c>
      <c r="L6" s="198">
        <f>ROUND(N(data!G66), 0)</f>
        <v>217300</v>
      </c>
      <c r="M6" s="198">
        <f>ROUND(N(data!G67), 0)</f>
        <v>61</v>
      </c>
      <c r="N6" s="198">
        <f>ROUND(N(data!G68), 0)</f>
        <v>15528</v>
      </c>
      <c r="O6" s="198">
        <f>ROUND(N(data!G69), 0)</f>
        <v>2228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340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1888</v>
      </c>
      <c r="AC6" s="198">
        <f>ROUND(N(data!G83), 0)</f>
        <v>0</v>
      </c>
      <c r="AD6" s="198">
        <f>ROUND(N(data!G84), 0)</f>
        <v>0</v>
      </c>
      <c r="AE6" s="198">
        <f>ROUND(N(data!G89), 0)</f>
        <v>874336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271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063</v>
      </c>
      <c r="B7" s="200" t="str">
        <f>RIGHT(data!$C$96,4)</f>
        <v>2024</v>
      </c>
      <c r="C7" s="12" t="str">
        <f>data!H$55</f>
        <v>6140</v>
      </c>
      <c r="D7" s="12" t="s">
        <v>1165</v>
      </c>
      <c r="E7" s="198">
        <f>ROUND(N(data!H59), 0)</f>
        <v>0</v>
      </c>
      <c r="F7" s="271">
        <f>ROUND(N(data!H60), 2)</f>
        <v>0</v>
      </c>
      <c r="G7" s="198">
        <f>ROUND(N(data!H61), 0)</f>
        <v>0</v>
      </c>
      <c r="H7" s="198">
        <f>ROUND(N(data!H62), 0)</f>
        <v>0</v>
      </c>
      <c r="I7" s="198">
        <f>ROUND(N(data!H63), 0)</f>
        <v>0</v>
      </c>
      <c r="J7" s="198">
        <f>ROUND(N(data!H64), 0)</f>
        <v>0</v>
      </c>
      <c r="K7" s="198">
        <f>ROUND(N(data!H65), 0)</f>
        <v>0</v>
      </c>
      <c r="L7" s="198">
        <f>ROUND(N(data!H66), 0)</f>
        <v>0</v>
      </c>
      <c r="M7" s="198">
        <f>ROUND(N(data!H67), 0)</f>
        <v>0</v>
      </c>
      <c r="N7" s="198">
        <f>ROUND(N(data!H68), 0)</f>
        <v>0</v>
      </c>
      <c r="O7" s="198">
        <f>ROUND(N(data!H69), 0)</f>
        <v>0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0</v>
      </c>
      <c r="AD7" s="198">
        <f>ROUND(N(data!H84), 0)</f>
        <v>0</v>
      </c>
      <c r="AE7" s="198">
        <f>ROUND(N(data!H89), 0)</f>
        <v>0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271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063</v>
      </c>
      <c r="B8" s="200" t="str">
        <f>RIGHT(data!$C$96,4)</f>
        <v>2024</v>
      </c>
      <c r="C8" s="12" t="str">
        <f>data!I$55</f>
        <v>6150</v>
      </c>
      <c r="D8" s="12" t="s">
        <v>1165</v>
      </c>
      <c r="E8" s="198">
        <f>ROUND(N(data!I59), 0)</f>
        <v>3492</v>
      </c>
      <c r="F8" s="271">
        <f>ROUND(N(data!I60), 2)</f>
        <v>22.7</v>
      </c>
      <c r="G8" s="198">
        <f>ROUND(N(data!I61), 0)</f>
        <v>2593375</v>
      </c>
      <c r="H8" s="198">
        <f>ROUND(N(data!I62), 0)</f>
        <v>738137</v>
      </c>
      <c r="I8" s="198">
        <f>ROUND(N(data!I63), 0)</f>
        <v>44600</v>
      </c>
      <c r="J8" s="198">
        <f>ROUND(N(data!I64), 0)</f>
        <v>22379</v>
      </c>
      <c r="K8" s="198">
        <f>ROUND(N(data!I65), 0)</f>
        <v>0</v>
      </c>
      <c r="L8" s="198">
        <f>ROUND(N(data!I66), 0)</f>
        <v>110841</v>
      </c>
      <c r="M8" s="198">
        <f>ROUND(N(data!I67), 0)</f>
        <v>89905</v>
      </c>
      <c r="N8" s="198">
        <f>ROUND(N(data!I68), 0)</f>
        <v>34</v>
      </c>
      <c r="O8" s="198">
        <f>ROUND(N(data!I69), 0)</f>
        <v>221279</v>
      </c>
      <c r="P8" s="198">
        <f>ROUND(N(data!I70), 0)</f>
        <v>0</v>
      </c>
      <c r="Q8" s="198">
        <f>ROUND(N(data!I71), 0)</f>
        <v>195115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10142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3353</v>
      </c>
      <c r="AB8" s="198">
        <f>ROUND(N(data!I82), 0)</f>
        <v>0</v>
      </c>
      <c r="AC8" s="198">
        <f>ROUND(N(data!I83), 0)</f>
        <v>12669</v>
      </c>
      <c r="AD8" s="198">
        <f>ROUND(N(data!I84), 0)</f>
        <v>0</v>
      </c>
      <c r="AE8" s="198">
        <f>ROUND(N(data!I89), 0)</f>
        <v>6923181</v>
      </c>
      <c r="AF8" s="198">
        <f>ROUND(N(data!I87), 0)</f>
        <v>6203453</v>
      </c>
      <c r="AG8" s="198">
        <f>ROUND(N(data!I90), 0)</f>
        <v>17985</v>
      </c>
      <c r="AH8" s="198">
        <f>ROUND(N(data!I91), 0)</f>
        <v>10600</v>
      </c>
      <c r="AI8" s="198">
        <f>ROUND(N(data!I92), 0)</f>
        <v>5247</v>
      </c>
      <c r="AJ8" s="198">
        <f>ROUND(N(data!I93), 0)</f>
        <v>24429</v>
      </c>
      <c r="AK8" s="271">
        <f>ROUND(N(data!I94), 2)</f>
        <v>14.2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063</v>
      </c>
      <c r="B9" s="200" t="str">
        <f>RIGHT(data!$C$96,4)</f>
        <v>2024</v>
      </c>
      <c r="C9" s="12" t="str">
        <f>data!J$55</f>
        <v>6170</v>
      </c>
      <c r="D9" s="12" t="s">
        <v>1165</v>
      </c>
      <c r="E9" s="198">
        <f>ROUND(N(data!J59), 0)</f>
        <v>627</v>
      </c>
      <c r="F9" s="271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1562</v>
      </c>
      <c r="K9" s="198">
        <f>ROUND(N(data!J65), 0)</f>
        <v>0</v>
      </c>
      <c r="L9" s="198">
        <f>ROUND(N(data!J66), 0)</f>
        <v>2027</v>
      </c>
      <c r="M9" s="198">
        <f>ROUND(N(data!J67), 0)</f>
        <v>23377</v>
      </c>
      <c r="N9" s="198">
        <f>ROUND(N(data!J68), 0)</f>
        <v>0</v>
      </c>
      <c r="O9" s="198">
        <f>ROUND(N(data!J69), 0)</f>
        <v>75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75</v>
      </c>
      <c r="AD9" s="198">
        <f>ROUND(N(data!J84), 0)</f>
        <v>0</v>
      </c>
      <c r="AE9" s="198">
        <f>ROUND(N(data!J89), 0)</f>
        <v>1662110</v>
      </c>
      <c r="AF9" s="198">
        <f>ROUND(N(data!J87), 0)</f>
        <v>1660938</v>
      </c>
      <c r="AG9" s="198">
        <f>ROUND(N(data!J90), 0)</f>
        <v>459</v>
      </c>
      <c r="AH9" s="198">
        <f>ROUND(N(data!J91), 0)</f>
        <v>0</v>
      </c>
      <c r="AI9" s="198">
        <f>ROUND(N(data!J92), 0)</f>
        <v>134</v>
      </c>
      <c r="AJ9" s="198">
        <f>ROUND(N(data!J93), 0)</f>
        <v>0</v>
      </c>
      <c r="AK9" s="271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063</v>
      </c>
      <c r="B10" s="200" t="str">
        <f>RIGHT(data!$C$96,4)</f>
        <v>2024</v>
      </c>
      <c r="C10" s="12" t="str">
        <f>data!K$55</f>
        <v>6200</v>
      </c>
      <c r="D10" s="12" t="s">
        <v>1165</v>
      </c>
      <c r="E10" s="198">
        <f>ROUND(N(data!K59), 0)</f>
        <v>0</v>
      </c>
      <c r="F10" s="271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063</v>
      </c>
      <c r="B11" s="200" t="str">
        <f>RIGHT(data!$C$96,4)</f>
        <v>2024</v>
      </c>
      <c r="C11" s="12" t="str">
        <f>data!L$55</f>
        <v>6210</v>
      </c>
      <c r="D11" s="12" t="s">
        <v>1165</v>
      </c>
      <c r="E11" s="198">
        <f>ROUND(N(data!L59), 0)</f>
        <v>0</v>
      </c>
      <c r="F11" s="271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271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063</v>
      </c>
      <c r="B12" s="200" t="str">
        <f>RIGHT(data!$C$96,4)</f>
        <v>2024</v>
      </c>
      <c r="C12" s="12" t="str">
        <f>data!M$55</f>
        <v>6330</v>
      </c>
      <c r="D12" s="12" t="s">
        <v>1165</v>
      </c>
      <c r="E12" s="198">
        <f>ROUND(N(data!M59), 0)</f>
        <v>0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063</v>
      </c>
      <c r="B13" s="200" t="str">
        <f>RIGHT(data!$C$96,4)</f>
        <v>2024</v>
      </c>
      <c r="C13" s="12" t="str">
        <f>data!N$55</f>
        <v>6400</v>
      </c>
      <c r="D13" s="12" t="s">
        <v>1165</v>
      </c>
      <c r="E13" s="198">
        <f>ROUND(N(data!N59), 0)</f>
        <v>0</v>
      </c>
      <c r="F13" s="271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71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063</v>
      </c>
      <c r="B14" s="200" t="str">
        <f>RIGHT(data!$C$96,4)</f>
        <v>2024</v>
      </c>
      <c r="C14" s="12" t="str">
        <f>data!O$55</f>
        <v>7010</v>
      </c>
      <c r="D14" s="12" t="s">
        <v>1165</v>
      </c>
      <c r="E14" s="198">
        <f>ROUND(N(data!O59), 0)</f>
        <v>335</v>
      </c>
      <c r="F14" s="271">
        <f>ROUND(N(data!O60), 2)</f>
        <v>20.59</v>
      </c>
      <c r="G14" s="198">
        <f>ROUND(N(data!O61), 0)</f>
        <v>2030353</v>
      </c>
      <c r="H14" s="198">
        <f>ROUND(N(data!O62), 0)</f>
        <v>636231</v>
      </c>
      <c r="I14" s="198">
        <f>ROUND(N(data!O63), 0)</f>
        <v>4800</v>
      </c>
      <c r="J14" s="198">
        <f>ROUND(N(data!O64), 0)</f>
        <v>205763</v>
      </c>
      <c r="K14" s="198">
        <f>ROUND(N(data!O65), 0)</f>
        <v>0</v>
      </c>
      <c r="L14" s="198">
        <f>ROUND(N(data!O66), 0)</f>
        <v>63009</v>
      </c>
      <c r="M14" s="198">
        <f>ROUND(N(data!O67), 0)</f>
        <v>51890</v>
      </c>
      <c r="N14" s="198">
        <f>ROUND(N(data!O68), 0)</f>
        <v>0</v>
      </c>
      <c r="O14" s="198">
        <f>ROUND(N(data!O69), 0)</f>
        <v>831403</v>
      </c>
      <c r="P14" s="198">
        <f>ROUND(N(data!O70), 0)</f>
        <v>0</v>
      </c>
      <c r="Q14" s="198">
        <f>ROUND(N(data!O71), 0)</f>
        <v>807296</v>
      </c>
      <c r="R14" s="198">
        <f>ROUND(N(data!O72), 0)</f>
        <v>0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21779</v>
      </c>
      <c r="X14" s="198">
        <f>ROUND(N(data!O78), 0)</f>
        <v>0</v>
      </c>
      <c r="Y14" s="198">
        <f>ROUND(N(data!O79), 0)</f>
        <v>0</v>
      </c>
      <c r="Z14" s="198">
        <f>ROUND(N(data!O80), 0)</f>
        <v>131</v>
      </c>
      <c r="AA14" s="198">
        <f>ROUND(N(data!O81), 0)</f>
        <v>0</v>
      </c>
      <c r="AB14" s="198">
        <f>ROUND(N(data!O82), 0)</f>
        <v>0</v>
      </c>
      <c r="AC14" s="198">
        <f>ROUND(N(data!O83), 0)</f>
        <v>2198</v>
      </c>
      <c r="AD14" s="198">
        <f>ROUND(N(data!O84), 0)</f>
        <v>0</v>
      </c>
      <c r="AE14" s="198">
        <f>ROUND(N(data!O89), 0)</f>
        <v>5063160</v>
      </c>
      <c r="AF14" s="198">
        <f>ROUND(N(data!O87), 0)</f>
        <v>4187763</v>
      </c>
      <c r="AG14" s="198">
        <f>ROUND(N(data!O90), 0)</f>
        <v>3113</v>
      </c>
      <c r="AH14" s="198">
        <f>ROUND(N(data!O91), 0)</f>
        <v>0</v>
      </c>
      <c r="AI14" s="198">
        <f>ROUND(N(data!O92), 0)</f>
        <v>908</v>
      </c>
      <c r="AJ14" s="198">
        <f>ROUND(N(data!O93), 0)</f>
        <v>32367</v>
      </c>
      <c r="AK14" s="271">
        <f>ROUND(N(data!O94), 2)</f>
        <v>14.81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063</v>
      </c>
      <c r="B15" s="200" t="str">
        <f>RIGHT(data!$C$96,4)</f>
        <v>2024</v>
      </c>
      <c r="C15" s="12" t="str">
        <f>data!P$55</f>
        <v>7020</v>
      </c>
      <c r="D15" s="12" t="s">
        <v>1165</v>
      </c>
      <c r="E15" s="198">
        <f>ROUND(N(data!P59), 0)</f>
        <v>190809</v>
      </c>
      <c r="F15" s="271">
        <f>ROUND(N(data!P60), 2)</f>
        <v>14.75</v>
      </c>
      <c r="G15" s="198">
        <f>ROUND(N(data!P61), 0)</f>
        <v>1727976</v>
      </c>
      <c r="H15" s="198">
        <f>ROUND(N(data!P62), 0)</f>
        <v>532662</v>
      </c>
      <c r="I15" s="198">
        <f>ROUND(N(data!P63), 0)</f>
        <v>0</v>
      </c>
      <c r="J15" s="198">
        <f>ROUND(N(data!P64), 0)</f>
        <v>663440</v>
      </c>
      <c r="K15" s="198">
        <f>ROUND(N(data!P65), 0)</f>
        <v>0</v>
      </c>
      <c r="L15" s="198">
        <f>ROUND(N(data!P66), 0)</f>
        <v>139643</v>
      </c>
      <c r="M15" s="198">
        <f>ROUND(N(data!P67), 0)</f>
        <v>163694</v>
      </c>
      <c r="N15" s="198">
        <f>ROUND(N(data!P68), 0)</f>
        <v>19612</v>
      </c>
      <c r="O15" s="198">
        <f>ROUND(N(data!P69), 0)</f>
        <v>80329</v>
      </c>
      <c r="P15" s="198">
        <f>ROUND(N(data!P70), 0)</f>
        <v>0</v>
      </c>
      <c r="Q15" s="198">
        <f>ROUND(N(data!P71), 0)</f>
        <v>30852</v>
      </c>
      <c r="R15" s="198">
        <f>ROUND(N(data!P72), 0)</f>
        <v>0</v>
      </c>
      <c r="S15" s="198">
        <f>ROUND(N(data!P73), 0)</f>
        <v>0</v>
      </c>
      <c r="T15" s="198">
        <f>ROUND(N(data!P74), 0)</f>
        <v>0</v>
      </c>
      <c r="U15" s="198">
        <f>ROUND(N(data!P75), 0)</f>
        <v>0</v>
      </c>
      <c r="V15" s="198">
        <f>ROUND(N(data!P76), 0)</f>
        <v>0</v>
      </c>
      <c r="W15" s="198">
        <f>ROUND(N(data!P77), 0)</f>
        <v>49485</v>
      </c>
      <c r="X15" s="198">
        <f>ROUND(N(data!P78), 0)</f>
        <v>0</v>
      </c>
      <c r="Y15" s="198">
        <f>ROUND(N(data!P79), 0)</f>
        <v>0</v>
      </c>
      <c r="Z15" s="198">
        <f>ROUND(N(data!P80), 0)</f>
        <v>0</v>
      </c>
      <c r="AA15" s="198">
        <f>ROUND(N(data!P81), 0)</f>
        <v>0</v>
      </c>
      <c r="AB15" s="198">
        <f>ROUND(N(data!P82), 0)</f>
        <v>0</v>
      </c>
      <c r="AC15" s="198">
        <f>ROUND(N(data!P83), 0)</f>
        <v>-8</v>
      </c>
      <c r="AD15" s="198">
        <f>ROUND(N(data!P84), 0)</f>
        <v>0</v>
      </c>
      <c r="AE15" s="198">
        <f>ROUND(N(data!P89), 0)</f>
        <v>50796619</v>
      </c>
      <c r="AF15" s="198">
        <f>ROUND(N(data!P87), 0)</f>
        <v>13688221</v>
      </c>
      <c r="AG15" s="198">
        <f>ROUND(N(data!P90), 0)</f>
        <v>6715</v>
      </c>
      <c r="AH15" s="198">
        <f>ROUND(N(data!P91), 0)</f>
        <v>0</v>
      </c>
      <c r="AI15" s="198">
        <f>ROUND(N(data!P92), 0)</f>
        <v>1959</v>
      </c>
      <c r="AJ15" s="198">
        <f>ROUND(N(data!P93), 0)</f>
        <v>18922</v>
      </c>
      <c r="AK15" s="271">
        <f>ROUND(N(data!P94), 2)</f>
        <v>9.14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063</v>
      </c>
      <c r="B16" s="200" t="str">
        <f>RIGHT(data!$C$96,4)</f>
        <v>2024</v>
      </c>
      <c r="C16" s="12" t="str">
        <f>data!Q$55</f>
        <v>7030</v>
      </c>
      <c r="D16" s="12" t="s">
        <v>1165</v>
      </c>
      <c r="E16" s="198">
        <f>ROUND(N(data!Q59), 0)</f>
        <v>59967</v>
      </c>
      <c r="F16" s="271">
        <f>ROUND(N(data!Q60), 2)</f>
        <v>1.28</v>
      </c>
      <c r="G16" s="198">
        <f>ROUND(N(data!Q61), 0)</f>
        <v>160278</v>
      </c>
      <c r="H16" s="198">
        <f>ROUND(N(data!Q62), 0)</f>
        <v>51126</v>
      </c>
      <c r="I16" s="198">
        <f>ROUND(N(data!Q63), 0)</f>
        <v>0</v>
      </c>
      <c r="J16" s="198">
        <f>ROUND(N(data!Q64), 0)</f>
        <v>3598</v>
      </c>
      <c r="K16" s="198">
        <f>ROUND(N(data!Q65), 0)</f>
        <v>0</v>
      </c>
      <c r="L16" s="198">
        <f>ROUND(N(data!Q66), 0)</f>
        <v>0</v>
      </c>
      <c r="M16" s="198">
        <f>ROUND(N(data!Q67), 0)</f>
        <v>8104</v>
      </c>
      <c r="N16" s="198">
        <f>ROUND(N(data!Q68), 0)</f>
        <v>0</v>
      </c>
      <c r="O16" s="198">
        <f>ROUND(N(data!Q69), 0)</f>
        <v>-16164</v>
      </c>
      <c r="P16" s="198">
        <f>ROUND(N(data!Q70), 0)</f>
        <v>0</v>
      </c>
      <c r="Q16" s="198">
        <f>ROUND(N(data!Q71), 0)</f>
        <v>-16164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0</v>
      </c>
      <c r="X16" s="198">
        <f>ROUND(N(data!Q78), 0)</f>
        <v>0</v>
      </c>
      <c r="Y16" s="198">
        <f>ROUND(N(data!Q79), 0)</f>
        <v>0</v>
      </c>
      <c r="Z16" s="198">
        <f>ROUND(N(data!Q80), 0)</f>
        <v>0</v>
      </c>
      <c r="AA16" s="198">
        <f>ROUND(N(data!Q81), 0)</f>
        <v>0</v>
      </c>
      <c r="AB16" s="198">
        <f>ROUND(N(data!Q82), 0)</f>
        <v>0</v>
      </c>
      <c r="AC16" s="198">
        <f>ROUND(N(data!Q83), 0)</f>
        <v>0</v>
      </c>
      <c r="AD16" s="198">
        <f>ROUND(N(data!Q84), 0)</f>
        <v>0</v>
      </c>
      <c r="AE16" s="198">
        <f>ROUND(N(data!Q89), 0)</f>
        <v>2938616</v>
      </c>
      <c r="AF16" s="198">
        <f>ROUND(N(data!Q87), 0)</f>
        <v>979430</v>
      </c>
      <c r="AG16" s="198">
        <f>ROUND(N(data!Q90), 0)</f>
        <v>1302</v>
      </c>
      <c r="AH16" s="198">
        <f>ROUND(N(data!Q91), 0)</f>
        <v>0</v>
      </c>
      <c r="AI16" s="198">
        <f>ROUND(N(data!Q92), 0)</f>
        <v>380</v>
      </c>
      <c r="AJ16" s="198">
        <f>ROUND(N(data!Q93), 0)</f>
        <v>4402</v>
      </c>
      <c r="AK16" s="271">
        <f>ROUND(N(data!Q94), 2)</f>
        <v>1.33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063</v>
      </c>
      <c r="B17" s="200" t="str">
        <f>RIGHT(data!$C$96,4)</f>
        <v>2024</v>
      </c>
      <c r="C17" s="12" t="str">
        <f>data!R$55</f>
        <v>7040</v>
      </c>
      <c r="D17" s="12" t="s">
        <v>1165</v>
      </c>
      <c r="E17" s="198">
        <f>ROUND(N(data!R59), 0)</f>
        <v>190809</v>
      </c>
      <c r="F17" s="271">
        <f>ROUND(N(data!R60), 2)</f>
        <v>1.3</v>
      </c>
      <c r="G17" s="198">
        <f>ROUND(N(data!R61), 0)</f>
        <v>609834</v>
      </c>
      <c r="H17" s="198">
        <f>ROUND(N(data!R62), 0)</f>
        <v>115879</v>
      </c>
      <c r="I17" s="198">
        <f>ROUND(N(data!R63), 0)</f>
        <v>6285837</v>
      </c>
      <c r="J17" s="198">
        <f>ROUND(N(data!R64), 0)</f>
        <v>97456</v>
      </c>
      <c r="K17" s="198">
        <f>ROUND(N(data!R65), 0)</f>
        <v>0</v>
      </c>
      <c r="L17" s="198">
        <f>ROUND(N(data!R66), 0)</f>
        <v>0</v>
      </c>
      <c r="M17" s="198">
        <f>ROUND(N(data!R67), 0)</f>
        <v>3398</v>
      </c>
      <c r="N17" s="198">
        <f>ROUND(N(data!R68), 0)</f>
        <v>8861</v>
      </c>
      <c r="O17" s="198">
        <f>ROUND(N(data!R69), 0)</f>
        <v>5095</v>
      </c>
      <c r="P17" s="198">
        <f>ROUND(N(data!R70), 0)</f>
        <v>0</v>
      </c>
      <c r="Q17" s="198">
        <f>ROUND(N(data!R71), 0)</f>
        <v>0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5095</v>
      </c>
      <c r="X17" s="198">
        <f>ROUND(N(data!R78), 0)</f>
        <v>0</v>
      </c>
      <c r="Y17" s="198">
        <f>ROUND(N(data!R79), 0)</f>
        <v>0</v>
      </c>
      <c r="Z17" s="198">
        <f>ROUND(N(data!R80), 0)</f>
        <v>0</v>
      </c>
      <c r="AA17" s="198">
        <f>ROUND(N(data!R81), 0)</f>
        <v>0</v>
      </c>
      <c r="AB17" s="198">
        <f>ROUND(N(data!R82), 0)</f>
        <v>0</v>
      </c>
      <c r="AC17" s="198">
        <f>ROUND(N(data!R83), 0)</f>
        <v>0</v>
      </c>
      <c r="AD17" s="198">
        <f>ROUND(N(data!R84), 0)</f>
        <v>0</v>
      </c>
      <c r="AE17" s="198">
        <f>ROUND(N(data!R89), 0)</f>
        <v>15932934</v>
      </c>
      <c r="AF17" s="198">
        <f>ROUND(N(data!R87), 0)</f>
        <v>7489755</v>
      </c>
      <c r="AG17" s="198">
        <f>ROUND(N(data!R90), 0)</f>
        <v>198</v>
      </c>
      <c r="AH17" s="198">
        <f>ROUND(N(data!R91), 0)</f>
        <v>0</v>
      </c>
      <c r="AI17" s="198">
        <f>ROUND(N(data!R92), 0)</f>
        <v>58</v>
      </c>
      <c r="AJ17" s="198">
        <f>ROUND(N(data!R93), 0)</f>
        <v>0</v>
      </c>
      <c r="AK17" s="271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063</v>
      </c>
      <c r="B18" s="200" t="str">
        <f>RIGHT(data!$C$96,4)</f>
        <v>2024</v>
      </c>
      <c r="C18" s="12" t="str">
        <f>data!S$55</f>
        <v>7050</v>
      </c>
      <c r="D18" s="12" t="s">
        <v>1165</v>
      </c>
      <c r="E18" s="198">
        <f>ROUND(N(data!S59), 0)</f>
        <v>0</v>
      </c>
      <c r="F18" s="271">
        <f>ROUND(N(data!S60), 2)</f>
        <v>3.91</v>
      </c>
      <c r="G18" s="198">
        <f>ROUND(N(data!S61), 0)</f>
        <v>172382</v>
      </c>
      <c r="H18" s="198">
        <f>ROUND(N(data!S62), 0)</f>
        <v>54560</v>
      </c>
      <c r="I18" s="198">
        <f>ROUND(N(data!S63), 0)</f>
        <v>0</v>
      </c>
      <c r="J18" s="198">
        <f>ROUND(N(data!S64), 0)</f>
        <v>2790096</v>
      </c>
      <c r="K18" s="198">
        <f>ROUND(N(data!S65), 0)</f>
        <v>0</v>
      </c>
      <c r="L18" s="198">
        <f>ROUND(N(data!S66), 0)</f>
        <v>48663</v>
      </c>
      <c r="M18" s="198">
        <f>ROUND(N(data!S67), 0)</f>
        <v>19267</v>
      </c>
      <c r="N18" s="198">
        <f>ROUND(N(data!S68), 0)</f>
        <v>-1260</v>
      </c>
      <c r="O18" s="198">
        <f>ROUND(N(data!S69), 0)</f>
        <v>28547</v>
      </c>
      <c r="P18" s="198">
        <f>ROUND(N(data!S70), 0)</f>
        <v>0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28547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0</v>
      </c>
      <c r="AD18" s="198">
        <f>ROUND(N(data!S84), 0)</f>
        <v>0</v>
      </c>
      <c r="AE18" s="198">
        <f>ROUND(N(data!S89), 0)</f>
        <v>34408753</v>
      </c>
      <c r="AF18" s="198">
        <f>ROUND(N(data!S87), 0)</f>
        <v>16568973</v>
      </c>
      <c r="AG18" s="198">
        <f>ROUND(N(data!S90), 0)</f>
        <v>1331</v>
      </c>
      <c r="AH18" s="198">
        <f>ROUND(N(data!S91), 0)</f>
        <v>0</v>
      </c>
      <c r="AI18" s="198">
        <f>ROUND(N(data!S92), 0)</f>
        <v>388</v>
      </c>
      <c r="AJ18" s="198">
        <f>ROUND(N(data!S93), 0)</f>
        <v>1506</v>
      </c>
      <c r="AK18" s="271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063</v>
      </c>
      <c r="B19" s="200" t="str">
        <f>RIGHT(data!$C$96,4)</f>
        <v>2024</v>
      </c>
      <c r="C19" s="12" t="str">
        <f>data!T$55</f>
        <v>7060</v>
      </c>
      <c r="D19" s="12" t="s">
        <v>1165</v>
      </c>
      <c r="E19" s="198">
        <f>ROUND(N(data!T59), 0)</f>
        <v>0</v>
      </c>
      <c r="F19" s="271">
        <f>ROUND(N(data!T60), 2)</f>
        <v>0</v>
      </c>
      <c r="G19" s="198">
        <f>ROUND(N(data!T61), 0)</f>
        <v>0</v>
      </c>
      <c r="H19" s="198">
        <f>ROUND(N(data!T62), 0)</f>
        <v>0</v>
      </c>
      <c r="I19" s="198">
        <f>ROUND(N(data!T63), 0)</f>
        <v>0</v>
      </c>
      <c r="J19" s="198">
        <f>ROUND(N(data!T64), 0)</f>
        <v>0</v>
      </c>
      <c r="K19" s="198">
        <f>ROUND(N(data!T65), 0)</f>
        <v>0</v>
      </c>
      <c r="L19" s="198">
        <f>ROUND(N(data!T66), 0)</f>
        <v>0</v>
      </c>
      <c r="M19" s="198">
        <f>ROUND(N(data!T67), 0)</f>
        <v>0</v>
      </c>
      <c r="N19" s="198">
        <f>ROUND(N(data!T68), 0)</f>
        <v>0</v>
      </c>
      <c r="O19" s="198">
        <f>ROUND(N(data!T69), 0)</f>
        <v>0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0</v>
      </c>
      <c r="AF19" s="198">
        <f>ROUND(N(data!T87), 0)</f>
        <v>0</v>
      </c>
      <c r="AG19" s="198">
        <f>ROUND(N(data!T90), 0)</f>
        <v>0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271">
        <f>ROUND(N(data!T94), 2)</f>
        <v>0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063</v>
      </c>
      <c r="B20" s="200" t="str">
        <f>RIGHT(data!$C$96,4)</f>
        <v>2024</v>
      </c>
      <c r="C20" s="12" t="str">
        <f>data!U$55</f>
        <v>7070</v>
      </c>
      <c r="D20" s="12" t="s">
        <v>1165</v>
      </c>
      <c r="E20" s="198">
        <f>ROUND(N(data!U59), 0)</f>
        <v>792825</v>
      </c>
      <c r="F20" s="271">
        <f>ROUND(N(data!U60), 2)</f>
        <v>21.08</v>
      </c>
      <c r="G20" s="198">
        <f>ROUND(N(data!U61), 0)</f>
        <v>1415571</v>
      </c>
      <c r="H20" s="198">
        <f>ROUND(N(data!U62), 0)</f>
        <v>447140</v>
      </c>
      <c r="I20" s="198">
        <f>ROUND(N(data!U63), 0)</f>
        <v>81275</v>
      </c>
      <c r="J20" s="198">
        <f>ROUND(N(data!U64), 0)</f>
        <v>1548490</v>
      </c>
      <c r="K20" s="198">
        <f>ROUND(N(data!U65), 0)</f>
        <v>0</v>
      </c>
      <c r="L20" s="198">
        <f>ROUND(N(data!U66), 0)</f>
        <v>187866</v>
      </c>
      <c r="M20" s="198">
        <f>ROUND(N(data!U67), 0)</f>
        <v>59933</v>
      </c>
      <c r="N20" s="198">
        <f>ROUND(N(data!U68), 0)</f>
        <v>3334</v>
      </c>
      <c r="O20" s="198">
        <f>ROUND(N(data!U69), 0)</f>
        <v>1632883</v>
      </c>
      <c r="P20" s="198">
        <f>ROUND(N(data!U70), 0)</f>
        <v>528322</v>
      </c>
      <c r="Q20" s="198">
        <f>ROUND(N(data!U71), 0)</f>
        <v>322170</v>
      </c>
      <c r="R20" s="198">
        <f>ROUND(N(data!U72), 0)</f>
        <v>0</v>
      </c>
      <c r="S20" s="198">
        <f>ROUND(N(data!U73), 0)</f>
        <v>0</v>
      </c>
      <c r="T20" s="198">
        <f>ROUND(N(data!U74), 0)</f>
        <v>0</v>
      </c>
      <c r="U20" s="198">
        <f>ROUND(N(data!U75), 0)</f>
        <v>0</v>
      </c>
      <c r="V20" s="198">
        <f>ROUND(N(data!U76), 0)</f>
        <v>708426</v>
      </c>
      <c r="W20" s="198">
        <f>ROUND(N(data!U77), 0)</f>
        <v>18689</v>
      </c>
      <c r="X20" s="198">
        <f>ROUND(N(data!U78), 0)</f>
        <v>0</v>
      </c>
      <c r="Y20" s="198">
        <f>ROUND(N(data!U79), 0)</f>
        <v>55109</v>
      </c>
      <c r="Z20" s="198">
        <f>ROUND(N(data!U80), 0)</f>
        <v>0</v>
      </c>
      <c r="AA20" s="198">
        <f>ROUND(N(data!U81), 0)</f>
        <v>0</v>
      </c>
      <c r="AB20" s="198">
        <f>ROUND(N(data!U82), 0)</f>
        <v>0</v>
      </c>
      <c r="AC20" s="198">
        <f>ROUND(N(data!U83), 0)</f>
        <v>168</v>
      </c>
      <c r="AD20" s="198">
        <f>ROUND(N(data!U84), 0)</f>
        <v>0</v>
      </c>
      <c r="AE20" s="198">
        <f>ROUND(N(data!U89), 0)</f>
        <v>41490014</v>
      </c>
      <c r="AF20" s="198">
        <f>ROUND(N(data!U87), 0)</f>
        <v>11632568</v>
      </c>
      <c r="AG20" s="198">
        <f>ROUND(N(data!U90), 0)</f>
        <v>5703</v>
      </c>
      <c r="AH20" s="198">
        <f>ROUND(N(data!U91), 0)</f>
        <v>0</v>
      </c>
      <c r="AI20" s="198">
        <f>ROUND(N(data!U92), 0)</f>
        <v>1664</v>
      </c>
      <c r="AJ20" s="198">
        <f>ROUND(N(data!U93), 0)</f>
        <v>0</v>
      </c>
      <c r="AK20" s="271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063</v>
      </c>
      <c r="B21" s="200" t="str">
        <f>RIGHT(data!$C$96,4)</f>
        <v>2024</v>
      </c>
      <c r="C21" s="12" t="str">
        <f>data!V$55</f>
        <v>7110</v>
      </c>
      <c r="D21" s="12" t="s">
        <v>1165</v>
      </c>
      <c r="E21" s="198">
        <f>ROUND(N(data!V59), 0)</f>
        <v>17843</v>
      </c>
      <c r="F21" s="271">
        <f>ROUND(N(data!V60), 2)</f>
        <v>8.7100000000000009</v>
      </c>
      <c r="G21" s="198">
        <f>ROUND(N(data!V61), 0)</f>
        <v>638089</v>
      </c>
      <c r="H21" s="198">
        <f>ROUND(N(data!V62), 0)</f>
        <v>198244</v>
      </c>
      <c r="I21" s="198">
        <f>ROUND(N(data!V63), 0)</f>
        <v>85472</v>
      </c>
      <c r="J21" s="198">
        <f>ROUND(N(data!V64), 0)</f>
        <v>12322</v>
      </c>
      <c r="K21" s="198">
        <f>ROUND(N(data!V65), 0)</f>
        <v>0</v>
      </c>
      <c r="L21" s="198">
        <f>ROUND(N(data!V66), 0)</f>
        <v>10856</v>
      </c>
      <c r="M21" s="198">
        <f>ROUND(N(data!V67), 0)</f>
        <v>4033</v>
      </c>
      <c r="N21" s="198">
        <f>ROUND(N(data!V68), 0)</f>
        <v>0</v>
      </c>
      <c r="O21" s="198">
        <f>ROUND(N(data!V69), 0)</f>
        <v>51698</v>
      </c>
      <c r="P21" s="198">
        <f>ROUND(N(data!V70), 0)</f>
        <v>0</v>
      </c>
      <c r="Q21" s="198">
        <f>ROUND(N(data!V71), 0)</f>
        <v>49498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0</v>
      </c>
      <c r="AC21" s="198">
        <f>ROUND(N(data!V83), 0)</f>
        <v>2200</v>
      </c>
      <c r="AD21" s="198">
        <f>ROUND(N(data!V84), 0)</f>
        <v>0</v>
      </c>
      <c r="AE21" s="198">
        <f>ROUND(N(data!V89), 0)</f>
        <v>8385698</v>
      </c>
      <c r="AF21" s="198">
        <f>ROUND(N(data!V87), 0)</f>
        <v>3043975</v>
      </c>
      <c r="AG21" s="198">
        <f>ROUND(N(data!V90), 0)</f>
        <v>864</v>
      </c>
      <c r="AH21" s="198">
        <f>ROUND(N(data!V91), 0)</f>
        <v>0</v>
      </c>
      <c r="AI21" s="198">
        <f>ROUND(N(data!V92), 0)</f>
        <v>252</v>
      </c>
      <c r="AJ21" s="198">
        <f>ROUND(N(data!V93), 0)</f>
        <v>0</v>
      </c>
      <c r="AK21" s="271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063</v>
      </c>
      <c r="B22" s="200" t="str">
        <f>RIGHT(data!$C$96,4)</f>
        <v>2024</v>
      </c>
      <c r="C22" s="12" t="str">
        <f>data!W$55</f>
        <v>7120</v>
      </c>
      <c r="D22" s="12" t="s">
        <v>1165</v>
      </c>
      <c r="E22" s="198">
        <f>ROUND(N(data!W59), 0)</f>
        <v>33583</v>
      </c>
      <c r="F22" s="271">
        <f>ROUND(N(data!W60), 2)</f>
        <v>2.0099999999999998</v>
      </c>
      <c r="G22" s="198">
        <f>ROUND(N(data!W61), 0)</f>
        <v>235553</v>
      </c>
      <c r="H22" s="198">
        <f>ROUND(N(data!W62), 0)</f>
        <v>73410</v>
      </c>
      <c r="I22" s="198">
        <f>ROUND(N(data!W63), 0)</f>
        <v>0</v>
      </c>
      <c r="J22" s="198">
        <f>ROUND(N(data!W64), 0)</f>
        <v>4735</v>
      </c>
      <c r="K22" s="198">
        <f>ROUND(N(data!W65), 0)</f>
        <v>0</v>
      </c>
      <c r="L22" s="198">
        <f>ROUND(N(data!W66), 0)</f>
        <v>353508</v>
      </c>
      <c r="M22" s="198">
        <f>ROUND(N(data!W67), 0)</f>
        <v>92520</v>
      </c>
      <c r="N22" s="198">
        <f>ROUND(N(data!W68), 0)</f>
        <v>0</v>
      </c>
      <c r="O22" s="198">
        <f>ROUND(N(data!W69), 0)</f>
        <v>22755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22755</v>
      </c>
      <c r="X22" s="198">
        <f>ROUND(N(data!W78), 0)</f>
        <v>0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0</v>
      </c>
      <c r="AC22" s="198">
        <f>ROUND(N(data!W83), 0)</f>
        <v>0</v>
      </c>
      <c r="AD22" s="198">
        <f>ROUND(N(data!W84), 0)</f>
        <v>0</v>
      </c>
      <c r="AE22" s="198">
        <f>ROUND(N(data!W89), 0)</f>
        <v>5827384</v>
      </c>
      <c r="AF22" s="198">
        <f>ROUND(N(data!W87), 0)</f>
        <v>430302</v>
      </c>
      <c r="AG22" s="198">
        <f>ROUND(N(data!W90), 0)</f>
        <v>742</v>
      </c>
      <c r="AH22" s="198">
        <f>ROUND(N(data!W91), 0)</f>
        <v>0</v>
      </c>
      <c r="AI22" s="198">
        <f>ROUND(N(data!W92), 0)</f>
        <v>216</v>
      </c>
      <c r="AJ22" s="198">
        <f>ROUND(N(data!W93), 0)</f>
        <v>0</v>
      </c>
      <c r="AK22" s="271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063</v>
      </c>
      <c r="B23" s="200" t="str">
        <f>RIGHT(data!$C$96,4)</f>
        <v>2024</v>
      </c>
      <c r="C23" s="12" t="str">
        <f>data!X$55</f>
        <v>7130</v>
      </c>
      <c r="D23" s="12" t="s">
        <v>1165</v>
      </c>
      <c r="E23" s="198">
        <f>ROUND(N(data!X59), 0)</f>
        <v>90174</v>
      </c>
      <c r="F23" s="271">
        <f>ROUND(N(data!X60), 2)</f>
        <v>6.46</v>
      </c>
      <c r="G23" s="198">
        <f>ROUND(N(data!X61), 0)</f>
        <v>727129</v>
      </c>
      <c r="H23" s="198">
        <f>ROUND(N(data!X62), 0)</f>
        <v>229820</v>
      </c>
      <c r="I23" s="198">
        <f>ROUND(N(data!X63), 0)</f>
        <v>0</v>
      </c>
      <c r="J23" s="198">
        <f>ROUND(N(data!X64), 0)</f>
        <v>206658</v>
      </c>
      <c r="K23" s="198">
        <f>ROUND(N(data!X65), 0)</f>
        <v>0</v>
      </c>
      <c r="L23" s="198">
        <f>ROUND(N(data!X66), 0)</f>
        <v>127071</v>
      </c>
      <c r="M23" s="198">
        <f>ROUND(N(data!X67), 0)</f>
        <v>32614</v>
      </c>
      <c r="N23" s="198">
        <f>ROUND(N(data!X68), 0)</f>
        <v>0</v>
      </c>
      <c r="O23" s="198">
        <f>ROUND(N(data!X69), 0)</f>
        <v>70898</v>
      </c>
      <c r="P23" s="198">
        <f>ROUND(N(data!X70), 0)</f>
        <v>0</v>
      </c>
      <c r="Q23" s="198">
        <f>ROUND(N(data!X71), 0)</f>
        <v>70646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252</v>
      </c>
      <c r="X23" s="198">
        <f>ROUND(N(data!X78), 0)</f>
        <v>0</v>
      </c>
      <c r="Y23" s="198">
        <f>ROUND(N(data!X79), 0)</f>
        <v>0</v>
      </c>
      <c r="Z23" s="198">
        <f>ROUND(N(data!X80), 0)</f>
        <v>0</v>
      </c>
      <c r="AA23" s="198">
        <f>ROUND(N(data!X81), 0)</f>
        <v>0</v>
      </c>
      <c r="AB23" s="198">
        <f>ROUND(N(data!X82), 0)</f>
        <v>0</v>
      </c>
      <c r="AC23" s="198">
        <f>ROUND(N(data!X83), 0)</f>
        <v>0</v>
      </c>
      <c r="AD23" s="198">
        <f>ROUND(N(data!X84), 0)</f>
        <v>0</v>
      </c>
      <c r="AE23" s="198">
        <f>ROUND(N(data!X89), 0)</f>
        <v>78738951</v>
      </c>
      <c r="AF23" s="198">
        <f>ROUND(N(data!X87), 0)</f>
        <v>16187176</v>
      </c>
      <c r="AG23" s="198">
        <f>ROUND(N(data!X90), 0)</f>
        <v>5944</v>
      </c>
      <c r="AH23" s="198">
        <f>ROUND(N(data!X91), 0)</f>
        <v>0</v>
      </c>
      <c r="AI23" s="198">
        <f>ROUND(N(data!X92), 0)</f>
        <v>1734</v>
      </c>
      <c r="AJ23" s="198">
        <f>ROUND(N(data!X93), 0)</f>
        <v>16201</v>
      </c>
      <c r="AK23" s="271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063</v>
      </c>
      <c r="B24" s="200" t="str">
        <f>RIGHT(data!$C$96,4)</f>
        <v>2024</v>
      </c>
      <c r="C24" s="12" t="str">
        <f>data!Y$55</f>
        <v>7140</v>
      </c>
      <c r="D24" s="12" t="s">
        <v>1165</v>
      </c>
      <c r="E24" s="198">
        <f>ROUND(N(data!Y59), 0)</f>
        <v>18842</v>
      </c>
      <c r="F24" s="271">
        <f>ROUND(N(data!Y60), 2)</f>
        <v>10.71</v>
      </c>
      <c r="G24" s="198">
        <f>ROUND(N(data!Y61), 0)</f>
        <v>1942602</v>
      </c>
      <c r="H24" s="198">
        <f>ROUND(N(data!Y62), 0)</f>
        <v>508393</v>
      </c>
      <c r="I24" s="198">
        <f>ROUND(N(data!Y63), 0)</f>
        <v>682943</v>
      </c>
      <c r="J24" s="198">
        <f>ROUND(N(data!Y64), 0)</f>
        <v>94856</v>
      </c>
      <c r="K24" s="198">
        <f>ROUND(N(data!Y65), 0)</f>
        <v>35928</v>
      </c>
      <c r="L24" s="198">
        <f>ROUND(N(data!Y66), 0)</f>
        <v>1286778</v>
      </c>
      <c r="M24" s="198">
        <f>ROUND(N(data!Y67), 0)</f>
        <v>287689</v>
      </c>
      <c r="N24" s="198">
        <f>ROUND(N(data!Y68), 0)</f>
        <v>10595</v>
      </c>
      <c r="O24" s="198">
        <f>ROUND(N(data!Y69), 0)</f>
        <v>88326</v>
      </c>
      <c r="P24" s="198">
        <f>ROUND(N(data!Y70), 0)</f>
        <v>0</v>
      </c>
      <c r="Q24" s="198">
        <f>ROUND(N(data!Y71), 0)</f>
        <v>56978</v>
      </c>
      <c r="R24" s="198">
        <f>ROUND(N(data!Y72), 0)</f>
        <v>0</v>
      </c>
      <c r="S24" s="198">
        <f>ROUND(N(data!Y73), 0)</f>
        <v>0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29993</v>
      </c>
      <c r="X24" s="198">
        <f>ROUND(N(data!Y78), 0)</f>
        <v>0</v>
      </c>
      <c r="Y24" s="198">
        <f>ROUND(N(data!Y79), 0)</f>
        <v>0</v>
      </c>
      <c r="Z24" s="198">
        <f>ROUND(N(data!Y80), 0)</f>
        <v>0</v>
      </c>
      <c r="AA24" s="198">
        <f>ROUND(N(data!Y81), 0)</f>
        <v>0</v>
      </c>
      <c r="AB24" s="198">
        <f>ROUND(N(data!Y82), 0)</f>
        <v>0</v>
      </c>
      <c r="AC24" s="198">
        <f>ROUND(N(data!Y83), 0)</f>
        <v>1356</v>
      </c>
      <c r="AD24" s="198">
        <f>ROUND(N(data!Y84), 0)</f>
        <v>0</v>
      </c>
      <c r="AE24" s="198">
        <f>ROUND(N(data!Y89), 0)</f>
        <v>38141119</v>
      </c>
      <c r="AF24" s="198">
        <f>ROUND(N(data!Y87), 0)</f>
        <v>4985430</v>
      </c>
      <c r="AG24" s="198">
        <f>ROUND(N(data!Y90), 0)</f>
        <v>8961</v>
      </c>
      <c r="AH24" s="198">
        <f>ROUND(N(data!Y91), 0)</f>
        <v>0</v>
      </c>
      <c r="AI24" s="198">
        <f>ROUND(N(data!Y92), 0)</f>
        <v>2614</v>
      </c>
      <c r="AJ24" s="198">
        <f>ROUND(N(data!Y93), 0)</f>
        <v>18370</v>
      </c>
      <c r="AK24" s="271">
        <f>ROUND(N(data!Y94), 2)</f>
        <v>1.02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063</v>
      </c>
      <c r="B25" s="200" t="str">
        <f>RIGHT(data!$C$96,4)</f>
        <v>2024</v>
      </c>
      <c r="C25" s="12" t="str">
        <f>data!Z$55</f>
        <v>7150</v>
      </c>
      <c r="D25" s="12" t="s">
        <v>1165</v>
      </c>
      <c r="E25" s="198">
        <f>ROUND(N(data!Z59), 0)</f>
        <v>25087</v>
      </c>
      <c r="F25" s="271">
        <f>ROUND(N(data!Z60), 2)</f>
        <v>0</v>
      </c>
      <c r="G25" s="198">
        <f>ROUND(N(data!Z61), 0)</f>
        <v>0</v>
      </c>
      <c r="H25" s="198">
        <f>ROUND(N(data!Z62), 0)</f>
        <v>0</v>
      </c>
      <c r="I25" s="198">
        <f>ROUND(N(data!Z63), 0)</f>
        <v>0</v>
      </c>
      <c r="J25" s="198">
        <f>ROUND(N(data!Z64), 0)</f>
        <v>0</v>
      </c>
      <c r="K25" s="198">
        <f>ROUND(N(data!Z65), 0)</f>
        <v>0</v>
      </c>
      <c r="L25" s="198">
        <f>ROUND(N(data!Z66), 0)</f>
        <v>0</v>
      </c>
      <c r="M25" s="198">
        <f>ROUND(N(data!Z67), 0)</f>
        <v>0</v>
      </c>
      <c r="N25" s="198">
        <f>ROUND(N(data!Z68), 0)</f>
        <v>0</v>
      </c>
      <c r="O25" s="198">
        <f>ROUND(N(data!Z69), 0)</f>
        <v>0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0</v>
      </c>
      <c r="AD25" s="198">
        <f>ROUND(N(data!Z84), 0)</f>
        <v>0</v>
      </c>
      <c r="AE25" s="198">
        <f>ROUND(N(data!Z89), 0)</f>
        <v>0</v>
      </c>
      <c r="AF25" s="198">
        <f>ROUND(N(data!Z87), 0)</f>
        <v>0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271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063</v>
      </c>
      <c r="B26" s="200" t="str">
        <f>RIGHT(data!$C$96,4)</f>
        <v>2024</v>
      </c>
      <c r="C26" s="12" t="str">
        <f>data!AA$55</f>
        <v>7160</v>
      </c>
      <c r="D26" s="12" t="s">
        <v>1165</v>
      </c>
      <c r="E26" s="198">
        <f>ROUND(N(data!AA59), 0)</f>
        <v>7995</v>
      </c>
      <c r="F26" s="271">
        <f>ROUND(N(data!AA60), 2)</f>
        <v>1.62</v>
      </c>
      <c r="G26" s="198">
        <f>ROUND(N(data!AA61), 0)</f>
        <v>182281</v>
      </c>
      <c r="H26" s="198">
        <f>ROUND(N(data!AA62), 0)</f>
        <v>56691</v>
      </c>
      <c r="I26" s="198">
        <f>ROUND(N(data!AA63), 0)</f>
        <v>0</v>
      </c>
      <c r="J26" s="198">
        <f>ROUND(N(data!AA64), 0)</f>
        <v>8036</v>
      </c>
      <c r="K26" s="198">
        <f>ROUND(N(data!AA65), 0)</f>
        <v>0</v>
      </c>
      <c r="L26" s="198">
        <f>ROUND(N(data!AA66), 0)</f>
        <v>277307</v>
      </c>
      <c r="M26" s="198">
        <f>ROUND(N(data!AA67), 0)</f>
        <v>6177</v>
      </c>
      <c r="N26" s="198">
        <f>ROUND(N(data!AA68), 0)</f>
        <v>16</v>
      </c>
      <c r="O26" s="198">
        <f>ROUND(N(data!AA69), 0)</f>
        <v>29810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-9779</v>
      </c>
      <c r="X26" s="198">
        <f>ROUND(N(data!AA78), 0)</f>
        <v>0</v>
      </c>
      <c r="Y26" s="198">
        <f>ROUND(N(data!AA79), 0)</f>
        <v>0</v>
      </c>
      <c r="Z26" s="198">
        <f>ROUND(N(data!AA80), 0)</f>
        <v>0</v>
      </c>
      <c r="AA26" s="198">
        <f>ROUND(N(data!AA81), 0)</f>
        <v>39589</v>
      </c>
      <c r="AB26" s="198">
        <f>ROUND(N(data!AA82), 0)</f>
        <v>0</v>
      </c>
      <c r="AC26" s="198">
        <f>ROUND(N(data!AA83), 0)</f>
        <v>0</v>
      </c>
      <c r="AD26" s="198">
        <f>ROUND(N(data!AA84), 0)</f>
        <v>0</v>
      </c>
      <c r="AE26" s="198">
        <f>ROUND(N(data!AA89), 0)</f>
        <v>4585615</v>
      </c>
      <c r="AF26" s="198">
        <f>ROUND(N(data!AA87), 0)</f>
        <v>457080</v>
      </c>
      <c r="AG26" s="198">
        <f>ROUND(N(data!AA90), 0)</f>
        <v>403</v>
      </c>
      <c r="AH26" s="198">
        <f>ROUND(N(data!AA91), 0)</f>
        <v>0</v>
      </c>
      <c r="AI26" s="198">
        <f>ROUND(N(data!AA92), 0)</f>
        <v>118</v>
      </c>
      <c r="AJ26" s="198">
        <f>ROUND(N(data!AA93), 0)</f>
        <v>0</v>
      </c>
      <c r="AK26" s="271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063</v>
      </c>
      <c r="B27" s="200" t="str">
        <f>RIGHT(data!$C$96,4)</f>
        <v>2024</v>
      </c>
      <c r="C27" s="12" t="str">
        <f>data!AB$55</f>
        <v>7170</v>
      </c>
      <c r="D27" s="12" t="s">
        <v>1165</v>
      </c>
      <c r="E27" s="198">
        <f>ROUND(N(data!AB59), 0)</f>
        <v>0</v>
      </c>
      <c r="F27" s="271">
        <f>ROUND(N(data!AB60), 2)</f>
        <v>14.44</v>
      </c>
      <c r="G27" s="198">
        <f>ROUND(N(data!AB61), 0)</f>
        <v>1543519</v>
      </c>
      <c r="H27" s="198">
        <f>ROUND(N(data!AB62), 0)</f>
        <v>476042</v>
      </c>
      <c r="I27" s="198">
        <f>ROUND(N(data!AB63), 0)</f>
        <v>4917</v>
      </c>
      <c r="J27" s="198">
        <f>ROUND(N(data!AB64), 0)</f>
        <v>2700084</v>
      </c>
      <c r="K27" s="198">
        <f>ROUND(N(data!AB65), 0)</f>
        <v>0</v>
      </c>
      <c r="L27" s="198">
        <f>ROUND(N(data!AB66), 0)</f>
        <v>161624</v>
      </c>
      <c r="M27" s="198">
        <f>ROUND(N(data!AB67), 0)</f>
        <v>7618</v>
      </c>
      <c r="N27" s="198">
        <f>ROUND(N(data!AB68), 0)</f>
        <v>161159</v>
      </c>
      <c r="O27" s="198">
        <f>ROUND(N(data!AB69), 0)</f>
        <v>60592</v>
      </c>
      <c r="P27" s="198">
        <f>ROUND(N(data!AB70), 0)</f>
        <v>0</v>
      </c>
      <c r="Q27" s="198">
        <f>ROUND(N(data!AB71), 0)</f>
        <v>0</v>
      </c>
      <c r="R27" s="198">
        <f>ROUND(N(data!AB72), 0)</f>
        <v>0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7746</v>
      </c>
      <c r="X27" s="198">
        <f>ROUND(N(data!AB78), 0)</f>
        <v>0</v>
      </c>
      <c r="Y27" s="198">
        <f>ROUND(N(data!AB79), 0)</f>
        <v>0</v>
      </c>
      <c r="Z27" s="198">
        <f>ROUND(N(data!AB80), 0)</f>
        <v>0</v>
      </c>
      <c r="AA27" s="198">
        <f>ROUND(N(data!AB81), 0)</f>
        <v>3425</v>
      </c>
      <c r="AB27" s="198">
        <f>ROUND(N(data!AB82), 0)</f>
        <v>0</v>
      </c>
      <c r="AC27" s="198">
        <f>ROUND(N(data!AB83), 0)</f>
        <v>49421</v>
      </c>
      <c r="AD27" s="198">
        <f>ROUND(N(data!AB84), 0)</f>
        <v>0</v>
      </c>
      <c r="AE27" s="198">
        <f>ROUND(N(data!AB89), 0)</f>
        <v>34762979</v>
      </c>
      <c r="AF27" s="198">
        <f>ROUND(N(data!AB87), 0)</f>
        <v>20400786</v>
      </c>
      <c r="AG27" s="198">
        <f>ROUND(N(data!AB90), 0)</f>
        <v>1239</v>
      </c>
      <c r="AH27" s="198">
        <f>ROUND(N(data!AB91), 0)</f>
        <v>0</v>
      </c>
      <c r="AI27" s="198">
        <f>ROUND(N(data!AB92), 0)</f>
        <v>361</v>
      </c>
      <c r="AJ27" s="198">
        <f>ROUND(N(data!AB93), 0)</f>
        <v>0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063</v>
      </c>
      <c r="B28" s="200" t="str">
        <f>RIGHT(data!$C$96,4)</f>
        <v>2024</v>
      </c>
      <c r="C28" s="12" t="str">
        <f>data!AC$55</f>
        <v>7180</v>
      </c>
      <c r="D28" s="12" t="s">
        <v>1165</v>
      </c>
      <c r="E28" s="198">
        <f>ROUND(N(data!AC59), 0)</f>
        <v>77100</v>
      </c>
      <c r="F28" s="271">
        <f>ROUND(N(data!AC60), 2)</f>
        <v>10.6</v>
      </c>
      <c r="G28" s="198">
        <f>ROUND(N(data!AC61), 0)</f>
        <v>732935</v>
      </c>
      <c r="H28" s="198">
        <f>ROUND(N(data!AC62), 0)</f>
        <v>226031</v>
      </c>
      <c r="I28" s="198">
        <f>ROUND(N(data!AC63), 0)</f>
        <v>0</v>
      </c>
      <c r="J28" s="198">
        <f>ROUND(N(data!AC64), 0)</f>
        <v>146050</v>
      </c>
      <c r="K28" s="198">
        <f>ROUND(N(data!AC65), 0)</f>
        <v>0</v>
      </c>
      <c r="L28" s="198">
        <f>ROUND(N(data!AC66), 0)</f>
        <v>2009</v>
      </c>
      <c r="M28" s="198">
        <f>ROUND(N(data!AC67), 0)</f>
        <v>44594</v>
      </c>
      <c r="N28" s="198">
        <f>ROUND(N(data!AC68), 0)</f>
        <v>110484</v>
      </c>
      <c r="O28" s="198">
        <f>ROUND(N(data!AC69), 0)</f>
        <v>949834</v>
      </c>
      <c r="P28" s="198">
        <f>ROUND(N(data!AC70), 0)</f>
        <v>0</v>
      </c>
      <c r="Q28" s="198">
        <f>ROUND(N(data!AC71), 0)</f>
        <v>941655</v>
      </c>
      <c r="R28" s="198">
        <f>ROUND(N(data!AC72), 0)</f>
        <v>0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7905</v>
      </c>
      <c r="X28" s="198">
        <f>ROUND(N(data!AC78), 0)</f>
        <v>0</v>
      </c>
      <c r="Y28" s="198">
        <f>ROUND(N(data!AC79), 0)</f>
        <v>0</v>
      </c>
      <c r="Z28" s="198">
        <f>ROUND(N(data!AC80), 0)</f>
        <v>0</v>
      </c>
      <c r="AA28" s="198">
        <f>ROUND(N(data!AC81), 0)</f>
        <v>0</v>
      </c>
      <c r="AB28" s="198">
        <f>ROUND(N(data!AC82), 0)</f>
        <v>0</v>
      </c>
      <c r="AC28" s="198">
        <f>ROUND(N(data!AC83), 0)</f>
        <v>273</v>
      </c>
      <c r="AD28" s="198">
        <f>ROUND(N(data!AC84), 0)</f>
        <v>0</v>
      </c>
      <c r="AE28" s="198">
        <f>ROUND(N(data!AC89), 0)</f>
        <v>6375561</v>
      </c>
      <c r="AF28" s="198">
        <f>ROUND(N(data!AC87), 0)</f>
        <v>5871729</v>
      </c>
      <c r="AG28" s="198">
        <f>ROUND(N(data!AC90), 0)</f>
        <v>304</v>
      </c>
      <c r="AH28" s="198">
        <f>ROUND(N(data!AC91), 0)</f>
        <v>0</v>
      </c>
      <c r="AI28" s="198">
        <f>ROUND(N(data!AC92), 0)</f>
        <v>89</v>
      </c>
      <c r="AJ28" s="198">
        <f>ROUND(N(data!AC93), 0)</f>
        <v>365</v>
      </c>
      <c r="AK28" s="271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063</v>
      </c>
      <c r="B29" s="200" t="str">
        <f>RIGHT(data!$C$96,4)</f>
        <v>2024</v>
      </c>
      <c r="C29" s="12" t="str">
        <f>data!AD$55</f>
        <v>7190</v>
      </c>
      <c r="D29" s="12" t="s">
        <v>1165</v>
      </c>
      <c r="E29" s="198">
        <f>ROUND(N(data!AD59), 0)</f>
        <v>0</v>
      </c>
      <c r="F29" s="271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ROUND(N(data!AD65), 0)</f>
        <v>0</v>
      </c>
      <c r="L29" s="198">
        <f>ROUND(N(data!AD66), 0)</f>
        <v>0</v>
      </c>
      <c r="M29" s="198">
        <f>ROUND(N(data!AD67), 0)</f>
        <v>0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0</v>
      </c>
      <c r="AF29" s="198">
        <f>ROUND(N(data!AD87), 0)</f>
        <v>0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271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063</v>
      </c>
      <c r="B30" s="200" t="str">
        <f>RIGHT(data!$C$96,4)</f>
        <v>2024</v>
      </c>
      <c r="C30" s="12" t="str">
        <f>data!AE$55</f>
        <v>7200</v>
      </c>
      <c r="D30" s="12" t="s">
        <v>1165</v>
      </c>
      <c r="E30" s="198">
        <f>ROUND(N(data!AE59), 0)</f>
        <v>47889</v>
      </c>
      <c r="F30" s="271">
        <f>ROUND(N(data!AE60), 2)</f>
        <v>8.91</v>
      </c>
      <c r="G30" s="198">
        <f>ROUND(N(data!AE61), 0)</f>
        <v>0</v>
      </c>
      <c r="H30" s="198">
        <f>ROUND(N(data!AE62), 0)</f>
        <v>0</v>
      </c>
      <c r="I30" s="198">
        <f>ROUND(N(data!AE63), 0)</f>
        <v>0</v>
      </c>
      <c r="J30" s="198">
        <f>ROUND(N(data!AE64), 0)</f>
        <v>18658</v>
      </c>
      <c r="K30" s="198">
        <f>ROUND(N(data!AE65), 0)</f>
        <v>0</v>
      </c>
      <c r="L30" s="198">
        <f>ROUND(N(data!AE66), 0)</f>
        <v>1458916</v>
      </c>
      <c r="M30" s="198">
        <f>ROUND(N(data!AE67), 0)</f>
        <v>37969</v>
      </c>
      <c r="N30" s="198">
        <f>ROUND(N(data!AE68), 0)</f>
        <v>11506</v>
      </c>
      <c r="O30" s="198">
        <f>ROUND(N(data!AE69), 0)</f>
        <v>1213</v>
      </c>
      <c r="P30" s="198">
        <f>ROUND(N(data!AE70), 0)</f>
        <v>0</v>
      </c>
      <c r="Q30" s="198">
        <f>ROUND(N(data!AE71), 0)</f>
        <v>0</v>
      </c>
      <c r="R30" s="198">
        <f>ROUND(N(data!AE72), 0)</f>
        <v>0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1213</v>
      </c>
      <c r="X30" s="198">
        <f>ROUND(N(data!AE78), 0)</f>
        <v>0</v>
      </c>
      <c r="Y30" s="198">
        <f>ROUND(N(data!AE79), 0)</f>
        <v>0</v>
      </c>
      <c r="Z30" s="198">
        <f>ROUND(N(data!AE80), 0)</f>
        <v>0</v>
      </c>
      <c r="AA30" s="198">
        <f>ROUND(N(data!AE81), 0)</f>
        <v>0</v>
      </c>
      <c r="AB30" s="198">
        <f>ROUND(N(data!AE82), 0)</f>
        <v>0</v>
      </c>
      <c r="AC30" s="198">
        <f>ROUND(N(data!AE83), 0)</f>
        <v>0</v>
      </c>
      <c r="AD30" s="198">
        <f>ROUND(N(data!AE84), 0)</f>
        <v>0</v>
      </c>
      <c r="AE30" s="198">
        <f>ROUND(N(data!AE89), 0)</f>
        <v>4518872</v>
      </c>
      <c r="AF30" s="198">
        <f>ROUND(N(data!AE87), 0)</f>
        <v>1253203</v>
      </c>
      <c r="AG30" s="198">
        <f>ROUND(N(data!AE90), 0)</f>
        <v>6115</v>
      </c>
      <c r="AH30" s="198">
        <f>ROUND(N(data!AE91), 0)</f>
        <v>0</v>
      </c>
      <c r="AI30" s="198">
        <f>ROUND(N(data!AE92), 0)</f>
        <v>1784</v>
      </c>
      <c r="AJ30" s="198">
        <f>ROUND(N(data!AE93), 0)</f>
        <v>5829</v>
      </c>
      <c r="AK30" s="271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063</v>
      </c>
      <c r="B31" s="200" t="str">
        <f>RIGHT(data!$C$96,4)</f>
        <v>2024</v>
      </c>
      <c r="C31" s="12" t="str">
        <f>data!AF$55</f>
        <v>7220</v>
      </c>
      <c r="D31" s="12" t="s">
        <v>1165</v>
      </c>
      <c r="E31" s="198">
        <f>ROUND(N(data!AF59), 0)</f>
        <v>0</v>
      </c>
      <c r="F31" s="271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063</v>
      </c>
      <c r="B32" s="200" t="str">
        <f>RIGHT(data!$C$96,4)</f>
        <v>2024</v>
      </c>
      <c r="C32" s="12" t="str">
        <f>data!AG$55</f>
        <v>7230</v>
      </c>
      <c r="D32" s="12" t="s">
        <v>1165</v>
      </c>
      <c r="E32" s="198">
        <f>ROUND(N(data!AG59), 0)</f>
        <v>21758</v>
      </c>
      <c r="F32" s="271">
        <f>ROUND(N(data!AG60), 2)</f>
        <v>39.17</v>
      </c>
      <c r="G32" s="198">
        <f>ROUND(N(data!AG61), 0)</f>
        <v>2771642</v>
      </c>
      <c r="H32" s="198">
        <f>ROUND(N(data!AG62), 0)</f>
        <v>865470</v>
      </c>
      <c r="I32" s="198">
        <f>ROUND(N(data!AG63), 0)</f>
        <v>871320</v>
      </c>
      <c r="J32" s="198">
        <f>ROUND(N(data!AG64), 0)</f>
        <v>959364</v>
      </c>
      <c r="K32" s="198">
        <f>ROUND(N(data!AG65), 0)</f>
        <v>0</v>
      </c>
      <c r="L32" s="198">
        <f>ROUND(N(data!AG66), 0)</f>
        <v>126411</v>
      </c>
      <c r="M32" s="198">
        <f>ROUND(N(data!AG67), 0)</f>
        <v>176078</v>
      </c>
      <c r="N32" s="198">
        <f>ROUND(N(data!AG68), 0)</f>
        <v>0</v>
      </c>
      <c r="O32" s="198">
        <f>ROUND(N(data!AG69), 0)</f>
        <v>2157171</v>
      </c>
      <c r="P32" s="198">
        <f>ROUND(N(data!AG70), 0)</f>
        <v>0</v>
      </c>
      <c r="Q32" s="198">
        <f>ROUND(N(data!AG71), 0)</f>
        <v>2134349</v>
      </c>
      <c r="R32" s="198">
        <f>ROUND(N(data!AG72), 0)</f>
        <v>0</v>
      </c>
      <c r="S32" s="198">
        <f>ROUND(N(data!AG73), 0)</f>
        <v>0</v>
      </c>
      <c r="T32" s="198">
        <f>ROUND(N(data!AG74), 0)</f>
        <v>0</v>
      </c>
      <c r="U32" s="198">
        <f>ROUND(N(data!AG75), 0)</f>
        <v>0</v>
      </c>
      <c r="V32" s="198">
        <f>ROUND(N(data!AG76), 0)</f>
        <v>0</v>
      </c>
      <c r="W32" s="198">
        <f>ROUND(N(data!AG77), 0)</f>
        <v>3150</v>
      </c>
      <c r="X32" s="198">
        <f>ROUND(N(data!AG78), 0)</f>
        <v>0</v>
      </c>
      <c r="Y32" s="198">
        <f>ROUND(N(data!AG79), 0)</f>
        <v>0</v>
      </c>
      <c r="Z32" s="198">
        <f>ROUND(N(data!AG80), 0)</f>
        <v>3381</v>
      </c>
      <c r="AA32" s="198">
        <f>ROUND(N(data!AG81), 0)</f>
        <v>0</v>
      </c>
      <c r="AB32" s="198">
        <f>ROUND(N(data!AG82), 0)</f>
        <v>0</v>
      </c>
      <c r="AC32" s="198">
        <f>ROUND(N(data!AG83), 0)</f>
        <v>16291</v>
      </c>
      <c r="AD32" s="198">
        <f>ROUND(N(data!AG84), 0)</f>
        <v>0</v>
      </c>
      <c r="AE32" s="198">
        <f>ROUND(N(data!AG89), 0)</f>
        <v>48234965</v>
      </c>
      <c r="AF32" s="198">
        <f>ROUND(N(data!AG87), 0)</f>
        <v>6877054</v>
      </c>
      <c r="AG32" s="198">
        <f>ROUND(N(data!AG90), 0)</f>
        <v>15933</v>
      </c>
      <c r="AH32" s="198">
        <f>ROUND(N(data!AG91), 0)</f>
        <v>1788</v>
      </c>
      <c r="AI32" s="198">
        <f>ROUND(N(data!AG92), 0)</f>
        <v>4648</v>
      </c>
      <c r="AJ32" s="198">
        <f>ROUND(N(data!AG93), 0)</f>
        <v>131532</v>
      </c>
      <c r="AK32" s="271">
        <f>ROUND(N(data!AG94), 2)</f>
        <v>26.4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063</v>
      </c>
      <c r="B33" s="200" t="str">
        <f>RIGHT(data!$C$96,4)</f>
        <v>2024</v>
      </c>
      <c r="C33" s="12" t="str">
        <f>data!AH$55</f>
        <v>7240</v>
      </c>
      <c r="D33" s="12" t="s">
        <v>1165</v>
      </c>
      <c r="E33" s="198">
        <f>ROUND(N(data!AH59), 0)</f>
        <v>0</v>
      </c>
      <c r="F33" s="271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063</v>
      </c>
      <c r="B34" s="200" t="str">
        <f>RIGHT(data!$C$96,4)</f>
        <v>2024</v>
      </c>
      <c r="C34" s="12" t="str">
        <f>data!AI$55</f>
        <v>7250</v>
      </c>
      <c r="D34" s="12" t="s">
        <v>1165</v>
      </c>
      <c r="E34" s="198">
        <f>ROUND(N(data!AI59), 0)</f>
        <v>0</v>
      </c>
      <c r="F34" s="271">
        <f>ROUND(N(data!AI60), 2)</f>
        <v>5.44</v>
      </c>
      <c r="G34" s="198">
        <f>ROUND(N(data!AI61), 0)</f>
        <v>657449</v>
      </c>
      <c r="H34" s="198">
        <f>ROUND(N(data!AI62), 0)</f>
        <v>205543</v>
      </c>
      <c r="I34" s="198">
        <f>ROUND(N(data!AI63), 0)</f>
        <v>0</v>
      </c>
      <c r="J34" s="198">
        <f>ROUND(N(data!AI64), 0)</f>
        <v>57462</v>
      </c>
      <c r="K34" s="198">
        <f>ROUND(N(data!AI65), 0)</f>
        <v>0</v>
      </c>
      <c r="L34" s="198">
        <f>ROUND(N(data!AI66), 0)</f>
        <v>15</v>
      </c>
      <c r="M34" s="198">
        <f>ROUND(N(data!AI67), 0)</f>
        <v>18693</v>
      </c>
      <c r="N34" s="198">
        <f>ROUND(N(data!AI68), 0)</f>
        <v>0</v>
      </c>
      <c r="O34" s="198">
        <f>ROUND(N(data!AI69), 0)</f>
        <v>74469</v>
      </c>
      <c r="P34" s="198">
        <f>ROUND(N(data!AI70), 0)</f>
        <v>0</v>
      </c>
      <c r="Q34" s="198">
        <f>ROUND(N(data!AI71), 0)</f>
        <v>73934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535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4502894</v>
      </c>
      <c r="AF34" s="198">
        <f>ROUND(N(data!AI87), 0)</f>
        <v>12338</v>
      </c>
      <c r="AG34" s="198">
        <f>ROUND(N(data!AI90), 0)</f>
        <v>3092</v>
      </c>
      <c r="AH34" s="198">
        <f>ROUND(N(data!AI91), 0)</f>
        <v>0</v>
      </c>
      <c r="AI34" s="198">
        <f>ROUND(N(data!AI92), 0)</f>
        <v>902</v>
      </c>
      <c r="AJ34" s="198">
        <f>ROUND(N(data!AI93), 0)</f>
        <v>18323</v>
      </c>
      <c r="AK34" s="271">
        <f>ROUND(N(data!AI94), 2)</f>
        <v>4.6900000000000004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063</v>
      </c>
      <c r="B35" s="200" t="str">
        <f>RIGHT(data!$C$96,4)</f>
        <v>2024</v>
      </c>
      <c r="C35" s="12" t="str">
        <f>data!AJ$55</f>
        <v>7260</v>
      </c>
      <c r="D35" s="12" t="s">
        <v>1165</v>
      </c>
      <c r="E35" s="198">
        <f>ROUND(N(data!AJ59), 0)</f>
        <v>0</v>
      </c>
      <c r="F35" s="271">
        <f>ROUND(N(data!AJ60), 2)</f>
        <v>0</v>
      </c>
      <c r="G35" s="198">
        <f>ROUND(N(data!AJ61), 0)</f>
        <v>0</v>
      </c>
      <c r="H35" s="198">
        <f>ROUND(N(data!AJ62), 0)</f>
        <v>0</v>
      </c>
      <c r="I35" s="198">
        <f>ROUND(N(data!AJ63), 0)</f>
        <v>0</v>
      </c>
      <c r="J35" s="198">
        <f>ROUND(N(data!AJ64), 0)</f>
        <v>0</v>
      </c>
      <c r="K35" s="198">
        <f>ROUND(N(data!AJ65), 0)</f>
        <v>0</v>
      </c>
      <c r="L35" s="198">
        <f>ROUND(N(data!AJ66), 0)</f>
        <v>0</v>
      </c>
      <c r="M35" s="198">
        <f>ROUND(N(data!AJ67), 0)</f>
        <v>0</v>
      </c>
      <c r="N35" s="198">
        <f>ROUND(N(data!AJ68), 0)</f>
        <v>0</v>
      </c>
      <c r="O35" s="198">
        <f>ROUND(N(data!AJ69), 0)</f>
        <v>0</v>
      </c>
      <c r="P35" s="198">
        <f>ROUND(N(data!AJ70), 0)</f>
        <v>0</v>
      </c>
      <c r="Q35" s="198">
        <f>ROUND(N(data!AJ71), 0)</f>
        <v>0</v>
      </c>
      <c r="R35" s="198">
        <f>ROUND(N(data!AJ72), 0)</f>
        <v>0</v>
      </c>
      <c r="S35" s="198">
        <f>ROUND(N(data!AJ73), 0)</f>
        <v>0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0</v>
      </c>
      <c r="X35" s="198">
        <f>ROUND(N(data!AJ78), 0)</f>
        <v>0</v>
      </c>
      <c r="Y35" s="198">
        <f>ROUND(N(data!AJ79), 0)</f>
        <v>0</v>
      </c>
      <c r="Z35" s="198">
        <f>ROUND(N(data!AJ80), 0)</f>
        <v>0</v>
      </c>
      <c r="AA35" s="198">
        <f>ROUND(N(data!AJ81), 0)</f>
        <v>0</v>
      </c>
      <c r="AB35" s="198">
        <f>ROUND(N(data!AJ82), 0)</f>
        <v>0</v>
      </c>
      <c r="AC35" s="198">
        <f>ROUND(N(data!AJ83), 0)</f>
        <v>0</v>
      </c>
      <c r="AD35" s="198">
        <f>ROUND(N(data!AJ84), 0)</f>
        <v>0</v>
      </c>
      <c r="AE35" s="198">
        <f>ROUND(N(data!AJ89), 0)</f>
        <v>0</v>
      </c>
      <c r="AF35" s="198">
        <f>ROUND(N(data!AJ87), 0)</f>
        <v>0</v>
      </c>
      <c r="AG35" s="198">
        <f>ROUND(N(data!AJ90), 0)</f>
        <v>0</v>
      </c>
      <c r="AH35" s="198">
        <f>ROUND(N(data!AJ91), 0)</f>
        <v>0</v>
      </c>
      <c r="AI35" s="198">
        <f>ROUND(N(data!AJ92), 0)</f>
        <v>0</v>
      </c>
      <c r="AJ35" s="198">
        <f>ROUND(N(data!AJ93), 0)</f>
        <v>0</v>
      </c>
      <c r="AK35" s="271">
        <f>ROUND(N(data!AJ94), 2)</f>
        <v>0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063</v>
      </c>
      <c r="B36" s="200" t="str">
        <f>RIGHT(data!$C$96,4)</f>
        <v>2024</v>
      </c>
      <c r="C36" s="12" t="str">
        <f>data!AK$55</f>
        <v>7310</v>
      </c>
      <c r="D36" s="12" t="s">
        <v>1165</v>
      </c>
      <c r="E36" s="198">
        <f>ROUND(N(data!AK59), 0)</f>
        <v>15371</v>
      </c>
      <c r="F36" s="271">
        <f>ROUND(N(data!AK60), 2)</f>
        <v>2.85</v>
      </c>
      <c r="G36" s="198">
        <f>ROUND(N(data!AK61), 0)</f>
        <v>0</v>
      </c>
      <c r="H36" s="198">
        <f>ROUND(N(data!AK62), 0)</f>
        <v>0</v>
      </c>
      <c r="I36" s="198">
        <f>ROUND(N(data!AK63), 0)</f>
        <v>0</v>
      </c>
      <c r="J36" s="198">
        <f>ROUND(N(data!AK64), 0)</f>
        <v>1381</v>
      </c>
      <c r="K36" s="198">
        <f>ROUND(N(data!AK65), 0)</f>
        <v>0</v>
      </c>
      <c r="L36" s="198">
        <f>ROUND(N(data!AK66), 0)</f>
        <v>499162</v>
      </c>
      <c r="M36" s="198">
        <f>ROUND(N(data!AK67), 0)</f>
        <v>0</v>
      </c>
      <c r="N36" s="198">
        <f>ROUND(N(data!AK68), 0)</f>
        <v>0</v>
      </c>
      <c r="O36" s="198">
        <f>ROUND(N(data!AK69), 0)</f>
        <v>366516</v>
      </c>
      <c r="P36" s="198">
        <f>ROUND(N(data!AK70), 0)</f>
        <v>0</v>
      </c>
      <c r="Q36" s="198">
        <f>ROUND(N(data!AK71), 0)</f>
        <v>366516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0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>
        <f>ROUND(N(data!AK82), 0)</f>
        <v>0</v>
      </c>
      <c r="AC36" s="198">
        <f>ROUND(N(data!AK83), 0)</f>
        <v>0</v>
      </c>
      <c r="AD36" s="198">
        <f>ROUND(N(data!AK84), 0)</f>
        <v>0</v>
      </c>
      <c r="AE36" s="198">
        <f>ROUND(N(data!AK89), 0)</f>
        <v>363212</v>
      </c>
      <c r="AF36" s="198">
        <f>ROUND(N(data!AK87), 0)</f>
        <v>295443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063</v>
      </c>
      <c r="B37" s="200" t="str">
        <f>RIGHT(data!$C$96,4)</f>
        <v>2024</v>
      </c>
      <c r="C37" s="12" t="str">
        <f>data!AL$55</f>
        <v>7320</v>
      </c>
      <c r="D37" s="12" t="s">
        <v>1165</v>
      </c>
      <c r="E37" s="198">
        <f>ROUND(N(data!AL59), 0)</f>
        <v>786</v>
      </c>
      <c r="F37" s="271">
        <f>ROUND(N(data!AL60), 2)</f>
        <v>1.36</v>
      </c>
      <c r="G37" s="198">
        <f>ROUND(N(data!AL61), 0)</f>
        <v>0</v>
      </c>
      <c r="H37" s="198">
        <f>ROUND(N(data!AL62), 0)</f>
        <v>0</v>
      </c>
      <c r="I37" s="198">
        <f>ROUND(N(data!AL63), 0)</f>
        <v>0</v>
      </c>
      <c r="J37" s="198">
        <f>ROUND(N(data!AL64), 0)</f>
        <v>20</v>
      </c>
      <c r="K37" s="198">
        <f>ROUND(N(data!AL65), 0)</f>
        <v>0</v>
      </c>
      <c r="L37" s="198">
        <f>ROUND(N(data!AL66), 0)</f>
        <v>119341</v>
      </c>
      <c r="M37" s="198">
        <f>ROUND(N(data!AL67), 0)</f>
        <v>1545</v>
      </c>
      <c r="N37" s="198">
        <f>ROUND(N(data!AL68), 0)</f>
        <v>0</v>
      </c>
      <c r="O37" s="198">
        <f>ROUND(N(data!AL69), 0)</f>
        <v>0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0</v>
      </c>
      <c r="AD37" s="198">
        <f>ROUND(N(data!AL84), 0)</f>
        <v>0</v>
      </c>
      <c r="AE37" s="198">
        <f>ROUND(N(data!AL89), 0)</f>
        <v>2090085</v>
      </c>
      <c r="AF37" s="198">
        <f>ROUND(N(data!AL87), 0)</f>
        <v>1036565</v>
      </c>
      <c r="AG37" s="198">
        <f>ROUND(N(data!AL90), 0)</f>
        <v>331</v>
      </c>
      <c r="AH37" s="198">
        <f>ROUND(N(data!AL91), 0)</f>
        <v>0</v>
      </c>
      <c r="AI37" s="198">
        <f>ROUND(N(data!AL92), 0)</f>
        <v>97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063</v>
      </c>
      <c r="B38" s="200" t="str">
        <f>RIGHT(data!$C$96,4)</f>
        <v>2024</v>
      </c>
      <c r="C38" s="12" t="str">
        <f>data!AM$55</f>
        <v>7330</v>
      </c>
      <c r="D38" s="12" t="s">
        <v>1165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063</v>
      </c>
      <c r="B39" s="200" t="str">
        <f>RIGHT(data!$C$96,4)</f>
        <v>2024</v>
      </c>
      <c r="C39" s="12" t="str">
        <f>data!AN$55</f>
        <v>7340</v>
      </c>
      <c r="D39" s="12" t="s">
        <v>1165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063</v>
      </c>
      <c r="B40" s="200" t="str">
        <f>RIGHT(data!$C$96,4)</f>
        <v>2024</v>
      </c>
      <c r="C40" s="12" t="str">
        <f>data!AO$55</f>
        <v>7350</v>
      </c>
      <c r="D40" s="12" t="s">
        <v>1165</v>
      </c>
      <c r="E40" s="198">
        <f>ROUND(N(data!AO59), 0)</f>
        <v>0</v>
      </c>
      <c r="F40" s="271">
        <f>ROUND(N(data!AO60), 2)</f>
        <v>0</v>
      </c>
      <c r="G40" s="198">
        <f>ROUND(N(data!AO61), 0)</f>
        <v>0</v>
      </c>
      <c r="H40" s="198">
        <f>ROUND(N(data!AO62), 0)</f>
        <v>0</v>
      </c>
      <c r="I40" s="198">
        <f>ROUND(N(data!AO63), 0)</f>
        <v>0</v>
      </c>
      <c r="J40" s="198">
        <f>ROUND(N(data!AO64), 0)</f>
        <v>0</v>
      </c>
      <c r="K40" s="198">
        <f>ROUND(N(data!AO65), 0)</f>
        <v>0</v>
      </c>
      <c r="L40" s="198">
        <f>ROUND(N(data!AO66), 0)</f>
        <v>0</v>
      </c>
      <c r="M40" s="198">
        <f>ROUND(N(data!AO67), 0)</f>
        <v>0</v>
      </c>
      <c r="N40" s="198">
        <f>ROUND(N(data!AO68), 0)</f>
        <v>0</v>
      </c>
      <c r="O40" s="198">
        <f>ROUND(N(data!AO69), 0)</f>
        <v>0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0</v>
      </c>
      <c r="AD40" s="198">
        <f>ROUND(N(data!AO84), 0)</f>
        <v>0</v>
      </c>
      <c r="AE40" s="198">
        <f>ROUND(N(data!AO89), 0)</f>
        <v>4618511</v>
      </c>
      <c r="AF40" s="198">
        <f>ROUND(N(data!AO87), 0)</f>
        <v>1306972</v>
      </c>
      <c r="AG40" s="198">
        <f>ROUND(N(data!AO90), 0)</f>
        <v>0</v>
      </c>
      <c r="AH40" s="198">
        <f>ROUND(N(data!AO91), 0)</f>
        <v>0</v>
      </c>
      <c r="AI40" s="198">
        <f>ROUND(N(data!AO92), 0)</f>
        <v>0</v>
      </c>
      <c r="AJ40" s="198">
        <f>ROUND(N(data!AO93), 0)</f>
        <v>0</v>
      </c>
      <c r="AK40" s="271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063</v>
      </c>
      <c r="B41" s="200" t="str">
        <f>RIGHT(data!$C$96,4)</f>
        <v>2024</v>
      </c>
      <c r="C41" s="12" t="str">
        <f>data!AP$55</f>
        <v>7380</v>
      </c>
      <c r="D41" s="12" t="s">
        <v>1165</v>
      </c>
      <c r="E41" s="198">
        <f>ROUND(N(data!AP59), 0)</f>
        <v>55329</v>
      </c>
      <c r="F41" s="271">
        <f>ROUND(N(data!AP60), 2)</f>
        <v>81.48</v>
      </c>
      <c r="G41" s="198">
        <f>ROUND(N(data!AP61), 0)</f>
        <v>8249204</v>
      </c>
      <c r="H41" s="198">
        <f>ROUND(N(data!AP62), 0)</f>
        <v>1739660</v>
      </c>
      <c r="I41" s="198">
        <f>ROUND(N(data!AP63), 0)</f>
        <v>722024</v>
      </c>
      <c r="J41" s="198">
        <f>ROUND(N(data!AP64), 0)</f>
        <v>600933</v>
      </c>
      <c r="K41" s="198">
        <f>ROUND(N(data!AP65), 0)</f>
        <v>77522</v>
      </c>
      <c r="L41" s="198">
        <f>ROUND(N(data!AP66), 0)</f>
        <v>1383096</v>
      </c>
      <c r="M41" s="198">
        <f>ROUND(N(data!AP67), 0)</f>
        <v>232568</v>
      </c>
      <c r="N41" s="198">
        <f>ROUND(N(data!AP68), 0)</f>
        <v>95560</v>
      </c>
      <c r="O41" s="198">
        <f>ROUND(N(data!AP69), 0)</f>
        <v>566740</v>
      </c>
      <c r="P41" s="198">
        <f>ROUND(N(data!AP70), 0)</f>
        <v>0</v>
      </c>
      <c r="Q41" s="198">
        <f>ROUND(N(data!AP71), 0)</f>
        <v>276414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13207</v>
      </c>
      <c r="V41" s="198">
        <f>ROUND(N(data!AP76), 0)</f>
        <v>0</v>
      </c>
      <c r="W41" s="198">
        <f>ROUND(N(data!AP77), 0)</f>
        <v>32706</v>
      </c>
      <c r="X41" s="198">
        <f>ROUND(N(data!AP78), 0)</f>
        <v>0</v>
      </c>
      <c r="Y41" s="198">
        <f>ROUND(N(data!AP79), 0)</f>
        <v>17699</v>
      </c>
      <c r="Z41" s="198">
        <f>ROUND(N(data!AP80), 0)</f>
        <v>0</v>
      </c>
      <c r="AA41" s="198">
        <f>ROUND(N(data!AP81), 0)</f>
        <v>63011</v>
      </c>
      <c r="AB41" s="198">
        <f>ROUND(N(data!AP82), 0)</f>
        <v>0</v>
      </c>
      <c r="AC41" s="198">
        <f>ROUND(N(data!AP83), 0)</f>
        <v>163703</v>
      </c>
      <c r="AD41" s="198">
        <f>ROUND(N(data!AP84), 0)</f>
        <v>0</v>
      </c>
      <c r="AE41" s="198">
        <f>ROUND(N(data!AP89), 0)</f>
        <v>17953751</v>
      </c>
      <c r="AF41" s="198">
        <f>ROUND(N(data!AP87), 0)</f>
        <v>0</v>
      </c>
      <c r="AG41" s="198">
        <f>ROUND(N(data!AP90), 0)</f>
        <v>41641</v>
      </c>
      <c r="AH41" s="198">
        <f>ROUND(N(data!AP91), 0)</f>
        <v>0</v>
      </c>
      <c r="AI41" s="198">
        <f>ROUND(N(data!AP92), 0)</f>
        <v>12149</v>
      </c>
      <c r="AJ41" s="198">
        <f>ROUND(N(data!AP93), 0)</f>
        <v>5057</v>
      </c>
      <c r="AK41" s="271">
        <f>ROUND(N(data!AP94), 2)</f>
        <v>2.65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063</v>
      </c>
      <c r="B42" s="200" t="str">
        <f>RIGHT(data!$C$96,4)</f>
        <v>2024</v>
      </c>
      <c r="C42" s="12" t="str">
        <f>data!AQ$55</f>
        <v>7390</v>
      </c>
      <c r="D42" s="12" t="s">
        <v>1165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063</v>
      </c>
      <c r="B43" s="200" t="str">
        <f>RIGHT(data!$C$96,4)</f>
        <v>2024</v>
      </c>
      <c r="C43" s="12" t="str">
        <f>data!AR$55</f>
        <v>7400</v>
      </c>
      <c r="D43" s="12" t="s">
        <v>1165</v>
      </c>
      <c r="E43" s="198">
        <f>ROUND(N(data!AR59), 0)</f>
        <v>0</v>
      </c>
      <c r="F43" s="271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271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063</v>
      </c>
      <c r="B44" s="200" t="str">
        <f>RIGHT(data!$C$96,4)</f>
        <v>2024</v>
      </c>
      <c r="C44" s="12" t="str">
        <f>data!AS$55</f>
        <v>7410</v>
      </c>
      <c r="D44" s="12" t="s">
        <v>1165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063</v>
      </c>
      <c r="B45" s="200" t="str">
        <f>RIGHT(data!$C$96,4)</f>
        <v>2024</v>
      </c>
      <c r="C45" s="12" t="str">
        <f>data!AT$55</f>
        <v>7420</v>
      </c>
      <c r="D45" s="12" t="s">
        <v>1165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063</v>
      </c>
      <c r="B46" s="200" t="str">
        <f>RIGHT(data!$C$96,4)</f>
        <v>2024</v>
      </c>
      <c r="C46" s="12" t="str">
        <f>data!AU$55</f>
        <v>7430</v>
      </c>
      <c r="D46" s="12" t="s">
        <v>1165</v>
      </c>
      <c r="E46" s="198">
        <f>ROUND(N(data!AU59), 0)</f>
        <v>0</v>
      </c>
      <c r="F46" s="271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063</v>
      </c>
      <c r="B47" s="200" t="str">
        <f>RIGHT(data!$C$96,4)</f>
        <v>2024</v>
      </c>
      <c r="C47" s="12" t="str">
        <f>data!AV$55</f>
        <v>7490</v>
      </c>
      <c r="D47" s="12" t="s">
        <v>1165</v>
      </c>
      <c r="E47" s="198">
        <f>ROUND(N(data!AV59), 0)</f>
        <v>0</v>
      </c>
      <c r="F47" s="271">
        <f>ROUND(N(data!AV60), 2)</f>
        <v>11.47</v>
      </c>
      <c r="G47" s="198">
        <f>ROUND(N(data!AV61), 0)</f>
        <v>791042</v>
      </c>
      <c r="H47" s="198">
        <f>ROUND(N(data!AV62), 0)</f>
        <v>249051</v>
      </c>
      <c r="I47" s="198">
        <f>ROUND(N(data!AV63), 0)</f>
        <v>1201960</v>
      </c>
      <c r="J47" s="198">
        <f>ROUND(N(data!AV64), 0)</f>
        <v>441660</v>
      </c>
      <c r="K47" s="198">
        <f>ROUND(N(data!AV65), 0)</f>
        <v>0</v>
      </c>
      <c r="L47" s="198">
        <f>ROUND(N(data!AV66), 0)</f>
        <v>177387</v>
      </c>
      <c r="M47" s="198">
        <f>ROUND(N(data!AV67), 0)</f>
        <v>88414</v>
      </c>
      <c r="N47" s="198">
        <f>ROUND(N(data!AV68), 0)</f>
        <v>10666</v>
      </c>
      <c r="O47" s="198">
        <f>ROUND(N(data!AV69), 0)</f>
        <v>1725212</v>
      </c>
      <c r="P47" s="198">
        <f>ROUND(N(data!AV70), 0)</f>
        <v>0</v>
      </c>
      <c r="Q47" s="198">
        <f>ROUND(N(data!AV71), 0)</f>
        <v>1723723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413</v>
      </c>
      <c r="X47" s="198">
        <f>ROUND(N(data!AV78), 0)</f>
        <v>0</v>
      </c>
      <c r="Y47" s="198">
        <f>ROUND(N(data!AV79), 0)</f>
        <v>0</v>
      </c>
      <c r="Z47" s="198">
        <f>ROUND(N(data!AV80), 0)</f>
        <v>0</v>
      </c>
      <c r="AA47" s="198">
        <f>ROUND(N(data!AV81), 0)</f>
        <v>0</v>
      </c>
      <c r="AB47" s="198">
        <f>ROUND(N(data!AV82), 0)</f>
        <v>185</v>
      </c>
      <c r="AC47" s="198">
        <f>ROUND(N(data!AV83), 0)</f>
        <v>891</v>
      </c>
      <c r="AD47" s="198">
        <f>ROUND(N(data!AV84), 0)</f>
        <v>0</v>
      </c>
      <c r="AE47" s="198">
        <f>ROUND(N(data!AV89), 0)</f>
        <v>11786058</v>
      </c>
      <c r="AF47" s="198">
        <f>ROUND(N(data!AV87), 0)</f>
        <v>6404063</v>
      </c>
      <c r="AG47" s="198">
        <f>ROUND(N(data!AV90), 0)</f>
        <v>6445</v>
      </c>
      <c r="AH47" s="198">
        <f>ROUND(N(data!AV91), 0)</f>
        <v>49</v>
      </c>
      <c r="AI47" s="198">
        <f>ROUND(N(data!AV92), 0)</f>
        <v>1880</v>
      </c>
      <c r="AJ47" s="198">
        <f>ROUND(N(data!AV93), 0)</f>
        <v>6559</v>
      </c>
      <c r="AK47" s="271">
        <f>ROUND(N(data!AV94), 2)</f>
        <v>8.2899999999999991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063</v>
      </c>
      <c r="B48" s="200" t="str">
        <f>RIGHT(data!$C$96,4)</f>
        <v>2024</v>
      </c>
      <c r="C48" s="12" t="str">
        <f>data!AW$55</f>
        <v>8200</v>
      </c>
      <c r="D48" s="12" t="s">
        <v>1165</v>
      </c>
      <c r="E48" s="198">
        <f>ROUND(N(data!AW59), 0)</f>
        <v>0</v>
      </c>
      <c r="F48" s="271">
        <f>ROUND(N(data!AW60), 2)</f>
        <v>0</v>
      </c>
      <c r="G48" s="198">
        <f>ROUND(N(data!AW61), 0)</f>
        <v>0</v>
      </c>
      <c r="H48" s="198">
        <f>ROUND(N(data!AW62), 0)</f>
        <v>0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0</v>
      </c>
      <c r="M48" s="198">
        <f>ROUND(N(data!AW67), 0)</f>
        <v>0</v>
      </c>
      <c r="N48" s="198">
        <f>ROUND(N(data!AW68), 0)</f>
        <v>0</v>
      </c>
      <c r="O48" s="198">
        <f>ROUND(N(data!AW69), 0)</f>
        <v>0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063</v>
      </c>
      <c r="B49" s="200" t="str">
        <f>RIGHT(data!$C$96,4)</f>
        <v>2024</v>
      </c>
      <c r="C49" s="12" t="str">
        <f>data!AX$55</f>
        <v>8310</v>
      </c>
      <c r="D49" s="12" t="s">
        <v>1165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063</v>
      </c>
      <c r="B50" s="200" t="str">
        <f>RIGHT(data!$C$96,4)</f>
        <v>2024</v>
      </c>
      <c r="C50" s="12" t="str">
        <f>data!AY$55</f>
        <v>8320</v>
      </c>
      <c r="D50" s="12" t="s">
        <v>1165</v>
      </c>
      <c r="E50" s="198">
        <f>ROUND(N(data!AY59), 0)</f>
        <v>40222</v>
      </c>
      <c r="F50" s="271">
        <f>ROUND(N(data!AY60), 2)</f>
        <v>13.28</v>
      </c>
      <c r="G50" s="198">
        <f>ROUND(N(data!AY61), 0)</f>
        <v>677421</v>
      </c>
      <c r="H50" s="198">
        <f>ROUND(N(data!AY62), 0)</f>
        <v>209305</v>
      </c>
      <c r="I50" s="198">
        <f>ROUND(N(data!AY63), 0)</f>
        <v>0</v>
      </c>
      <c r="J50" s="198">
        <f>ROUND(N(data!AY64), 0)</f>
        <v>509590</v>
      </c>
      <c r="K50" s="198">
        <f>ROUND(N(data!AY65), 0)</f>
        <v>0</v>
      </c>
      <c r="L50" s="198">
        <f>ROUND(N(data!AY66), 0)</f>
        <v>1689</v>
      </c>
      <c r="M50" s="198">
        <f>ROUND(N(data!AY67), 0)</f>
        <v>37347</v>
      </c>
      <c r="N50" s="198">
        <f>ROUND(N(data!AY68), 0)</f>
        <v>0</v>
      </c>
      <c r="O50" s="198">
        <f>ROUND(N(data!AY69), 0)</f>
        <v>217393</v>
      </c>
      <c r="P50" s="198">
        <f>ROUND(N(data!AY70), 0)</f>
        <v>0</v>
      </c>
      <c r="Q50" s="198">
        <f>ROUND(N(data!AY71), 0)</f>
        <v>166695</v>
      </c>
      <c r="R50" s="198">
        <f>ROUND(N(data!AY72), 0)</f>
        <v>0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30103</v>
      </c>
      <c r="X50" s="198">
        <f>ROUND(N(data!AY78), 0)</f>
        <v>0</v>
      </c>
      <c r="Y50" s="198">
        <f>ROUND(N(data!AY79), 0)</f>
        <v>0</v>
      </c>
      <c r="Z50" s="198">
        <f>ROUND(N(data!AY80), 0)</f>
        <v>0</v>
      </c>
      <c r="AA50" s="198">
        <f>ROUND(N(data!AY81), 0)</f>
        <v>120</v>
      </c>
      <c r="AB50" s="198">
        <f>ROUND(N(data!AY82), 0)</f>
        <v>0</v>
      </c>
      <c r="AC50" s="198">
        <f>ROUND(N(data!AY83), 0)</f>
        <v>20475</v>
      </c>
      <c r="AD50" s="198">
        <f>ROUND(N(data!AY84), 0)</f>
        <v>0</v>
      </c>
      <c r="AE50" s="198">
        <f>ROUND(N(data!AY89), 0)</f>
        <v>0</v>
      </c>
      <c r="AF50" s="198">
        <f>ROUND(N(data!AY87), 0)</f>
        <v>0</v>
      </c>
      <c r="AG50" s="198">
        <f>ROUND(N(data!AY90), 0)</f>
        <v>7362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063</v>
      </c>
      <c r="B51" s="200" t="str">
        <f>RIGHT(data!$C$96,4)</f>
        <v>2024</v>
      </c>
      <c r="C51" s="12" t="str">
        <f>data!AZ$55</f>
        <v>8330</v>
      </c>
      <c r="D51" s="12" t="s">
        <v>1165</v>
      </c>
      <c r="E51" s="198">
        <f>ROUND(N(data!AZ59), 0)</f>
        <v>107651</v>
      </c>
      <c r="F51" s="271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0</v>
      </c>
      <c r="K51" s="198">
        <f>ROUND(N(data!AZ65), 0)</f>
        <v>0</v>
      </c>
      <c r="L51" s="198">
        <f>ROUND(N(data!AZ66), 0)</f>
        <v>0</v>
      </c>
      <c r="M51" s="198">
        <f>ROUND(N(data!AZ67), 0)</f>
        <v>0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0</v>
      </c>
      <c r="AH51" s="198">
        <f>ROUND(N(data!AZ91), 0)</f>
        <v>107651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063</v>
      </c>
      <c r="B52" s="200" t="str">
        <f>RIGHT(data!$C$96,4)</f>
        <v>2024</v>
      </c>
      <c r="C52" s="12" t="str">
        <f>data!BA$55</f>
        <v>8350</v>
      </c>
      <c r="D52" s="12" t="s">
        <v>1165</v>
      </c>
      <c r="E52" s="198">
        <f>ROUND(N(data!BA59), 0)</f>
        <v>0</v>
      </c>
      <c r="F52" s="271">
        <f>ROUND(N(data!BA60), 2)</f>
        <v>0</v>
      </c>
      <c r="G52" s="198">
        <f>ROUND(N(data!BA61), 0)</f>
        <v>0</v>
      </c>
      <c r="H52" s="198">
        <f>ROUND(N(data!BA62), 0)</f>
        <v>0</v>
      </c>
      <c r="I52" s="198">
        <f>ROUND(N(data!BA63), 0)</f>
        <v>0</v>
      </c>
      <c r="J52" s="198">
        <f>ROUND(N(data!BA64), 0)</f>
        <v>15868</v>
      </c>
      <c r="K52" s="198">
        <f>ROUND(N(data!BA65), 0)</f>
        <v>0</v>
      </c>
      <c r="L52" s="198">
        <f>ROUND(N(data!BA66), 0)</f>
        <v>0</v>
      </c>
      <c r="M52" s="198">
        <f>ROUND(N(data!BA67), 0)</f>
        <v>5406</v>
      </c>
      <c r="N52" s="198">
        <f>ROUND(N(data!BA68), 0)</f>
        <v>0</v>
      </c>
      <c r="O52" s="198">
        <f>ROUND(N(data!BA69), 0)</f>
        <v>339112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339112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1158</v>
      </c>
      <c r="AH52" s="198">
        <f>ROUND(N(data!BA91), 0)</f>
        <v>0</v>
      </c>
      <c r="AI52" s="198">
        <f>ROUND(N(data!BA92), 0)</f>
        <v>338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063</v>
      </c>
      <c r="B53" s="200" t="str">
        <f>RIGHT(data!$C$96,4)</f>
        <v>2024</v>
      </c>
      <c r="C53" s="12" t="str">
        <f>data!BB$55</f>
        <v>8360</v>
      </c>
      <c r="D53" s="12" t="s">
        <v>1165</v>
      </c>
      <c r="E53" s="198">
        <f>ROUND(N(data!BB59), 0)</f>
        <v>0</v>
      </c>
      <c r="F53" s="271">
        <f>ROUND(N(data!BB60), 2)</f>
        <v>6.65</v>
      </c>
      <c r="G53" s="198">
        <f>ROUND(N(data!BB61), 0)</f>
        <v>687266</v>
      </c>
      <c r="H53" s="198">
        <f>ROUND(N(data!BB62), 0)</f>
        <v>212563</v>
      </c>
      <c r="I53" s="198">
        <f>ROUND(N(data!BB63), 0)</f>
        <v>0</v>
      </c>
      <c r="J53" s="198">
        <f>ROUND(N(data!BB64), 0)</f>
        <v>909</v>
      </c>
      <c r="K53" s="198">
        <f>ROUND(N(data!BB65), 0)</f>
        <v>0</v>
      </c>
      <c r="L53" s="198">
        <f>ROUND(N(data!BB66), 0)</f>
        <v>39292</v>
      </c>
      <c r="M53" s="198">
        <f>ROUND(N(data!BB67), 0)</f>
        <v>1452</v>
      </c>
      <c r="N53" s="198">
        <f>ROUND(N(data!BB68), 0)</f>
        <v>0</v>
      </c>
      <c r="O53" s="198">
        <f>ROUND(N(data!BB69), 0)</f>
        <v>68717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0</v>
      </c>
      <c r="AA53" s="198">
        <f>ROUND(N(data!BB81), 0)</f>
        <v>14582</v>
      </c>
      <c r="AB53" s="198">
        <f>ROUND(N(data!BB82), 0)</f>
        <v>0</v>
      </c>
      <c r="AC53" s="198">
        <f>ROUND(N(data!BB83), 0)</f>
        <v>54135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311</v>
      </c>
      <c r="AH53" s="198">
        <f>ROUND(N(data!BB91), 0)</f>
        <v>0</v>
      </c>
      <c r="AI53" s="198">
        <f>ROUND(N(data!BB92), 0)</f>
        <v>91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063</v>
      </c>
      <c r="B54" s="200" t="str">
        <f>RIGHT(data!$C$96,4)</f>
        <v>2024</v>
      </c>
      <c r="C54" s="12" t="str">
        <f>data!BC$55</f>
        <v>8370</v>
      </c>
      <c r="D54" s="12" t="s">
        <v>1165</v>
      </c>
      <c r="E54" s="198">
        <f>ROUND(N(data!BC59), 0)</f>
        <v>0</v>
      </c>
      <c r="F54" s="271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0</v>
      </c>
      <c r="M54" s="198">
        <f>ROUND(N(data!BC67), 0)</f>
        <v>0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063</v>
      </c>
      <c r="B55" s="200" t="str">
        <f>RIGHT(data!$C$96,4)</f>
        <v>2024</v>
      </c>
      <c r="C55" s="12" t="str">
        <f>data!BD$55</f>
        <v>8420</v>
      </c>
      <c r="D55" s="12" t="s">
        <v>1165</v>
      </c>
      <c r="E55" s="198">
        <f>ROUND(N(data!BD59), 0)</f>
        <v>0</v>
      </c>
      <c r="F55" s="271">
        <f>ROUND(N(data!BD60), 2)</f>
        <v>4.4400000000000004</v>
      </c>
      <c r="G55" s="198">
        <f>ROUND(N(data!BD61), 0)</f>
        <v>214784</v>
      </c>
      <c r="H55" s="198">
        <f>ROUND(N(data!BD62), 0)</f>
        <v>66778</v>
      </c>
      <c r="I55" s="198">
        <f>ROUND(N(data!BD63), 0)</f>
        <v>0</v>
      </c>
      <c r="J55" s="198">
        <f>ROUND(N(data!BD64), 0)</f>
        <v>19569</v>
      </c>
      <c r="K55" s="198">
        <f>ROUND(N(data!BD65), 0)</f>
        <v>0</v>
      </c>
      <c r="L55" s="198">
        <f>ROUND(N(data!BD66), 0)</f>
        <v>75527</v>
      </c>
      <c r="M55" s="198">
        <f>ROUND(N(data!BD67), 0)</f>
        <v>11758</v>
      </c>
      <c r="N55" s="198">
        <f>ROUND(N(data!BD68), 0)</f>
        <v>16</v>
      </c>
      <c r="O55" s="198">
        <f>ROUND(N(data!BD69), 0)</f>
        <v>68357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250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60</v>
      </c>
      <c r="AB55" s="198">
        <f>ROUND(N(data!BD82), 0)</f>
        <v>0</v>
      </c>
      <c r="AC55" s="198">
        <f>ROUND(N(data!BD83), 0)</f>
        <v>68047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2441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063</v>
      </c>
      <c r="B56" s="200" t="str">
        <f>RIGHT(data!$C$96,4)</f>
        <v>2024</v>
      </c>
      <c r="C56" s="12" t="str">
        <f>data!BE$55</f>
        <v>8430</v>
      </c>
      <c r="D56" s="12" t="s">
        <v>1165</v>
      </c>
      <c r="E56" s="198">
        <f>ROUND(N(data!BE59), 0)</f>
        <v>301295</v>
      </c>
      <c r="F56" s="271">
        <f>ROUND(N(data!BE60), 2)</f>
        <v>9.51</v>
      </c>
      <c r="G56" s="198">
        <f>ROUND(N(data!BE61), 0)</f>
        <v>704419</v>
      </c>
      <c r="H56" s="198">
        <f>ROUND(N(data!BE62), 0)</f>
        <v>215785</v>
      </c>
      <c r="I56" s="198">
        <f>ROUND(N(data!BE63), 0)</f>
        <v>0</v>
      </c>
      <c r="J56" s="198">
        <f>ROUND(N(data!BE64), 0)</f>
        <v>42389</v>
      </c>
      <c r="K56" s="198">
        <f>ROUND(N(data!BE65), 0)</f>
        <v>0</v>
      </c>
      <c r="L56" s="198">
        <f>ROUND(N(data!BE66), 0)</f>
        <v>700004</v>
      </c>
      <c r="M56" s="198">
        <f>ROUND(N(data!BE67), 0)</f>
        <v>197656</v>
      </c>
      <c r="N56" s="198">
        <f>ROUND(N(data!BE68), 0)</f>
        <v>21865</v>
      </c>
      <c r="O56" s="198">
        <f>ROUND(N(data!BE69), 0)</f>
        <v>1546467</v>
      </c>
      <c r="P56" s="198">
        <f>ROUND(N(data!BE70), 0)</f>
        <v>0</v>
      </c>
      <c r="Q56" s="198">
        <f>ROUND(N(data!BE71), 0)</f>
        <v>0</v>
      </c>
      <c r="R56" s="198">
        <f>ROUND(N(data!BE72), 0)</f>
        <v>0</v>
      </c>
      <c r="S56" s="198">
        <f>ROUND(N(data!BE73), 0)</f>
        <v>0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541963</v>
      </c>
      <c r="X56" s="198">
        <f>ROUND(N(data!BE78), 0)</f>
        <v>0</v>
      </c>
      <c r="Y56" s="198">
        <f>ROUND(N(data!BE79), 0)</f>
        <v>0</v>
      </c>
      <c r="Z56" s="198">
        <f>ROUND(N(data!BE80), 0)</f>
        <v>0</v>
      </c>
      <c r="AA56" s="198">
        <f>ROUND(N(data!BE81), 0)</f>
        <v>2371</v>
      </c>
      <c r="AB56" s="198">
        <f>ROUND(N(data!BE82), 0)</f>
        <v>996682</v>
      </c>
      <c r="AC56" s="198">
        <f>ROUND(N(data!BE83), 0)</f>
        <v>5452</v>
      </c>
      <c r="AD56" s="198">
        <f>ROUND(N(data!BE84), 0)</f>
        <v>0</v>
      </c>
      <c r="AE56" s="198">
        <f>ROUND(N(data!BE89), 0)</f>
        <v>0</v>
      </c>
      <c r="AF56" s="198">
        <f>ROUND(N(data!BE87), 0)</f>
        <v>0</v>
      </c>
      <c r="AG56" s="198">
        <f>ROUND(N(data!BE90), 0)</f>
        <v>26845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063</v>
      </c>
      <c r="B57" s="200" t="str">
        <f>RIGHT(data!$C$96,4)</f>
        <v>2024</v>
      </c>
      <c r="C57" s="12" t="str">
        <f>data!BF$55</f>
        <v>8460</v>
      </c>
      <c r="D57" s="12" t="s">
        <v>1165</v>
      </c>
      <c r="E57" s="198">
        <f>ROUND(N(data!BF59), 0)</f>
        <v>0</v>
      </c>
      <c r="F57" s="271">
        <f>ROUND(N(data!BF60), 2)</f>
        <v>23.53</v>
      </c>
      <c r="G57" s="198">
        <f>ROUND(N(data!BF61), 0)</f>
        <v>1123487</v>
      </c>
      <c r="H57" s="198">
        <f>ROUND(N(data!BF62), 0)</f>
        <v>348995</v>
      </c>
      <c r="I57" s="198">
        <f>ROUND(N(data!BF63), 0)</f>
        <v>0</v>
      </c>
      <c r="J57" s="198">
        <f>ROUND(N(data!BF64), 0)</f>
        <v>183445</v>
      </c>
      <c r="K57" s="198">
        <f>ROUND(N(data!BF65), 0)</f>
        <v>0</v>
      </c>
      <c r="L57" s="198">
        <f>ROUND(N(data!BF66), 0)</f>
        <v>95090</v>
      </c>
      <c r="M57" s="198">
        <f>ROUND(N(data!BF67), 0)</f>
        <v>10971</v>
      </c>
      <c r="N57" s="198">
        <f>ROUND(N(data!BF68), 0)</f>
        <v>16</v>
      </c>
      <c r="O57" s="198">
        <f>ROUND(N(data!BF69), 0)</f>
        <v>7886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4272</v>
      </c>
      <c r="X57" s="198">
        <f>ROUND(N(data!BF78), 0)</f>
        <v>0</v>
      </c>
      <c r="Y57" s="198">
        <f>ROUND(N(data!BF79), 0)</f>
        <v>0</v>
      </c>
      <c r="Z57" s="198">
        <f>ROUND(N(data!BF80), 0)</f>
        <v>1295</v>
      </c>
      <c r="AA57" s="198">
        <f>ROUND(N(data!BF81), 0)</f>
        <v>15</v>
      </c>
      <c r="AB57" s="198">
        <f>ROUND(N(data!BF82), 0)</f>
        <v>0</v>
      </c>
      <c r="AC57" s="198">
        <f>ROUND(N(data!BF83), 0)</f>
        <v>2303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2350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063</v>
      </c>
      <c r="B58" s="200" t="str">
        <f>RIGHT(data!$C$96,4)</f>
        <v>2024</v>
      </c>
      <c r="C58" s="12" t="str">
        <f>data!BG$55</f>
        <v>8470</v>
      </c>
      <c r="D58" s="12" t="s">
        <v>1165</v>
      </c>
      <c r="E58" s="198">
        <f>ROUND(N(data!BG59), 0)</f>
        <v>0</v>
      </c>
      <c r="F58" s="271">
        <f>ROUND(N(data!BG60), 2)</f>
        <v>1.41</v>
      </c>
      <c r="G58" s="198">
        <f>ROUND(N(data!BG61), 0)</f>
        <v>84871</v>
      </c>
      <c r="H58" s="198">
        <f>ROUND(N(data!BG62), 0)</f>
        <v>26949</v>
      </c>
      <c r="I58" s="198">
        <f>ROUND(N(data!BG63), 0)</f>
        <v>0</v>
      </c>
      <c r="J58" s="198">
        <f>ROUND(N(data!BG64), 0)</f>
        <v>183</v>
      </c>
      <c r="K58" s="198">
        <f>ROUND(N(data!BG65), 0)</f>
        <v>0</v>
      </c>
      <c r="L58" s="198">
        <f>ROUND(N(data!BG66), 0)</f>
        <v>0</v>
      </c>
      <c r="M58" s="198">
        <f>ROUND(N(data!BG67), 0)</f>
        <v>1218</v>
      </c>
      <c r="N58" s="198">
        <f>ROUND(N(data!BG68), 0)</f>
        <v>3970</v>
      </c>
      <c r="O58" s="198">
        <f>ROUND(N(data!BG69), 0)</f>
        <v>48092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48092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261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063</v>
      </c>
      <c r="B59" s="200" t="str">
        <f>RIGHT(data!$C$96,4)</f>
        <v>2024</v>
      </c>
      <c r="C59" s="12" t="str">
        <f>data!BH$55</f>
        <v>8480</v>
      </c>
      <c r="D59" s="12" t="s">
        <v>1165</v>
      </c>
      <c r="E59" s="198">
        <f>ROUND(N(data!BH59), 0)</f>
        <v>0</v>
      </c>
      <c r="F59" s="271">
        <f>ROUND(N(data!BH60), 2)</f>
        <v>6.97</v>
      </c>
      <c r="G59" s="198">
        <f>ROUND(N(data!BH61), 0)</f>
        <v>719234</v>
      </c>
      <c r="H59" s="198">
        <f>ROUND(N(data!BH62), 0)</f>
        <v>220286</v>
      </c>
      <c r="I59" s="198">
        <f>ROUND(N(data!BH63), 0)</f>
        <v>0</v>
      </c>
      <c r="J59" s="198">
        <f>ROUND(N(data!BH64), 0)</f>
        <v>507</v>
      </c>
      <c r="K59" s="198">
        <f>ROUND(N(data!BH65), 0)</f>
        <v>0</v>
      </c>
      <c r="L59" s="198">
        <f>ROUND(N(data!BH66), 0)</f>
        <v>0</v>
      </c>
      <c r="M59" s="198">
        <f>ROUND(N(data!BH67), 0)</f>
        <v>706624</v>
      </c>
      <c r="N59" s="198">
        <f>ROUND(N(data!BH68), 0)</f>
        <v>16</v>
      </c>
      <c r="O59" s="198">
        <f>ROUND(N(data!BH69), 0)</f>
        <v>1443461</v>
      </c>
      <c r="P59" s="198">
        <f>ROUND(N(data!BH70), 0)</f>
        <v>0</v>
      </c>
      <c r="Q59" s="198">
        <f>ROUND(N(data!BH71), 0)</f>
        <v>-46144</v>
      </c>
      <c r="R59" s="198">
        <f>ROUND(N(data!BH72), 0)</f>
        <v>1384306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0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103686</v>
      </c>
      <c r="AC59" s="198">
        <f>ROUND(N(data!BH83), 0)</f>
        <v>1613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3573</v>
      </c>
      <c r="AH59" s="198">
        <f>ROUND(N(data!BH91), 0)</f>
        <v>0</v>
      </c>
      <c r="AI59" s="198">
        <f>ROUND(N(data!BH92), 0)</f>
        <v>1042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063</v>
      </c>
      <c r="B60" s="200" t="str">
        <f>RIGHT(data!$C$96,4)</f>
        <v>2024</v>
      </c>
      <c r="C60" s="12" t="str">
        <f>data!BI$55</f>
        <v>8490</v>
      </c>
      <c r="D60" s="12" t="s">
        <v>1165</v>
      </c>
      <c r="E60" s="198">
        <f>ROUND(N(data!BI59), 0)</f>
        <v>0</v>
      </c>
      <c r="F60" s="271">
        <f>ROUND(N(data!BI60), 2)</f>
        <v>0</v>
      </c>
      <c r="G60" s="198">
        <f>ROUND(N(data!BI61), 0)</f>
        <v>0</v>
      </c>
      <c r="H60" s="198">
        <f>ROUND(N(data!BI62), 0)</f>
        <v>0</v>
      </c>
      <c r="I60" s="198">
        <f>ROUND(N(data!BI63), 0)</f>
        <v>0</v>
      </c>
      <c r="J60" s="198">
        <f>ROUND(N(data!BI64), 0)</f>
        <v>0</v>
      </c>
      <c r="K60" s="198">
        <f>ROUND(N(data!BI65), 0)</f>
        <v>0</v>
      </c>
      <c r="L60" s="198">
        <f>ROUND(N(data!BI66), 0)</f>
        <v>0</v>
      </c>
      <c r="M60" s="198">
        <f>ROUND(N(data!BI67), 0)</f>
        <v>0</v>
      </c>
      <c r="N60" s="198">
        <f>ROUND(N(data!BI68), 0)</f>
        <v>0</v>
      </c>
      <c r="O60" s="198">
        <f>ROUND(N(data!BI69), 0)</f>
        <v>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063</v>
      </c>
      <c r="B61" s="200" t="str">
        <f>RIGHT(data!$C$96,4)</f>
        <v>2024</v>
      </c>
      <c r="C61" s="12" t="str">
        <f>data!BJ$55</f>
        <v>8510</v>
      </c>
      <c r="D61" s="12" t="s">
        <v>1165</v>
      </c>
      <c r="E61" s="198">
        <f>ROUND(N(data!BJ59), 0)</f>
        <v>0</v>
      </c>
      <c r="F61" s="271">
        <f>ROUND(N(data!BJ60), 2)</f>
        <v>7.08</v>
      </c>
      <c r="G61" s="198">
        <f>ROUND(N(data!BJ61), 0)</f>
        <v>584920</v>
      </c>
      <c r="H61" s="198">
        <f>ROUND(N(data!BJ62), 0)</f>
        <v>179591</v>
      </c>
      <c r="I61" s="198">
        <f>ROUND(N(data!BJ63), 0)</f>
        <v>41625</v>
      </c>
      <c r="J61" s="198">
        <f>ROUND(N(data!BJ64), 0)</f>
        <v>32235</v>
      </c>
      <c r="K61" s="198">
        <f>ROUND(N(data!BJ65), 0)</f>
        <v>0</v>
      </c>
      <c r="L61" s="198">
        <f>ROUND(N(data!BJ66), 0)</f>
        <v>31232</v>
      </c>
      <c r="M61" s="198">
        <f>ROUND(N(data!BJ67), 0)</f>
        <v>11340</v>
      </c>
      <c r="N61" s="198">
        <f>ROUND(N(data!BJ68), 0)</f>
        <v>0</v>
      </c>
      <c r="O61" s="198">
        <f>ROUND(N(data!BJ69), 0)</f>
        <v>104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130</v>
      </c>
      <c r="AB61" s="198">
        <f>ROUND(N(data!BJ82), 0)</f>
        <v>0</v>
      </c>
      <c r="AC61" s="198">
        <f>ROUND(N(data!BJ83), 0)</f>
        <v>-26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2429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063</v>
      </c>
      <c r="B62" s="200" t="str">
        <f>RIGHT(data!$C$96,4)</f>
        <v>2024</v>
      </c>
      <c r="C62" s="12" t="str">
        <f>data!BK$55</f>
        <v>8530</v>
      </c>
      <c r="D62" s="12" t="s">
        <v>1165</v>
      </c>
      <c r="E62" s="198">
        <f>ROUND(N(data!BK59), 0)</f>
        <v>0</v>
      </c>
      <c r="F62" s="271">
        <f>ROUND(N(data!BK60), 2)</f>
        <v>2.9</v>
      </c>
      <c r="G62" s="198">
        <f>ROUND(N(data!BK61), 0)</f>
        <v>262464</v>
      </c>
      <c r="H62" s="198">
        <f>ROUND(N(data!BK62), 0)</f>
        <v>82990</v>
      </c>
      <c r="I62" s="198">
        <f>ROUND(N(data!BK63), 0)</f>
        <v>434446</v>
      </c>
      <c r="J62" s="198">
        <f>ROUND(N(data!BK64), 0)</f>
        <v>5149</v>
      </c>
      <c r="K62" s="198">
        <f>ROUND(N(data!BK65), 0)</f>
        <v>0</v>
      </c>
      <c r="L62" s="198">
        <f>ROUND(N(data!BK66), 0)</f>
        <v>4196590</v>
      </c>
      <c r="M62" s="198">
        <f>ROUND(N(data!BK67), 0)</f>
        <v>11457</v>
      </c>
      <c r="N62" s="198">
        <f>ROUND(N(data!BK68), 0)</f>
        <v>0</v>
      </c>
      <c r="O62" s="198">
        <f>ROUND(N(data!BK69), 0)</f>
        <v>8394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8394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2402</v>
      </c>
      <c r="AH62" s="198">
        <f>ROUND(N(data!BK91), 0)</f>
        <v>0</v>
      </c>
      <c r="AI62" s="198">
        <f>ROUND(N(data!BK92), 0)</f>
        <v>701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063</v>
      </c>
      <c r="B63" s="200" t="str">
        <f>RIGHT(data!$C$96,4)</f>
        <v>2024</v>
      </c>
      <c r="C63" s="12" t="str">
        <f>data!BL$55</f>
        <v>8560</v>
      </c>
      <c r="D63" s="12" t="s">
        <v>1165</v>
      </c>
      <c r="E63" s="198">
        <f>ROUND(N(data!BL59), 0)</f>
        <v>0</v>
      </c>
      <c r="F63" s="271">
        <f>ROUND(N(data!BL60), 2)</f>
        <v>15.07</v>
      </c>
      <c r="G63" s="198">
        <f>ROUND(N(data!BL61), 0)</f>
        <v>791501</v>
      </c>
      <c r="H63" s="198">
        <f>ROUND(N(data!BL62), 0)</f>
        <v>248177</v>
      </c>
      <c r="I63" s="198">
        <f>ROUND(N(data!BL63), 0)</f>
        <v>0</v>
      </c>
      <c r="J63" s="198">
        <f>ROUND(N(data!BL64), 0)</f>
        <v>43889</v>
      </c>
      <c r="K63" s="198">
        <f>ROUND(N(data!BL65), 0)</f>
        <v>0</v>
      </c>
      <c r="L63" s="198">
        <f>ROUND(N(data!BL66), 0)</f>
        <v>88094</v>
      </c>
      <c r="M63" s="198">
        <f>ROUND(N(data!BL67), 0)</f>
        <v>5925</v>
      </c>
      <c r="N63" s="198">
        <f>ROUND(N(data!BL68), 0)</f>
        <v>0</v>
      </c>
      <c r="O63" s="198">
        <f>ROUND(N(data!BL69), 0)</f>
        <v>0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0</v>
      </c>
      <c r="AC63" s="198">
        <f>ROUND(N(data!BL83), 0)</f>
        <v>0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1125</v>
      </c>
      <c r="AH63" s="198">
        <f>ROUND(N(data!BL91), 0)</f>
        <v>0</v>
      </c>
      <c r="AI63" s="198">
        <f>ROUND(N(data!BL92), 0)</f>
        <v>328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063</v>
      </c>
      <c r="B64" s="200" t="str">
        <f>RIGHT(data!$C$96,4)</f>
        <v>2024</v>
      </c>
      <c r="C64" s="12" t="str">
        <f>data!BM$55</f>
        <v>8590</v>
      </c>
      <c r="D64" s="12" t="s">
        <v>1165</v>
      </c>
      <c r="E64" s="198">
        <f>ROUND(N(data!BM59), 0)</f>
        <v>0</v>
      </c>
      <c r="F64" s="271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063</v>
      </c>
      <c r="B65" s="200" t="str">
        <f>RIGHT(data!$C$96,4)</f>
        <v>2024</v>
      </c>
      <c r="C65" s="12" t="str">
        <f>data!BN$55</f>
        <v>8610</v>
      </c>
      <c r="D65" s="12" t="s">
        <v>1165</v>
      </c>
      <c r="E65" s="198">
        <f>ROUND(N(data!BN59), 0)</f>
        <v>0</v>
      </c>
      <c r="F65" s="271">
        <f>ROUND(N(data!BN60), 2)</f>
        <v>12.78</v>
      </c>
      <c r="G65" s="198">
        <f>ROUND(N(data!BN61), 0)</f>
        <v>1193045</v>
      </c>
      <c r="H65" s="198">
        <f>ROUND(N(data!BN62), 0)</f>
        <v>387689</v>
      </c>
      <c r="I65" s="198">
        <f>ROUND(N(data!BN63), 0)</f>
        <v>130325</v>
      </c>
      <c r="J65" s="198">
        <f>ROUND(N(data!BN64), 0)</f>
        <v>29872</v>
      </c>
      <c r="K65" s="198">
        <f>ROUND(N(data!BN65), 0)</f>
        <v>0</v>
      </c>
      <c r="L65" s="198">
        <f>ROUND(N(data!BN66), 0)</f>
        <v>250333</v>
      </c>
      <c r="M65" s="198">
        <f>ROUND(N(data!BN67), 0)</f>
        <v>373222</v>
      </c>
      <c r="N65" s="198">
        <f>ROUND(N(data!BN68), 0)</f>
        <v>48</v>
      </c>
      <c r="O65" s="198">
        <f>ROUND(N(data!BN69), 0)</f>
        <v>7042189</v>
      </c>
      <c r="P65" s="198">
        <f>ROUND(N(data!BN70), 0)</f>
        <v>0</v>
      </c>
      <c r="Q65" s="198">
        <f>ROUND(N(data!BN71), 0)</f>
        <v>0</v>
      </c>
      <c r="R65" s="198">
        <f>ROUND(N(data!BN72), 0)</f>
        <v>0</v>
      </c>
      <c r="S65" s="198">
        <f>ROUND(N(data!BN73), 0)</f>
        <v>1369159</v>
      </c>
      <c r="T65" s="198">
        <f>ROUND(N(data!BN74), 0)</f>
        <v>0</v>
      </c>
      <c r="U65" s="198">
        <f>ROUND(N(data!BN75), 0)</f>
        <v>230084</v>
      </c>
      <c r="V65" s="198">
        <f>ROUND(N(data!BN76), 0)</f>
        <v>0</v>
      </c>
      <c r="W65" s="198">
        <f>ROUND(N(data!BN77), 0)</f>
        <v>790</v>
      </c>
      <c r="X65" s="198">
        <f>ROUND(N(data!BN78), 0)</f>
        <v>0</v>
      </c>
      <c r="Y65" s="198">
        <f>ROUND(N(data!BN79), 0)</f>
        <v>1087</v>
      </c>
      <c r="Z65" s="198">
        <f>ROUND(N(data!BN80), 0)</f>
        <v>3014</v>
      </c>
      <c r="AA65" s="198">
        <f>ROUND(N(data!BN81), 0)</f>
        <v>1371350</v>
      </c>
      <c r="AB65" s="198">
        <f>ROUND(N(data!BN82), 0)</f>
        <v>0</v>
      </c>
      <c r="AC65" s="198">
        <f>ROUND(N(data!BN83), 0)</f>
        <v>4066705</v>
      </c>
      <c r="AD65" s="198">
        <f>ROUND(N(data!BN84), 0)</f>
        <v>0</v>
      </c>
      <c r="AE65" s="198">
        <f>ROUND(N(data!BN89), 0)</f>
        <v>0</v>
      </c>
      <c r="AF65" s="198">
        <f>ROUND(N(data!BN87), 0)</f>
        <v>0</v>
      </c>
      <c r="AG65" s="198">
        <f>ROUND(N(data!BN90), 0)</f>
        <v>79928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063</v>
      </c>
      <c r="B66" s="200" t="str">
        <f>RIGHT(data!$C$96,4)</f>
        <v>2024</v>
      </c>
      <c r="C66" s="12" t="str">
        <f>data!BO$55</f>
        <v>8620</v>
      </c>
      <c r="D66" s="12" t="s">
        <v>1165</v>
      </c>
      <c r="E66" s="198">
        <f>ROUND(N(data!BO59), 0)</f>
        <v>0</v>
      </c>
      <c r="F66" s="271">
        <f>ROUND(N(data!BO60), 2)</f>
        <v>0</v>
      </c>
      <c r="G66" s="198">
        <f>ROUND(N(data!BO61), 0)</f>
        <v>0</v>
      </c>
      <c r="H66" s="198">
        <f>ROUND(N(data!BO62), 0)</f>
        <v>0</v>
      </c>
      <c r="I66" s="198">
        <f>ROUND(N(data!BO63), 0)</f>
        <v>0</v>
      </c>
      <c r="J66" s="198">
        <f>ROUND(N(data!BO64), 0)</f>
        <v>0</v>
      </c>
      <c r="K66" s="198">
        <f>ROUND(N(data!BO65), 0)</f>
        <v>0</v>
      </c>
      <c r="L66" s="198">
        <f>ROUND(N(data!BO66), 0)</f>
        <v>0</v>
      </c>
      <c r="M66" s="198">
        <f>ROUND(N(data!BO67), 0)</f>
        <v>0</v>
      </c>
      <c r="N66" s="198">
        <f>ROUND(N(data!BO68), 0)</f>
        <v>0</v>
      </c>
      <c r="O66" s="198">
        <f>ROUND(N(data!BO69), 0)</f>
        <v>0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063</v>
      </c>
      <c r="B67" s="200" t="str">
        <f>RIGHT(data!$C$96,4)</f>
        <v>2024</v>
      </c>
      <c r="C67" s="12" t="str">
        <f>data!BP$55</f>
        <v>8630</v>
      </c>
      <c r="D67" s="12" t="s">
        <v>1165</v>
      </c>
      <c r="E67" s="198">
        <f>ROUND(N(data!BP59), 0)</f>
        <v>0</v>
      </c>
      <c r="F67" s="271">
        <f>ROUND(N(data!BP60), 2)</f>
        <v>0.67</v>
      </c>
      <c r="G67" s="198">
        <f>ROUND(N(data!BP61), 0)</f>
        <v>75909</v>
      </c>
      <c r="H67" s="198">
        <f>ROUND(N(data!BP62), 0)</f>
        <v>26902</v>
      </c>
      <c r="I67" s="198">
        <f>ROUND(N(data!BP63), 0)</f>
        <v>0</v>
      </c>
      <c r="J67" s="198">
        <f>ROUND(N(data!BP64), 0)</f>
        <v>3786</v>
      </c>
      <c r="K67" s="198">
        <f>ROUND(N(data!BP65), 0)</f>
        <v>0</v>
      </c>
      <c r="L67" s="198">
        <f>ROUND(N(data!BP66), 0)</f>
        <v>17310</v>
      </c>
      <c r="M67" s="198">
        <f>ROUND(N(data!BP67), 0)</f>
        <v>1727</v>
      </c>
      <c r="N67" s="198">
        <f>ROUND(N(data!BP68), 0)</f>
        <v>0</v>
      </c>
      <c r="O67" s="198">
        <f>ROUND(N(data!BP69), 0)</f>
        <v>48330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48330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370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063</v>
      </c>
      <c r="B68" s="200" t="str">
        <f>RIGHT(data!$C$96,4)</f>
        <v>2024</v>
      </c>
      <c r="C68" s="12" t="str">
        <f>data!BQ$55</f>
        <v>8640</v>
      </c>
      <c r="D68" s="12" t="s">
        <v>1165</v>
      </c>
      <c r="E68" s="198">
        <f>ROUND(N(data!BQ59), 0)</f>
        <v>0</v>
      </c>
      <c r="F68" s="271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063</v>
      </c>
      <c r="B69" s="200" t="str">
        <f>RIGHT(data!$C$96,4)</f>
        <v>2024</v>
      </c>
      <c r="C69" s="12" t="str">
        <f>data!BR$55</f>
        <v>8650</v>
      </c>
      <c r="D69" s="12" t="s">
        <v>1165</v>
      </c>
      <c r="E69" s="198">
        <f>ROUND(N(data!BR59), 0)</f>
        <v>0</v>
      </c>
      <c r="F69" s="271">
        <f>ROUND(N(data!BR60), 2)</f>
        <v>2.72</v>
      </c>
      <c r="G69" s="198">
        <f>ROUND(N(data!BR61), 0)</f>
        <v>274236</v>
      </c>
      <c r="H69" s="198">
        <f>ROUND(N(data!BR62), 0)</f>
        <v>82976</v>
      </c>
      <c r="I69" s="198">
        <f>ROUND(N(data!BR63), 0)</f>
        <v>0</v>
      </c>
      <c r="J69" s="198">
        <f>ROUND(N(data!BR64), 0)</f>
        <v>3464</v>
      </c>
      <c r="K69" s="198">
        <f>ROUND(N(data!BR65), 0)</f>
        <v>0</v>
      </c>
      <c r="L69" s="198">
        <f>ROUND(N(data!BR66), 0)</f>
        <v>36155</v>
      </c>
      <c r="M69" s="198">
        <f>ROUND(N(data!BR67), 0)</f>
        <v>6013</v>
      </c>
      <c r="N69" s="198">
        <f>ROUND(N(data!BR68), 0)</f>
        <v>0</v>
      </c>
      <c r="O69" s="198">
        <f>ROUND(N(data!BR69), 0)</f>
        <v>95058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85479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0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9579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1288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063</v>
      </c>
      <c r="B70" s="200" t="str">
        <f>RIGHT(data!$C$96,4)</f>
        <v>2024</v>
      </c>
      <c r="C70" s="12" t="str">
        <f>data!BS$55</f>
        <v>8660</v>
      </c>
      <c r="D70" s="12" t="s">
        <v>1165</v>
      </c>
      <c r="E70" s="198">
        <f>ROUND(N(data!BS59), 0)</f>
        <v>0</v>
      </c>
      <c r="F70" s="271">
        <f>ROUND(N(data!BS60), 2)</f>
        <v>1.01</v>
      </c>
      <c r="G70" s="198">
        <f>ROUND(N(data!BS61), 0)</f>
        <v>67115</v>
      </c>
      <c r="H70" s="198">
        <f>ROUND(N(data!BS62), 0)</f>
        <v>21130</v>
      </c>
      <c r="I70" s="198">
        <f>ROUND(N(data!BS63), 0)</f>
        <v>0</v>
      </c>
      <c r="J70" s="198">
        <f>ROUND(N(data!BS64), 0)</f>
        <v>4964</v>
      </c>
      <c r="K70" s="198">
        <f>ROUND(N(data!BS65), 0)</f>
        <v>0</v>
      </c>
      <c r="L70" s="198">
        <f>ROUND(N(data!BS66), 0)</f>
        <v>35</v>
      </c>
      <c r="M70" s="198">
        <f>ROUND(N(data!BS67), 0)</f>
        <v>3497</v>
      </c>
      <c r="N70" s="198">
        <f>ROUND(N(data!BS68), 0)</f>
        <v>0</v>
      </c>
      <c r="O70" s="198">
        <f>ROUND(N(data!BS69), 0)</f>
        <v>573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573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749</v>
      </c>
      <c r="AH70" s="198">
        <f>ROUND(N(data!BS91), 0)</f>
        <v>0</v>
      </c>
      <c r="AI70" s="198">
        <f>ROUND(N(data!BS92), 0)</f>
        <v>219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063</v>
      </c>
      <c r="B71" s="200" t="str">
        <f>RIGHT(data!$C$96,4)</f>
        <v>2024</v>
      </c>
      <c r="C71" s="12" t="str">
        <f>data!BT$55</f>
        <v>8670</v>
      </c>
      <c r="D71" s="12" t="s">
        <v>1165</v>
      </c>
      <c r="E71" s="198">
        <f>ROUND(N(data!BT59), 0)</f>
        <v>0</v>
      </c>
      <c r="F71" s="271">
        <f>ROUND(N(data!BT60), 2)</f>
        <v>0</v>
      </c>
      <c r="G71" s="198">
        <f>ROUND(N(data!BT61), 0)</f>
        <v>0</v>
      </c>
      <c r="H71" s="198">
        <f>ROUND(N(data!BT62), 0)</f>
        <v>0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0</v>
      </c>
      <c r="M71" s="198">
        <f>ROUND(N(data!BT67), 0)</f>
        <v>0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0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063</v>
      </c>
      <c r="B72" s="200" t="str">
        <f>RIGHT(data!$C$96,4)</f>
        <v>2024</v>
      </c>
      <c r="C72" s="12" t="str">
        <f>data!BU$55</f>
        <v>8680</v>
      </c>
      <c r="D72" s="12" t="s">
        <v>1165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063</v>
      </c>
      <c r="B73" s="200" t="str">
        <f>RIGHT(data!$C$96,4)</f>
        <v>2024</v>
      </c>
      <c r="C73" s="12" t="str">
        <f>data!BV$55</f>
        <v>8690</v>
      </c>
      <c r="D73" s="12" t="s">
        <v>1165</v>
      </c>
      <c r="E73" s="198">
        <f>ROUND(N(data!BV59), 0)</f>
        <v>0</v>
      </c>
      <c r="F73" s="271">
        <f>ROUND(N(data!BV60), 2)</f>
        <v>5.01</v>
      </c>
      <c r="G73" s="198">
        <f>ROUND(N(data!BV61), 0)</f>
        <v>226192</v>
      </c>
      <c r="H73" s="198">
        <f>ROUND(N(data!BV62), 0)</f>
        <v>72308</v>
      </c>
      <c r="I73" s="198">
        <f>ROUND(N(data!BV63), 0)</f>
        <v>0</v>
      </c>
      <c r="J73" s="198">
        <f>ROUND(N(data!BV64), 0)</f>
        <v>5033</v>
      </c>
      <c r="K73" s="198">
        <f>ROUND(N(data!BV65), 0)</f>
        <v>0</v>
      </c>
      <c r="L73" s="198">
        <f>ROUND(N(data!BV66), 0)</f>
        <v>383412</v>
      </c>
      <c r="M73" s="198">
        <f>ROUND(N(data!BV67), 0)</f>
        <v>52883</v>
      </c>
      <c r="N73" s="198">
        <f>ROUND(N(data!BV68), 0)</f>
        <v>0</v>
      </c>
      <c r="O73" s="198">
        <f>ROUND(N(data!BV69), 0)</f>
        <v>41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41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0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10997</v>
      </c>
      <c r="AH73" s="198">
        <f>ROUND(N(data!BV91), 0)</f>
        <v>0</v>
      </c>
      <c r="AI73" s="198">
        <f>ROUND(N(data!BV92), 0)</f>
        <v>3208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063</v>
      </c>
      <c r="B74" s="200" t="str">
        <f>RIGHT(data!$C$96,4)</f>
        <v>2024</v>
      </c>
      <c r="C74" s="12" t="str">
        <f>data!BW$55</f>
        <v>8700</v>
      </c>
      <c r="D74" s="12" t="s">
        <v>1165</v>
      </c>
      <c r="E74" s="198">
        <f>ROUND(N(data!BW59), 0)</f>
        <v>0</v>
      </c>
      <c r="F74" s="271">
        <f>ROUND(N(data!BW60), 2)</f>
        <v>2</v>
      </c>
      <c r="G74" s="198">
        <f>ROUND(N(data!BW61), 0)</f>
        <v>134067</v>
      </c>
      <c r="H74" s="198">
        <f>ROUND(N(data!BW62), 0)</f>
        <v>42839</v>
      </c>
      <c r="I74" s="198">
        <f>ROUND(N(data!BW63), 0)</f>
        <v>0</v>
      </c>
      <c r="J74" s="198">
        <f>ROUND(N(data!BW64), 0)</f>
        <v>6164</v>
      </c>
      <c r="K74" s="198">
        <f>ROUND(N(data!BW65), 0)</f>
        <v>0</v>
      </c>
      <c r="L74" s="198">
        <f>ROUND(N(data!BW66), 0)</f>
        <v>32539</v>
      </c>
      <c r="M74" s="198">
        <f>ROUND(N(data!BW67), 0)</f>
        <v>2110</v>
      </c>
      <c r="N74" s="198">
        <f>ROUND(N(data!BW68), 0)</f>
        <v>16</v>
      </c>
      <c r="O74" s="198">
        <f>ROUND(N(data!BW69), 0)</f>
        <v>3246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3246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452</v>
      </c>
      <c r="AH74" s="198">
        <f>ROUND(N(data!BW91), 0)</f>
        <v>0</v>
      </c>
      <c r="AI74" s="198">
        <f>ROUND(N(data!BW92), 0)</f>
        <v>132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063</v>
      </c>
      <c r="B75" s="200" t="str">
        <f>RIGHT(data!$C$96,4)</f>
        <v>2024</v>
      </c>
      <c r="C75" s="12" t="str">
        <f>data!BX$55</f>
        <v>8710</v>
      </c>
      <c r="D75" s="12" t="s">
        <v>1165</v>
      </c>
      <c r="E75" s="198">
        <f>ROUND(N(data!BX59), 0)</f>
        <v>0</v>
      </c>
      <c r="F75" s="271">
        <f>ROUND(N(data!BX60), 2)</f>
        <v>0</v>
      </c>
      <c r="G75" s="198">
        <f>ROUND(N(data!BX61), 0)</f>
        <v>0</v>
      </c>
      <c r="H75" s="198">
        <f>ROUND(N(data!BX62), 0)</f>
        <v>0</v>
      </c>
      <c r="I75" s="198">
        <f>ROUND(N(data!BX63), 0)</f>
        <v>0</v>
      </c>
      <c r="J75" s="198">
        <f>ROUND(N(data!BX64), 0)</f>
        <v>0</v>
      </c>
      <c r="K75" s="198">
        <f>ROUND(N(data!BX65), 0)</f>
        <v>0</v>
      </c>
      <c r="L75" s="198">
        <f>ROUND(N(data!BX66), 0)</f>
        <v>0</v>
      </c>
      <c r="M75" s="198">
        <f>ROUND(N(data!BX67), 0)</f>
        <v>0</v>
      </c>
      <c r="N75" s="198">
        <f>ROUND(N(data!BX68), 0)</f>
        <v>0</v>
      </c>
      <c r="O75" s="198">
        <f>ROUND(N(data!BX69), 0)</f>
        <v>0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0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063</v>
      </c>
      <c r="B76" s="200" t="str">
        <f>RIGHT(data!$C$96,4)</f>
        <v>2024</v>
      </c>
      <c r="C76" s="12" t="str">
        <f>data!BY$55</f>
        <v>8720</v>
      </c>
      <c r="D76" s="12" t="s">
        <v>1165</v>
      </c>
      <c r="E76" s="198">
        <f>ROUND(N(data!BY59), 0)</f>
        <v>0</v>
      </c>
      <c r="F76" s="271">
        <f>ROUND(N(data!BY60), 2)</f>
        <v>17.41</v>
      </c>
      <c r="G76" s="198">
        <f>ROUND(N(data!BY61), 0)</f>
        <v>1388880</v>
      </c>
      <c r="H76" s="198">
        <f>ROUND(N(data!BY62), 0)</f>
        <v>421424</v>
      </c>
      <c r="I76" s="198">
        <f>ROUND(N(data!BY63), 0)</f>
        <v>0</v>
      </c>
      <c r="J76" s="198">
        <f>ROUND(N(data!BY64), 0)</f>
        <v>8808</v>
      </c>
      <c r="K76" s="198">
        <f>ROUND(N(data!BY65), 0)</f>
        <v>0</v>
      </c>
      <c r="L76" s="198">
        <f>ROUND(N(data!BY66), 0)</f>
        <v>1200</v>
      </c>
      <c r="M76" s="198">
        <f>ROUND(N(data!BY67), 0)</f>
        <v>29962</v>
      </c>
      <c r="N76" s="198">
        <f>ROUND(N(data!BY68), 0)</f>
        <v>0</v>
      </c>
      <c r="O76" s="198">
        <f>ROUND(N(data!BY69), 0)</f>
        <v>489185</v>
      </c>
      <c r="P76" s="198">
        <f>ROUND(N(data!BY70), 0)</f>
        <v>0</v>
      </c>
      <c r="Q76" s="198">
        <f>ROUND(N(data!BY71), 0)</f>
        <v>453275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2380</v>
      </c>
      <c r="X76" s="198">
        <f>ROUND(N(data!BY78), 0)</f>
        <v>0</v>
      </c>
      <c r="Y76" s="198">
        <f>ROUND(N(data!BY79), 0)</f>
        <v>23587</v>
      </c>
      <c r="Z76" s="198">
        <f>ROUND(N(data!BY80), 0)</f>
        <v>0</v>
      </c>
      <c r="AA76" s="198">
        <f>ROUND(N(data!BY81), 0)</f>
        <v>0</v>
      </c>
      <c r="AB76" s="198">
        <f>ROUND(N(data!BY82), 0)</f>
        <v>0</v>
      </c>
      <c r="AC76" s="198">
        <f>ROUND(N(data!BY83), 0)</f>
        <v>9943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552</v>
      </c>
      <c r="AH76" s="198">
        <f>ROUND(N(data!BY91), 0)</f>
        <v>0</v>
      </c>
      <c r="AI76" s="198">
        <f>ROUND(N(data!BY92), 0)</f>
        <v>161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063</v>
      </c>
      <c r="B77" s="200" t="str">
        <f>RIGHT(data!$C$96,4)</f>
        <v>2024</v>
      </c>
      <c r="C77" s="12" t="str">
        <f>data!BZ$55</f>
        <v>8730</v>
      </c>
      <c r="D77" s="12" t="s">
        <v>1165</v>
      </c>
      <c r="E77" s="198">
        <f>ROUND(N(data!BZ59), 0)</f>
        <v>0</v>
      </c>
      <c r="F77" s="271">
        <f>ROUND(N(data!BZ60), 2)</f>
        <v>0</v>
      </c>
      <c r="G77" s="198">
        <f>ROUND(N(data!BZ61), 0)</f>
        <v>0</v>
      </c>
      <c r="H77" s="198">
        <f>ROUND(N(data!BZ62), 0)</f>
        <v>0</v>
      </c>
      <c r="I77" s="198">
        <f>ROUND(N(data!BZ63), 0)</f>
        <v>0</v>
      </c>
      <c r="J77" s="198">
        <f>ROUND(N(data!BZ64), 0)</f>
        <v>0</v>
      </c>
      <c r="K77" s="198">
        <f>ROUND(N(data!BZ65), 0)</f>
        <v>0</v>
      </c>
      <c r="L77" s="198">
        <f>ROUND(N(data!BZ66), 0)</f>
        <v>0</v>
      </c>
      <c r="M77" s="198">
        <f>ROUND(N(data!BZ67), 0)</f>
        <v>0</v>
      </c>
      <c r="N77" s="198">
        <f>ROUND(N(data!BZ68), 0)</f>
        <v>0</v>
      </c>
      <c r="O77" s="198">
        <f>ROUND(N(data!BZ69), 0)</f>
        <v>0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0</v>
      </c>
      <c r="AA77" s="198">
        <f>ROUND(N(data!BZ81), 0)</f>
        <v>0</v>
      </c>
      <c r="AB77" s="198">
        <f>ROUND(N(data!BZ82), 0)</f>
        <v>0</v>
      </c>
      <c r="AC77" s="198">
        <f>ROUND(N(data!BZ83), 0)</f>
        <v>0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063</v>
      </c>
      <c r="B78" s="200" t="str">
        <f>RIGHT(data!$C$96,4)</f>
        <v>2024</v>
      </c>
      <c r="C78" s="12" t="str">
        <f>data!CA$55</f>
        <v>8740</v>
      </c>
      <c r="D78" s="12" t="s">
        <v>1165</v>
      </c>
      <c r="E78" s="198">
        <f>ROUND(N(data!CA59), 0)</f>
        <v>0</v>
      </c>
      <c r="F78" s="271">
        <f>ROUND(N(data!CA60), 2)</f>
        <v>1.24</v>
      </c>
      <c r="G78" s="198">
        <f>ROUND(N(data!CA61), 0)</f>
        <v>122793</v>
      </c>
      <c r="H78" s="198">
        <f>ROUND(N(data!CA62), 0)</f>
        <v>38407</v>
      </c>
      <c r="I78" s="198">
        <f>ROUND(N(data!CA63), 0)</f>
        <v>0</v>
      </c>
      <c r="J78" s="198">
        <f>ROUND(N(data!CA64), 0)</f>
        <v>4268</v>
      </c>
      <c r="K78" s="198">
        <f>ROUND(N(data!CA65), 0)</f>
        <v>0</v>
      </c>
      <c r="L78" s="198">
        <f>ROUND(N(data!CA66), 0)</f>
        <v>38797</v>
      </c>
      <c r="M78" s="198">
        <f>ROUND(N(data!CA67), 0)</f>
        <v>7731</v>
      </c>
      <c r="N78" s="198">
        <f>ROUND(N(data!CA68), 0)</f>
        <v>16500</v>
      </c>
      <c r="O78" s="198">
        <f>ROUND(N(data!CA69), 0)</f>
        <v>-2398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0</v>
      </c>
      <c r="AA78" s="198">
        <f>ROUND(N(data!CA81), 0)</f>
        <v>0</v>
      </c>
      <c r="AB78" s="198">
        <f>ROUND(N(data!CA82), 0)</f>
        <v>0</v>
      </c>
      <c r="AC78" s="198">
        <f>ROUND(N(data!CA83), 0)</f>
        <v>-2398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1656</v>
      </c>
      <c r="AH78" s="198">
        <f>ROUND(N(data!CA91), 0)</f>
        <v>0</v>
      </c>
      <c r="AI78" s="198">
        <f>ROUND(N(data!CA92), 0)</f>
        <v>484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063</v>
      </c>
      <c r="B79" s="200" t="str">
        <f>RIGHT(data!$C$96,4)</f>
        <v>2024</v>
      </c>
      <c r="C79" s="12" t="str">
        <f>data!CB$55</f>
        <v>8770</v>
      </c>
      <c r="D79" s="12" t="s">
        <v>1165</v>
      </c>
      <c r="E79" s="198">
        <f>ROUND(N(data!CB59), 0)</f>
        <v>0</v>
      </c>
      <c r="F79" s="271">
        <f>ROUND(N(data!CB60), 2)</f>
        <v>0</v>
      </c>
      <c r="G79" s="198">
        <f>ROUND(N(data!CB61), 0)</f>
        <v>0</v>
      </c>
      <c r="H79" s="198">
        <f>ROUND(N(data!CB62), 0)</f>
        <v>0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0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063</v>
      </c>
      <c r="B80" s="200" t="str">
        <f>RIGHT(data!$C$96,4)</f>
        <v>2024</v>
      </c>
      <c r="C80" s="12" t="str">
        <f>data!CC$55</f>
        <v>8790</v>
      </c>
      <c r="D80" s="12" t="s">
        <v>1165</v>
      </c>
      <c r="E80" s="198">
        <f>ROUND(N(data!CC59), 0)</f>
        <v>0</v>
      </c>
      <c r="F80" s="271">
        <f>ROUND(N(data!CC60), 2)</f>
        <v>0</v>
      </c>
      <c r="G80" s="198">
        <f>ROUND(N(data!CC61), 0)</f>
        <v>0</v>
      </c>
      <c r="H80" s="198">
        <f>ROUND(N(data!CC62), 0)</f>
        <v>0</v>
      </c>
      <c r="I80" s="198">
        <f>ROUND(N(data!CC63), 0)</f>
        <v>0</v>
      </c>
      <c r="J80" s="198">
        <f>ROUND(N(data!CC64), 0)</f>
        <v>0</v>
      </c>
      <c r="K80" s="198">
        <f>ROUND(N(data!CC65), 0)</f>
        <v>0</v>
      </c>
      <c r="L80" s="198">
        <f>ROUND(N(data!CC66), 0)</f>
        <v>0</v>
      </c>
      <c r="M80" s="198">
        <f>ROUND(N(data!CC67), 0)</f>
        <v>0</v>
      </c>
      <c r="N80" s="198">
        <f>ROUND(N(data!CC68), 0)</f>
        <v>0</v>
      </c>
      <c r="O80" s="198">
        <f>ROUND(N(data!CC69), 0)</f>
        <v>0</v>
      </c>
      <c r="P80" s="198">
        <f>ROUND(N(data!CC70), 0)</f>
        <v>0</v>
      </c>
      <c r="Q80" s="198">
        <f>ROUND(N(data!CC71), 0)</f>
        <v>0</v>
      </c>
      <c r="R80" s="198">
        <f>ROUND(N(data!CC72), 0)</f>
        <v>0</v>
      </c>
      <c r="S80" s="198">
        <f>ROUND(N(data!CC73), 0)</f>
        <v>0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0</v>
      </c>
      <c r="X80" s="198">
        <f>ROUND(N(data!CC78), 0)</f>
        <v>0</v>
      </c>
      <c r="Y80" s="198">
        <f>ROUND(N(data!CC79), 0)</f>
        <v>0</v>
      </c>
      <c r="Z80" s="198">
        <f>ROUND(N(data!CC80), 0)</f>
        <v>0</v>
      </c>
      <c r="AA80" s="198">
        <f>ROUND(N(data!CC81), 0)</f>
        <v>0</v>
      </c>
      <c r="AB80" s="198">
        <f>ROUND(N(data!CC82), 0)</f>
        <v>0</v>
      </c>
      <c r="AC80" s="198">
        <f>ROUND(N(data!CC83), 0)</f>
        <v>0</v>
      </c>
      <c r="AD80" s="198">
        <f>ROUND(N(data!CC84), 0)</f>
        <v>0</v>
      </c>
      <c r="AE80" s="198">
        <f>ROUND(N(data!CC89), 0)</f>
        <v>0</v>
      </c>
      <c r="AF80" s="198">
        <f>ROUND(N(data!CC87), 0)</f>
        <v>0</v>
      </c>
      <c r="AG80" s="198">
        <f>ROUND(N(data!CC90), 0)</f>
        <v>0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B1:J42"/>
  <sheetViews>
    <sheetView topLeftCell="A16" workbookViewId="0">
      <selection activeCell="L48" sqref="L4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696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697</v>
      </c>
      <c r="G3" s="10"/>
      <c r="J3" s="99"/>
    </row>
    <row r="4" spans="2:10" x14ac:dyDescent="0.25">
      <c r="B4" s="98"/>
      <c r="F4" s="10" t="s">
        <v>698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699</v>
      </c>
      <c r="G8" s="10"/>
      <c r="J8" s="99"/>
    </row>
    <row r="9" spans="2:10" x14ac:dyDescent="0.25">
      <c r="B9" s="95"/>
      <c r="C9" s="96"/>
      <c r="D9" s="96"/>
      <c r="E9" s="96"/>
      <c r="F9" s="103" t="s">
        <v>700</v>
      </c>
      <c r="G9" s="103"/>
      <c r="H9" s="96"/>
      <c r="I9" s="96"/>
      <c r="J9" s="97"/>
    </row>
    <row r="10" spans="2:10" x14ac:dyDescent="0.25">
      <c r="B10" s="98"/>
      <c r="F10" s="10" t="s">
        <v>701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702</v>
      </c>
      <c r="G12" s="10"/>
      <c r="J12" s="99"/>
    </row>
    <row r="13" spans="2:10" x14ac:dyDescent="0.25">
      <c r="B13" s="98"/>
      <c r="F13" s="10" t="s">
        <v>703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704</v>
      </c>
      <c r="J16" s="99"/>
    </row>
    <row r="17" spans="2:10" x14ac:dyDescent="0.25">
      <c r="B17" s="95"/>
      <c r="C17" s="104" t="s">
        <v>705</v>
      </c>
      <c r="D17" s="104"/>
      <c r="E17" s="96" t="str">
        <f>+data!C98</f>
        <v>Grays Harbor Community Hospital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706</v>
      </c>
      <c r="D18" s="53"/>
      <c r="E18" s="11" t="str">
        <f>+"H-"&amp;data!C97</f>
        <v>H-063</v>
      </c>
      <c r="F18" s="10"/>
      <c r="G18" s="10"/>
      <c r="J18" s="99"/>
    </row>
    <row r="19" spans="2:10" x14ac:dyDescent="0.25">
      <c r="B19" s="98"/>
      <c r="C19" s="53" t="s">
        <v>707</v>
      </c>
      <c r="D19" s="53"/>
      <c r="E19" s="11" t="str">
        <f>+data!C99</f>
        <v>915 Anderson Drive</v>
      </c>
      <c r="F19" s="10"/>
      <c r="G19" s="10"/>
      <c r="J19" s="99"/>
    </row>
    <row r="20" spans="2:10" x14ac:dyDescent="0.25">
      <c r="B20" s="98"/>
      <c r="C20" s="53" t="s">
        <v>708</v>
      </c>
      <c r="D20" s="53"/>
      <c r="E20" s="11" t="str">
        <f>+data!C99</f>
        <v>915 Anderson Drive</v>
      </c>
      <c r="F20" s="10"/>
      <c r="G20" s="10"/>
      <c r="J20" s="99"/>
    </row>
    <row r="21" spans="2:10" x14ac:dyDescent="0.25">
      <c r="B21" s="98"/>
      <c r="C21" s="53" t="s">
        <v>709</v>
      </c>
      <c r="D21" s="53"/>
      <c r="E21" s="11" t="str">
        <f>CONCATENATE(+data!C100,", ",+data!C101)</f>
        <v>Aberdeen, 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710</v>
      </c>
      <c r="G26" s="106"/>
      <c r="H26" s="106"/>
      <c r="I26" s="106"/>
      <c r="J26" s="108"/>
    </row>
    <row r="27" spans="2:10" x14ac:dyDescent="0.25">
      <c r="B27" s="109" t="s">
        <v>711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712</v>
      </c>
      <c r="J29" s="99"/>
    </row>
    <row r="30" spans="2:10" x14ac:dyDescent="0.25">
      <c r="B30" s="112" t="s">
        <v>713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714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715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716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717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715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716</v>
      </c>
      <c r="C42" s="117"/>
      <c r="D42" s="117"/>
      <c r="E42" s="117"/>
      <c r="F42" s="118"/>
      <c r="G42" s="117"/>
      <c r="H42" s="117"/>
      <c r="I42" s="117"/>
      <c r="J42" s="119"/>
    </row>
  </sheetData>
  <sheetProtection algorithmName="SHA-512" hashValue="T09ssW/wXVIQvnW7zxIeO4vJYLTnz6X9ULUyyGVNmnGKxh1J+phVabS7phZaegCNTWwh7r0+v/Lptde8HmDUsA==" saltValue="RfZJK/PwSAP0LDcZwvAIPQ==" spinCount="100000" sheet="1" objects="1" scenarios="1"/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rgb="FF92D050"/>
  </sheetPr>
  <dimension ref="A2:M94"/>
  <sheetViews>
    <sheetView topLeftCell="A7" zoomScale="85" zoomScaleNormal="85" workbookViewId="0">
      <pane ySplit="6" topLeftCell="A28" activePane="bottomLeft" state="frozen"/>
      <selection activeCell="A7" sqref="A7"/>
      <selection pane="bottomLeft" activeCell="I54" sqref="I54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718</v>
      </c>
    </row>
    <row r="3" spans="1:13" x14ac:dyDescent="0.25">
      <c r="A3" s="54"/>
    </row>
    <row r="4" spans="1:13" x14ac:dyDescent="0.25">
      <c r="A4" s="149" t="s">
        <v>719</v>
      </c>
    </row>
    <row r="5" spans="1:13" x14ac:dyDescent="0.25">
      <c r="A5" s="149" t="s">
        <v>720</v>
      </c>
    </row>
    <row r="6" spans="1:13" x14ac:dyDescent="0.25">
      <c r="A6" s="149" t="s">
        <v>721</v>
      </c>
    </row>
    <row r="7" spans="1:13" x14ac:dyDescent="0.25">
      <c r="A7" s="149"/>
    </row>
    <row r="8" spans="1:13" x14ac:dyDescent="0.25">
      <c r="A8" s="2" t="s">
        <v>722</v>
      </c>
    </row>
    <row r="9" spans="1:13" x14ac:dyDescent="0.25">
      <c r="A9" s="149" t="s">
        <v>26</v>
      </c>
    </row>
    <row r="12" spans="1:13" x14ac:dyDescent="0.25">
      <c r="A12" s="1" t="str">
        <f>data!C97</f>
        <v>063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723</v>
      </c>
      <c r="C13" s="228" t="s">
        <v>723</v>
      </c>
      <c r="D13" s="5" t="s">
        <v>724</v>
      </c>
      <c r="E13" s="5" t="s">
        <v>724</v>
      </c>
      <c r="F13" s="3" t="s">
        <v>725</v>
      </c>
      <c r="G13" s="3" t="s">
        <v>725</v>
      </c>
      <c r="H13" s="3" t="s">
        <v>726</v>
      </c>
    </row>
    <row r="14" spans="1:13" x14ac:dyDescent="0.25">
      <c r="A14" s="1" t="s">
        <v>727</v>
      </c>
      <c r="B14" s="228" t="s">
        <v>360</v>
      </c>
      <c r="C14" s="228" t="s">
        <v>360</v>
      </c>
      <c r="D14" s="4" t="s">
        <v>728</v>
      </c>
      <c r="E14" s="4" t="s">
        <v>728</v>
      </c>
      <c r="F14" s="3" t="s">
        <v>729</v>
      </c>
      <c r="G14" s="3" t="s">
        <v>729</v>
      </c>
      <c r="H14" s="3" t="s">
        <v>730</v>
      </c>
      <c r="I14" s="8" t="s">
        <v>731</v>
      </c>
      <c r="J14" s="55" t="s">
        <v>732</v>
      </c>
    </row>
    <row r="15" spans="1:13" x14ac:dyDescent="0.25">
      <c r="A15" s="1" t="s">
        <v>733</v>
      </c>
      <c r="B15" s="228">
        <f>ROUND(N('Prior Year'!C85), 0)</f>
        <v>3007094</v>
      </c>
      <c r="C15" s="228">
        <f>data!C85</f>
        <v>2900033.48</v>
      </c>
      <c r="D15" s="228">
        <f>ROUND(N('Prior Year'!C59), 0)</f>
        <v>1800</v>
      </c>
      <c r="E15" s="1">
        <f>data!C59</f>
        <v>1809</v>
      </c>
      <c r="F15" s="205">
        <f t="shared" ref="F15:F59" si="0">IF(B15=0,"",IF(D15=0,"",B15/D15))</f>
        <v>1670.6077777777778</v>
      </c>
      <c r="G15" s="205">
        <f t="shared" ref="G15:G29" si="1">IF(C15=0,"",IF(E15=0,"",C15/E15))</f>
        <v>1603.1141404090658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734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x14ac:dyDescent="0.25">
      <c r="A17" s="1" t="s">
        <v>735</v>
      </c>
      <c r="B17" s="228">
        <f>ROUND(N('Prior Year'!E85), 0)</f>
        <v>12692475</v>
      </c>
      <c r="C17" s="228">
        <f>data!E85</f>
        <v>12274260.710000001</v>
      </c>
      <c r="D17" s="228">
        <f>ROUND(N('Prior Year'!E59), 0)</f>
        <v>8333</v>
      </c>
      <c r="E17" s="1">
        <f>data!E59</f>
        <v>8498</v>
      </c>
      <c r="F17" s="205">
        <f t="shared" si="0"/>
        <v>1523.1579263170527</v>
      </c>
      <c r="G17" s="205">
        <f t="shared" si="1"/>
        <v>1444.3705236526243</v>
      </c>
      <c r="H17" s="6" t="str">
        <f t="shared" si="2"/>
        <v/>
      </c>
      <c r="I17" s="228" t="str">
        <f t="shared" si="3"/>
        <v/>
      </c>
      <c r="M17" s="7"/>
    </row>
    <row r="18" spans="1:13" x14ac:dyDescent="0.25">
      <c r="A18" s="1" t="s">
        <v>736</v>
      </c>
      <c r="B18" s="228">
        <f>ROUND(N('Prior Year'!F85), 0)</f>
        <v>338792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737</v>
      </c>
      <c r="B19" s="228">
        <f>ROUND(N('Prior Year'!G85), 0)</f>
        <v>37327</v>
      </c>
      <c r="C19" s="228">
        <f>data!G85</f>
        <v>248486.24000000002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738</v>
      </c>
      <c r="B20" s="228">
        <f>ROUND(N('Prior Year'!H85), 0)</f>
        <v>0</v>
      </c>
      <c r="C20" s="228">
        <f>data!H85</f>
        <v>0</v>
      </c>
      <c r="D20" s="228">
        <f>ROUND(N('Prior Year'!H59), 0)</f>
        <v>0</v>
      </c>
      <c r="E20" s="1">
        <f>data!H59</f>
        <v>0</v>
      </c>
      <c r="F20" s="205" t="str">
        <f t="shared" si="0"/>
        <v/>
      </c>
      <c r="G20" s="205" t="str">
        <f t="shared" si="1"/>
        <v/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739</v>
      </c>
      <c r="B21" s="228">
        <f>ROUND(N('Prior Year'!I85), 0)</f>
        <v>3442920</v>
      </c>
      <c r="C21" s="228">
        <f>data!I85</f>
        <v>3820550.2600000002</v>
      </c>
      <c r="D21" s="228">
        <f>ROUND(N('Prior Year'!I59), 0)</f>
        <v>2849</v>
      </c>
      <c r="E21" s="1">
        <f>data!I59</f>
        <v>3492</v>
      </c>
      <c r="F21" s="205">
        <f t="shared" si="0"/>
        <v>1208.4661284661286</v>
      </c>
      <c r="G21" s="205">
        <f t="shared" si="1"/>
        <v>1094.0865578465064</v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740</v>
      </c>
      <c r="B22" s="228">
        <f>ROUND(N('Prior Year'!J85), 0)</f>
        <v>53883</v>
      </c>
      <c r="C22" s="228">
        <f>data!J85</f>
        <v>27040.37</v>
      </c>
      <c r="D22" s="228">
        <f>ROUND(N('Prior Year'!J59), 0)</f>
        <v>552</v>
      </c>
      <c r="E22" s="1">
        <f>data!J59</f>
        <v>627</v>
      </c>
      <c r="F22" s="205">
        <f t="shared" si="0"/>
        <v>97.614130434782609</v>
      </c>
      <c r="G22" s="205">
        <f t="shared" si="1"/>
        <v>43.126586921850077</v>
      </c>
      <c r="H22" s="6">
        <f t="shared" si="2"/>
        <v>-0.55819319672510359</v>
      </c>
      <c r="I22" s="228" t="s">
        <v>1372</v>
      </c>
      <c r="M22" s="7"/>
    </row>
    <row r="23" spans="1:13" x14ac:dyDescent="0.25">
      <c r="A23" s="1" t="s">
        <v>741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742</v>
      </c>
      <c r="B24" s="228">
        <f>ROUND(N('Prior Year'!L85), 0)</f>
        <v>0</v>
      </c>
      <c r="C24" s="228">
        <f>data!L85</f>
        <v>0</v>
      </c>
      <c r="D24" s="228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743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744</v>
      </c>
      <c r="B26" s="1">
        <f>ROUND(N('Prior Year'!N85), 0)</f>
        <v>0</v>
      </c>
      <c r="C26" s="228">
        <f>data!N85</f>
        <v>0</v>
      </c>
      <c r="D26" s="228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745</v>
      </c>
      <c r="B27" s="228">
        <f>ROUND(N('Prior Year'!O85), 0)</f>
        <v>3445436</v>
      </c>
      <c r="C27" s="228">
        <f>data!O85</f>
        <v>3823448.76</v>
      </c>
      <c r="D27" s="228">
        <f>ROUND(N('Prior Year'!O59), 0)</f>
        <v>297</v>
      </c>
      <c r="E27" s="1">
        <f>data!O59</f>
        <v>335</v>
      </c>
      <c r="F27" s="205">
        <f t="shared" si="0"/>
        <v>11600.794612794612</v>
      </c>
      <c r="G27" s="205">
        <f t="shared" si="1"/>
        <v>11413.279880597014</v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25">
      <c r="A28" s="1" t="s">
        <v>746</v>
      </c>
      <c r="B28" s="228">
        <f>ROUND(N('Prior Year'!P85), 0)</f>
        <v>3413008</v>
      </c>
      <c r="C28" s="228">
        <f>data!P85</f>
        <v>3327355.95</v>
      </c>
      <c r="D28" s="228">
        <f>ROUND(N('Prior Year'!P59), 0)</f>
        <v>209146</v>
      </c>
      <c r="E28" s="1">
        <f>data!P59</f>
        <v>190809</v>
      </c>
      <c r="F28" s="205">
        <f t="shared" si="0"/>
        <v>16.318782094804586</v>
      </c>
      <c r="G28" s="205">
        <f t="shared" si="1"/>
        <v>17.438149930034747</v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747</v>
      </c>
      <c r="B29" s="228">
        <f>ROUND(N('Prior Year'!Q85), 0)</f>
        <v>523539</v>
      </c>
      <c r="C29" s="228">
        <f>data!Q85</f>
        <v>206942.42</v>
      </c>
      <c r="D29" s="228">
        <f>ROUND(N('Prior Year'!Q59), 0)</f>
        <v>69134</v>
      </c>
      <c r="E29" s="1">
        <f>data!Q59</f>
        <v>59967</v>
      </c>
      <c r="F29" s="205">
        <f t="shared" si="0"/>
        <v>7.5728151126797236</v>
      </c>
      <c r="G29" s="205">
        <f t="shared" si="1"/>
        <v>3.4509383494255177</v>
      </c>
      <c r="H29" s="6">
        <f t="shared" si="2"/>
        <v>-0.54429914132627422</v>
      </c>
      <c r="I29" s="228" t="s">
        <v>1373</v>
      </c>
      <c r="M29" s="7"/>
    </row>
    <row r="30" spans="1:13" x14ac:dyDescent="0.25">
      <c r="A30" s="1" t="s">
        <v>748</v>
      </c>
      <c r="B30" s="228">
        <f>ROUND(N('Prior Year'!R85), 0)</f>
        <v>5291475</v>
      </c>
      <c r="C30" s="228">
        <f>data!R85</f>
        <v>7126360.1899999995</v>
      </c>
      <c r="D30" s="228">
        <f>ROUND(N('Prior Year'!R59), 0)</f>
        <v>209146</v>
      </c>
      <c r="E30" s="1">
        <f>data!R59</f>
        <v>190809</v>
      </c>
      <c r="F30" s="205">
        <f t="shared" si="0"/>
        <v>25.300388245531831</v>
      </c>
      <c r="G30" s="205">
        <f>IFERROR(IF(C30=0,"",IF(E30=0,"",C30/E30)),"")</f>
        <v>37.348134469548079</v>
      </c>
      <c r="H30" s="6">
        <f t="shared" si="2"/>
        <v>0.47618819549711611</v>
      </c>
      <c r="I30" s="228" t="s">
        <v>1374</v>
      </c>
      <c r="M30" s="7"/>
    </row>
    <row r="31" spans="1:13" x14ac:dyDescent="0.25">
      <c r="A31" s="1" t="s">
        <v>749</v>
      </c>
      <c r="B31" s="228">
        <f>ROUND(N('Prior Year'!S85), 0)</f>
        <v>3165048</v>
      </c>
      <c r="C31" s="228">
        <f>data!S85</f>
        <v>3112255.4899999998</v>
      </c>
      <c r="D31" s="228" t="s">
        <v>750</v>
      </c>
      <c r="E31" s="4" t="s">
        <v>750</v>
      </c>
      <c r="F31" s="205" t="s">
        <v>297</v>
      </c>
      <c r="G31" s="205" t="str">
        <f>IFERROR(IF(C31=0,"",IF(E31=0,"",C31/E31)),"")</f>
        <v/>
      </c>
      <c r="H31" s="6" t="s">
        <v>297</v>
      </c>
      <c r="I31" s="228" t="str">
        <f t="shared" si="3"/>
        <v/>
      </c>
      <c r="M31" s="7"/>
    </row>
    <row r="32" spans="1:13" x14ac:dyDescent="0.25">
      <c r="A32" s="1" t="s">
        <v>751</v>
      </c>
      <c r="B32" s="228">
        <f>ROUND(N('Prior Year'!T85), 0)</f>
        <v>0</v>
      </c>
      <c r="C32" s="228">
        <f>data!T85</f>
        <v>0</v>
      </c>
      <c r="D32" s="228" t="s">
        <v>750</v>
      </c>
      <c r="E32" s="4" t="s">
        <v>750</v>
      </c>
      <c r="F32" s="205" t="s">
        <v>297</v>
      </c>
      <c r="G32" s="205" t="str">
        <f>IFERROR(IF(C32=0,"",IF(E32=0,"",C32/E32)),"")</f>
        <v/>
      </c>
      <c r="H32" s="6" t="s">
        <v>297</v>
      </c>
      <c r="I32" s="228" t="str">
        <f t="shared" si="3"/>
        <v/>
      </c>
      <c r="M32" s="7"/>
    </row>
    <row r="33" spans="1:13" x14ac:dyDescent="0.25">
      <c r="A33" s="1" t="s">
        <v>752</v>
      </c>
      <c r="B33" s="228">
        <f>ROUND(N('Prior Year'!U85), 0)</f>
        <v>4888505</v>
      </c>
      <c r="C33" s="228">
        <f>data!U85</f>
        <v>5376492.3800000008</v>
      </c>
      <c r="D33" s="228">
        <f>ROUND(N('Prior Year'!U59), 0)</f>
        <v>717914</v>
      </c>
      <c r="E33" s="1">
        <f>data!U59</f>
        <v>792825.4</v>
      </c>
      <c r="F33" s="205">
        <f t="shared" si="0"/>
        <v>6.8093183863248248</v>
      </c>
      <c r="G33" s="205">
        <f t="shared" ref="G33:G69" si="4">IF(C33=0,"",IF(E33=0,"",C33/E33))</f>
        <v>6.7814330620588095</v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753</v>
      </c>
      <c r="B34" s="228">
        <f>ROUND(N('Prior Year'!V85), 0)</f>
        <v>888333</v>
      </c>
      <c r="C34" s="228">
        <f>data!V85</f>
        <v>1000713.96</v>
      </c>
      <c r="D34" s="228">
        <f>ROUND(N('Prior Year'!V59), 0)</f>
        <v>17396</v>
      </c>
      <c r="E34" s="1">
        <f>data!V59</f>
        <v>17843.13</v>
      </c>
      <c r="F34" s="205">
        <f t="shared" si="0"/>
        <v>51.065359852839734</v>
      </c>
      <c r="G34" s="205">
        <f t="shared" si="4"/>
        <v>56.083991990194541</v>
      </c>
      <c r="H34" s="6" t="str">
        <f t="shared" si="5"/>
        <v/>
      </c>
      <c r="I34" s="228" t="str">
        <f t="shared" si="3"/>
        <v/>
      </c>
      <c r="M34" s="7"/>
    </row>
    <row r="35" spans="1:13" x14ac:dyDescent="0.25">
      <c r="A35" s="1" t="s">
        <v>754</v>
      </c>
      <c r="B35" s="228">
        <f>ROUND(N('Prior Year'!W85), 0)</f>
        <v>430718</v>
      </c>
      <c r="C35" s="228">
        <f>data!W85</f>
        <v>782481.36</v>
      </c>
      <c r="D35" s="228">
        <f>ROUND(N('Prior Year'!W59), 0)</f>
        <v>33597</v>
      </c>
      <c r="E35" s="1">
        <f>data!W59</f>
        <v>33582.980000000003</v>
      </c>
      <c r="F35" s="205">
        <f t="shared" si="0"/>
        <v>12.820132749947913</v>
      </c>
      <c r="G35" s="205">
        <f t="shared" si="4"/>
        <v>23.299938242526419</v>
      </c>
      <c r="H35" s="6">
        <f t="shared" si="5"/>
        <v>0.81744906211061541</v>
      </c>
      <c r="I35" s="228" t="s">
        <v>1375</v>
      </c>
      <c r="M35" s="7"/>
    </row>
    <row r="36" spans="1:13" x14ac:dyDescent="0.25">
      <c r="A36" s="1" t="s">
        <v>755</v>
      </c>
      <c r="B36" s="228">
        <f>ROUND(N('Prior Year'!X85), 0)</f>
        <v>1348616</v>
      </c>
      <c r="C36" s="228">
        <f>data!X85</f>
        <v>1394188.91</v>
      </c>
      <c r="D36" s="228">
        <f>ROUND(N('Prior Year'!X59), 0)</f>
        <v>86470</v>
      </c>
      <c r="E36" s="1">
        <f>data!X59</f>
        <v>90174.01</v>
      </c>
      <c r="F36" s="205">
        <f t="shared" si="0"/>
        <v>15.596345553371112</v>
      </c>
      <c r="G36" s="205">
        <f t="shared" si="4"/>
        <v>15.461094721195165</v>
      </c>
      <c r="H36" s="6" t="str">
        <f t="shared" si="5"/>
        <v/>
      </c>
      <c r="I36" s="228" t="str">
        <f t="shared" si="3"/>
        <v/>
      </c>
      <c r="M36" s="7"/>
    </row>
    <row r="37" spans="1:13" x14ac:dyDescent="0.25">
      <c r="A37" s="1" t="s">
        <v>756</v>
      </c>
      <c r="B37" s="228">
        <f>ROUND(N('Prior Year'!Y85), 0)</f>
        <v>4414728</v>
      </c>
      <c r="C37" s="228">
        <f>data!Y85</f>
        <v>4938111.0300000012</v>
      </c>
      <c r="D37" s="228">
        <f>ROUND(N('Prior Year'!Y59), 0)</f>
        <v>19009</v>
      </c>
      <c r="E37" s="1">
        <f>data!Y59</f>
        <v>18842.310000000001</v>
      </c>
      <c r="F37" s="205">
        <f t="shared" si="0"/>
        <v>232.24409490241464</v>
      </c>
      <c r="G37" s="205">
        <f t="shared" si="4"/>
        <v>262.07567065821553</v>
      </c>
      <c r="H37" s="6" t="str">
        <f t="shared" si="5"/>
        <v/>
      </c>
      <c r="I37" s="228" t="str">
        <f t="shared" si="3"/>
        <v/>
      </c>
      <c r="M37" s="7"/>
    </row>
    <row r="38" spans="1:13" x14ac:dyDescent="0.25">
      <c r="A38" s="1" t="s">
        <v>757</v>
      </c>
      <c r="B38" s="228">
        <f>ROUND(N('Prior Year'!Z85), 0)</f>
        <v>0</v>
      </c>
      <c r="C38" s="228">
        <f>data!Z85</f>
        <v>0</v>
      </c>
      <c r="D38" s="228">
        <f>ROUND(N('Prior Year'!Z59), 0)</f>
        <v>0</v>
      </c>
      <c r="E38" s="1">
        <f>data!Z59</f>
        <v>25086.95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25">
      <c r="A39" s="1" t="s">
        <v>758</v>
      </c>
      <c r="B39" s="228">
        <f>ROUND(N('Prior Year'!AA85), 0)</f>
        <v>712689</v>
      </c>
      <c r="C39" s="228">
        <f>data!AA85</f>
        <v>560318.24</v>
      </c>
      <c r="D39" s="228">
        <f>ROUND(N('Prior Year'!AA59), 0)</f>
        <v>9382</v>
      </c>
      <c r="E39" s="1">
        <f>data!AA59</f>
        <v>7994.89</v>
      </c>
      <c r="F39" s="205">
        <f t="shared" si="0"/>
        <v>75.963440630995521</v>
      </c>
      <c r="G39" s="205">
        <f t="shared" si="4"/>
        <v>70.084546504079483</v>
      </c>
      <c r="H39" s="6" t="str">
        <f t="shared" si="5"/>
        <v/>
      </c>
      <c r="I39" s="228" t="str">
        <f t="shared" si="3"/>
        <v/>
      </c>
      <c r="M39" s="7"/>
    </row>
    <row r="40" spans="1:13" x14ac:dyDescent="0.25">
      <c r="A40" s="1" t="s">
        <v>759</v>
      </c>
      <c r="B40" s="228">
        <f>ROUND(N('Prior Year'!AB85), 0)</f>
        <v>4337738</v>
      </c>
      <c r="C40" s="228">
        <f>data!AB85</f>
        <v>5115553.459999999</v>
      </c>
      <c r="D40" s="228" t="s">
        <v>750</v>
      </c>
      <c r="E40" s="4" t="s">
        <v>750</v>
      </c>
      <c r="F40" s="205" t="s">
        <v>297</v>
      </c>
      <c r="G40" s="205" t="str">
        <f>IFERROR(IF(C40=0,"",IF(E40=0,"",C40/E40)),"")</f>
        <v/>
      </c>
      <c r="H40" s="6" t="s">
        <v>297</v>
      </c>
      <c r="I40" s="228" t="str">
        <f t="shared" si="3"/>
        <v/>
      </c>
      <c r="M40" s="7"/>
    </row>
    <row r="41" spans="1:13" x14ac:dyDescent="0.25">
      <c r="A41" s="1" t="s">
        <v>760</v>
      </c>
      <c r="B41" s="228">
        <f>ROUND(N('Prior Year'!AC85), 0)</f>
        <v>2602428</v>
      </c>
      <c r="C41" s="228">
        <f>data!AC85</f>
        <v>2211936.41</v>
      </c>
      <c r="D41" s="228">
        <f>ROUND(N('Prior Year'!AC59), 0)</f>
        <v>67261</v>
      </c>
      <c r="E41" s="1">
        <f>data!AC59</f>
        <v>77100</v>
      </c>
      <c r="F41" s="205">
        <f t="shared" si="0"/>
        <v>38.691485407591323</v>
      </c>
      <c r="G41" s="205">
        <f t="shared" si="4"/>
        <v>28.689188197146564</v>
      </c>
      <c r="H41" s="6">
        <f t="shared" ref="H41:H59" si="6">IF(B41 = 0, "", IF(C41 = 0, "", IF(D41 = 0, "", IF(E41 = 0, "", IF(G41 / F41 - 1 &lt; -0.25, G41 / F41 - 1, IF(G41 / F41 - 1 &gt; 0.25, G41 / F41 - 1, ""))))))</f>
        <v>-0.2585141693340699</v>
      </c>
      <c r="I41" s="228" t="s">
        <v>1376</v>
      </c>
      <c r="M41" s="7"/>
    </row>
    <row r="42" spans="1:13" x14ac:dyDescent="0.25">
      <c r="A42" s="1" t="s">
        <v>761</v>
      </c>
      <c r="B42" s="228">
        <f>ROUND(N('Prior Year'!AD85), 0)</f>
        <v>0</v>
      </c>
      <c r="C42" s="228">
        <f>data!AD85</f>
        <v>0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762</v>
      </c>
      <c r="B43" s="228">
        <f>ROUND(N('Prior Year'!AE85), 0)</f>
        <v>1771328</v>
      </c>
      <c r="C43" s="228">
        <f>data!AE85</f>
        <v>1528261.5500000003</v>
      </c>
      <c r="D43" s="228">
        <f>ROUND(N('Prior Year'!AE59), 0)</f>
        <v>50409</v>
      </c>
      <c r="E43" s="1">
        <f>data!AE59</f>
        <v>47889</v>
      </c>
      <c r="F43" s="205">
        <f t="shared" si="0"/>
        <v>35.139121982185721</v>
      </c>
      <c r="G43" s="205">
        <f t="shared" si="4"/>
        <v>31.912580133224754</v>
      </c>
      <c r="H43" s="6" t="str">
        <f t="shared" si="6"/>
        <v/>
      </c>
      <c r="I43" s="228" t="str">
        <f t="shared" si="3"/>
        <v/>
      </c>
      <c r="M43" s="7"/>
    </row>
    <row r="44" spans="1:13" x14ac:dyDescent="0.25">
      <c r="A44" s="1" t="s">
        <v>763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764</v>
      </c>
      <c r="B45" s="228">
        <f>ROUND(N('Prior Year'!AG85), 0)</f>
        <v>8032771</v>
      </c>
      <c r="C45" s="228">
        <f>data!AG85</f>
        <v>7927457.1800000006</v>
      </c>
      <c r="D45" s="228">
        <f>ROUND(N('Prior Year'!AG59), 0)</f>
        <v>21243</v>
      </c>
      <c r="E45" s="1">
        <f>data!AG59</f>
        <v>21758</v>
      </c>
      <c r="F45" s="205">
        <f t="shared" si="0"/>
        <v>378.13731582168242</v>
      </c>
      <c r="G45" s="205">
        <f t="shared" si="4"/>
        <v>364.34677727732333</v>
      </c>
      <c r="H45" s="6" t="str">
        <f t="shared" si="6"/>
        <v/>
      </c>
      <c r="I45" s="228" t="str">
        <f t="shared" si="3"/>
        <v/>
      </c>
      <c r="M45" s="7"/>
    </row>
    <row r="46" spans="1:13" x14ac:dyDescent="0.25">
      <c r="A46" s="1" t="s">
        <v>765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25">
      <c r="A47" s="1" t="s">
        <v>766</v>
      </c>
      <c r="B47" s="228">
        <f>ROUND(N('Prior Year'!AI85), 0)</f>
        <v>964760</v>
      </c>
      <c r="C47" s="228">
        <f>data!AI85</f>
        <v>1013630.82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767</v>
      </c>
      <c r="B48" s="228">
        <f>ROUND(N('Prior Year'!AJ85), 0)</f>
        <v>0</v>
      </c>
      <c r="C48" s="228">
        <f>data!AJ85</f>
        <v>0</v>
      </c>
      <c r="D48" s="228">
        <f>ROUND(N('Prior Year'!AJ59), 0)</f>
        <v>0</v>
      </c>
      <c r="E48" s="1">
        <f>data!AJ59</f>
        <v>0</v>
      </c>
      <c r="F48" s="205" t="str">
        <f t="shared" si="0"/>
        <v/>
      </c>
      <c r="G48" s="205" t="str">
        <f t="shared" si="4"/>
        <v/>
      </c>
      <c r="H48" s="6" t="str">
        <f t="shared" si="6"/>
        <v/>
      </c>
      <c r="I48" s="228" t="str">
        <f t="shared" si="7"/>
        <v/>
      </c>
      <c r="M48" s="7"/>
    </row>
    <row r="49" spans="1:13" x14ac:dyDescent="0.25">
      <c r="A49" s="1" t="s">
        <v>768</v>
      </c>
      <c r="B49" s="228">
        <f>ROUND(N('Prior Year'!AK85), 0)</f>
        <v>342084</v>
      </c>
      <c r="C49" s="228">
        <f>data!AK85</f>
        <v>867057.88000000012</v>
      </c>
      <c r="D49" s="228">
        <f>ROUND(N('Prior Year'!AK59), 0)</f>
        <v>13636</v>
      </c>
      <c r="E49" s="1">
        <f>data!AK59</f>
        <v>15371</v>
      </c>
      <c r="F49" s="205">
        <f t="shared" si="0"/>
        <v>25.086828982106191</v>
      </c>
      <c r="G49" s="205">
        <f t="shared" si="4"/>
        <v>56.408683885238446</v>
      </c>
      <c r="H49" s="6">
        <f t="shared" si="6"/>
        <v>1.248537825385319</v>
      </c>
      <c r="I49" s="228" t="s">
        <v>1377</v>
      </c>
      <c r="M49" s="7"/>
    </row>
    <row r="50" spans="1:13" x14ac:dyDescent="0.25">
      <c r="A50" s="1" t="s">
        <v>769</v>
      </c>
      <c r="B50" s="228">
        <f>ROUND(N('Prior Year'!AL85), 0)</f>
        <v>314005</v>
      </c>
      <c r="C50" s="228">
        <f>data!AL85</f>
        <v>120905.34999999999</v>
      </c>
      <c r="D50" s="228">
        <f>ROUND(N('Prior Year'!AL59), 0)</f>
        <v>3283</v>
      </c>
      <c r="E50" s="1">
        <f>data!AL59</f>
        <v>786</v>
      </c>
      <c r="F50" s="205">
        <f t="shared" si="0"/>
        <v>95.645750837648492</v>
      </c>
      <c r="G50" s="205">
        <f t="shared" si="4"/>
        <v>153.82360050890586</v>
      </c>
      <c r="H50" s="6">
        <f t="shared" si="6"/>
        <v>0.6082638189542775</v>
      </c>
      <c r="I50" s="228" t="s">
        <v>1378</v>
      </c>
      <c r="M50" s="7"/>
    </row>
    <row r="51" spans="1:13" x14ac:dyDescent="0.25">
      <c r="A51" s="1" t="s">
        <v>770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771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772</v>
      </c>
      <c r="B53" s="228">
        <f>ROUND(N('Prior Year'!AO85), 0)</f>
        <v>0</v>
      </c>
      <c r="C53" s="228">
        <f>data!AO85</f>
        <v>0</v>
      </c>
      <c r="D53" s="228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4"/>
        <v/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773</v>
      </c>
      <c r="B54" s="228">
        <f>ROUND(N('Prior Year'!AP85), 0)</f>
        <v>13226325</v>
      </c>
      <c r="C54" s="228">
        <f>data!AP85</f>
        <v>13667307.799999999</v>
      </c>
      <c r="D54" s="228">
        <f>ROUND(N('Prior Year'!AP59), 0)</f>
        <v>51485</v>
      </c>
      <c r="E54" s="1">
        <f>data!AP59</f>
        <v>55329</v>
      </c>
      <c r="F54" s="205">
        <f t="shared" si="0"/>
        <v>256.89666893269884</v>
      </c>
      <c r="G54" s="205">
        <f t="shared" si="4"/>
        <v>247.01888340653181</v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774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775</v>
      </c>
      <c r="B56" s="228">
        <f>ROUND(N('Prior Year'!AR85), 0)</f>
        <v>0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776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777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778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779</v>
      </c>
      <c r="B60" s="228">
        <f>ROUND(N('Prior Year'!AV85), 0)</f>
        <v>4789318</v>
      </c>
      <c r="C60" s="228">
        <f>data!AV85</f>
        <v>4685390.83</v>
      </c>
      <c r="D60" s="228" t="s">
        <v>750</v>
      </c>
      <c r="E60" s="4" t="s">
        <v>750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x14ac:dyDescent="0.25">
      <c r="A61" s="1" t="s">
        <v>780</v>
      </c>
      <c r="B61" s="228">
        <f>ROUND(N('Prior Year'!AW85), 0)</f>
        <v>0</v>
      </c>
      <c r="C61" s="228">
        <f>data!AW85</f>
        <v>0</v>
      </c>
      <c r="D61" s="228" t="s">
        <v>750</v>
      </c>
      <c r="E61" s="4" t="s">
        <v>750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x14ac:dyDescent="0.25">
      <c r="A62" s="1" t="s">
        <v>781</v>
      </c>
      <c r="B62" s="228">
        <f>ROUND(N('Prior Year'!AX85), 0)</f>
        <v>0</v>
      </c>
      <c r="C62" s="228">
        <f>data!AX85</f>
        <v>0</v>
      </c>
      <c r="D62" s="228" t="s">
        <v>750</v>
      </c>
      <c r="E62" s="4" t="s">
        <v>750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x14ac:dyDescent="0.25">
      <c r="A63" s="1" t="s">
        <v>782</v>
      </c>
      <c r="B63" s="228">
        <f>ROUND(N('Prior Year'!AY85), 0)</f>
        <v>1499975</v>
      </c>
      <c r="C63" s="228">
        <f>data!AY85</f>
        <v>1652744.65</v>
      </c>
      <c r="D63" s="228">
        <f>ROUND(N('Prior Year'!AY59), 0)</f>
        <v>40325</v>
      </c>
      <c r="E63" s="1">
        <f>data!AY59</f>
        <v>40222</v>
      </c>
      <c r="F63" s="205">
        <f>IF(B63=0,"",IF(D63=0,"",B63/D63))</f>
        <v>37.197148171109731</v>
      </c>
      <c r="G63" s="205">
        <f t="shared" si="4"/>
        <v>41.090563621898461</v>
      </c>
      <c r="H63" s="6" t="str">
        <f>IF(B63 = 0, "", IF(C63 = 0, "", IF(D63 = 0, "", IF(E63 = 0, "", IF(G63 / F63 - 1 &lt; -0.25, G63 / F63 - 1, IF(G63 / F63 - 1 &gt; 0.25, G63 / F63 - 1, ""))))))</f>
        <v/>
      </c>
      <c r="I63" s="228" t="str">
        <f t="shared" si="7"/>
        <v/>
      </c>
      <c r="M63" s="7"/>
    </row>
    <row r="64" spans="1:13" x14ac:dyDescent="0.25">
      <c r="A64" s="1" t="s">
        <v>783</v>
      </c>
      <c r="B64" s="228">
        <f>ROUND(N('Prior Year'!AZ85), 0)</f>
        <v>0</v>
      </c>
      <c r="C64" s="228">
        <f>data!AZ85</f>
        <v>0</v>
      </c>
      <c r="D64" s="228">
        <f>ROUND(N('Prior Year'!AZ59), 0)</f>
        <v>92870</v>
      </c>
      <c r="E64" s="1">
        <f>data!AZ59</f>
        <v>107651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784</v>
      </c>
      <c r="B65" s="228">
        <f>ROUND(N('Prior Year'!BA85), 0)</f>
        <v>316430</v>
      </c>
      <c r="C65" s="228">
        <f>data!BA85</f>
        <v>360385.42000000004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785</v>
      </c>
      <c r="B66" s="228">
        <f>ROUND(N('Prior Year'!BB85), 0)</f>
        <v>847473</v>
      </c>
      <c r="C66" s="228">
        <f>data!BB85</f>
        <v>1010198.7400000001</v>
      </c>
      <c r="D66" s="228" t="s">
        <v>750</v>
      </c>
      <c r="E66" s="4" t="s">
        <v>750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x14ac:dyDescent="0.25">
      <c r="A67" s="1" t="s">
        <v>786</v>
      </c>
      <c r="B67" s="228">
        <f>ROUND(N('Prior Year'!BC85), 0)</f>
        <v>0</v>
      </c>
      <c r="C67" s="228">
        <f>data!BC85</f>
        <v>0</v>
      </c>
      <c r="D67" s="228" t="s">
        <v>750</v>
      </c>
      <c r="E67" s="4" t="s">
        <v>750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x14ac:dyDescent="0.25">
      <c r="A68" s="1" t="s">
        <v>787</v>
      </c>
      <c r="B68" s="228">
        <f>ROUND(N('Prior Year'!BD85), 0)</f>
        <v>416409</v>
      </c>
      <c r="C68" s="228">
        <f>data!BD85</f>
        <v>456789.36</v>
      </c>
      <c r="D68" s="228" t="s">
        <v>750</v>
      </c>
      <c r="E68" s="4" t="s">
        <v>750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x14ac:dyDescent="0.25">
      <c r="A69" s="1" t="s">
        <v>788</v>
      </c>
      <c r="B69" s="228">
        <f>ROUND(N('Prior Year'!BE85), 0)</f>
        <v>3489644</v>
      </c>
      <c r="C69" s="228">
        <f>data!BE85</f>
        <v>3428585.45</v>
      </c>
      <c r="D69" s="228">
        <f>ROUND(N('Prior Year'!BE59), 0)</f>
        <v>301213</v>
      </c>
      <c r="E69" s="1">
        <f>data!BE59</f>
        <v>301295</v>
      </c>
      <c r="F69" s="205">
        <f>IF(B69=0,"",IF(D69=0,"",B69/D69))</f>
        <v>11.585303423159028</v>
      </c>
      <c r="G69" s="205">
        <f t="shared" si="4"/>
        <v>11.379496672696195</v>
      </c>
      <c r="H69" s="6" t="str">
        <f>IF(B69 = 0, "", IF(C69 = 0, "", IF(D69 = 0, "", IF(E69 = 0, "", IF(G69 / F69 - 1 &lt; -0.25, G69 / F69 - 1, IF(G69 / F69 - 1 &gt; 0.25, G69 / F69 - 1, ""))))))</f>
        <v/>
      </c>
      <c r="I69" s="228" t="str">
        <f t="shared" si="7"/>
        <v/>
      </c>
      <c r="M69" s="7"/>
    </row>
    <row r="70" spans="1:13" x14ac:dyDescent="0.25">
      <c r="A70" s="1" t="s">
        <v>789</v>
      </c>
      <c r="B70" s="228">
        <f>ROUND(N('Prior Year'!BF85), 0)</f>
        <v>1611526</v>
      </c>
      <c r="C70" s="228">
        <f>data!BF85</f>
        <v>1769888.9599999997</v>
      </c>
      <c r="D70" s="228" t="s">
        <v>750</v>
      </c>
      <c r="E70" s="4" t="s">
        <v>750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x14ac:dyDescent="0.25">
      <c r="A71" s="1" t="s">
        <v>790</v>
      </c>
      <c r="B71" s="228">
        <f>ROUND(N('Prior Year'!BG85), 0)</f>
        <v>75379</v>
      </c>
      <c r="C71" s="228">
        <f>data!BG85</f>
        <v>165283.74000000002</v>
      </c>
      <c r="D71" s="228" t="s">
        <v>750</v>
      </c>
      <c r="E71" s="4" t="s">
        <v>750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x14ac:dyDescent="0.25">
      <c r="A72" s="1" t="s">
        <v>791</v>
      </c>
      <c r="B72" s="228">
        <f>ROUND(N('Prior Year'!BH85), 0)</f>
        <v>2464239</v>
      </c>
      <c r="C72" s="228">
        <f>data!BH85</f>
        <v>3090128.0200000005</v>
      </c>
      <c r="D72" s="228" t="s">
        <v>750</v>
      </c>
      <c r="E72" s="4" t="s">
        <v>750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x14ac:dyDescent="0.25">
      <c r="A73" s="1" t="s">
        <v>792</v>
      </c>
      <c r="B73" s="228">
        <f>ROUND(N('Prior Year'!BI85), 0)</f>
        <v>0</v>
      </c>
      <c r="C73" s="228">
        <f>data!BI85</f>
        <v>0</v>
      </c>
      <c r="D73" s="228" t="s">
        <v>750</v>
      </c>
      <c r="E73" s="4" t="s">
        <v>750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x14ac:dyDescent="0.25">
      <c r="A74" s="1" t="s">
        <v>793</v>
      </c>
      <c r="B74" s="228">
        <f>ROUND(N('Prior Year'!BJ85), 0)</f>
        <v>994936</v>
      </c>
      <c r="C74" s="228">
        <f>data!BJ85</f>
        <v>881047.43</v>
      </c>
      <c r="D74" s="228" t="s">
        <v>750</v>
      </c>
      <c r="E74" s="4" t="s">
        <v>750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x14ac:dyDescent="0.25">
      <c r="A75" s="1" t="s">
        <v>794</v>
      </c>
      <c r="B75" s="228">
        <f>ROUND(N('Prior Year'!BK85), 0)</f>
        <v>3417612</v>
      </c>
      <c r="C75" s="228">
        <f>data!BK85</f>
        <v>5001490.67</v>
      </c>
      <c r="D75" s="228" t="s">
        <v>750</v>
      </c>
      <c r="E75" s="4" t="s">
        <v>750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x14ac:dyDescent="0.25">
      <c r="A76" s="1" t="s">
        <v>795</v>
      </c>
      <c r="B76" s="228">
        <f>ROUND(N('Prior Year'!BL85), 0)</f>
        <v>1115410</v>
      </c>
      <c r="C76" s="228">
        <f>data!BL85</f>
        <v>1177585.73</v>
      </c>
      <c r="D76" s="228" t="s">
        <v>750</v>
      </c>
      <c r="E76" s="4" t="s">
        <v>750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x14ac:dyDescent="0.25">
      <c r="A77" s="1" t="s">
        <v>796</v>
      </c>
      <c r="B77" s="228">
        <f>ROUND(N('Prior Year'!BM85), 0)</f>
        <v>0</v>
      </c>
      <c r="C77" s="228">
        <f>data!BM85</f>
        <v>0</v>
      </c>
      <c r="D77" s="228" t="s">
        <v>750</v>
      </c>
      <c r="E77" s="4" t="s">
        <v>750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x14ac:dyDescent="0.25">
      <c r="A78" s="1" t="s">
        <v>797</v>
      </c>
      <c r="B78" s="228">
        <f>ROUND(N('Prior Year'!BN85), 0)</f>
        <v>5768981</v>
      </c>
      <c r="C78" s="228">
        <f>data!BN85</f>
        <v>9406722.9800000004</v>
      </c>
      <c r="D78" s="228" t="s">
        <v>750</v>
      </c>
      <c r="E78" s="4" t="s">
        <v>750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x14ac:dyDescent="0.25">
      <c r="A79" s="1" t="s">
        <v>798</v>
      </c>
      <c r="B79" s="228">
        <f>ROUND(N('Prior Year'!BO85), 0)</f>
        <v>0</v>
      </c>
      <c r="C79" s="228">
        <f>data!BO85</f>
        <v>0</v>
      </c>
      <c r="D79" s="228" t="s">
        <v>750</v>
      </c>
      <c r="E79" s="4" t="s">
        <v>750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799</v>
      </c>
      <c r="B80" s="228">
        <f>ROUND(N('Prior Year'!BP85), 0)</f>
        <v>88256</v>
      </c>
      <c r="C80" s="228">
        <f>data!BP85</f>
        <v>173963.74</v>
      </c>
      <c r="D80" s="228" t="s">
        <v>750</v>
      </c>
      <c r="E80" s="4" t="s">
        <v>750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x14ac:dyDescent="0.25">
      <c r="A81" s="1" t="s">
        <v>800</v>
      </c>
      <c r="B81" s="228">
        <f>ROUND(N('Prior Year'!BQ85), 0)</f>
        <v>0</v>
      </c>
      <c r="C81" s="228">
        <f>data!BQ85</f>
        <v>0</v>
      </c>
      <c r="D81" s="228" t="s">
        <v>750</v>
      </c>
      <c r="E81" s="4" t="s">
        <v>750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x14ac:dyDescent="0.25">
      <c r="A82" s="1" t="s">
        <v>801</v>
      </c>
      <c r="B82" s="228">
        <f>ROUND(N('Prior Year'!BR85), 0)</f>
        <v>470377</v>
      </c>
      <c r="C82" s="228">
        <f>data!BR85</f>
        <v>497901.6399999999</v>
      </c>
      <c r="D82" s="228" t="s">
        <v>750</v>
      </c>
      <c r="E82" s="4" t="s">
        <v>750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x14ac:dyDescent="0.25">
      <c r="A83" s="1" t="s">
        <v>802</v>
      </c>
      <c r="B83" s="228">
        <f>ROUND(N('Prior Year'!BS85), 0)</f>
        <v>90827</v>
      </c>
      <c r="C83" s="228">
        <f>data!BS85</f>
        <v>97313.779999999984</v>
      </c>
      <c r="D83" s="228" t="s">
        <v>750</v>
      </c>
      <c r="E83" s="4" t="s">
        <v>750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x14ac:dyDescent="0.25">
      <c r="A84" s="1" t="s">
        <v>803</v>
      </c>
      <c r="B84" s="228">
        <f>ROUND(N('Prior Year'!BT85), 0)</f>
        <v>0</v>
      </c>
      <c r="C84" s="228">
        <f>data!BT85</f>
        <v>0</v>
      </c>
      <c r="D84" s="228" t="s">
        <v>750</v>
      </c>
      <c r="E84" s="4" t="s">
        <v>750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x14ac:dyDescent="0.25">
      <c r="A85" s="1" t="s">
        <v>804</v>
      </c>
      <c r="B85" s="228">
        <f>ROUND(N('Prior Year'!BU85), 0)</f>
        <v>0</v>
      </c>
      <c r="C85" s="228">
        <f>data!BU85</f>
        <v>0</v>
      </c>
      <c r="D85" s="228" t="s">
        <v>750</v>
      </c>
      <c r="E85" s="4" t="s">
        <v>750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x14ac:dyDescent="0.25">
      <c r="A86" s="1" t="s">
        <v>805</v>
      </c>
      <c r="B86" s="228">
        <f>ROUND(N('Prior Year'!BV85), 0)</f>
        <v>632675</v>
      </c>
      <c r="C86" s="228">
        <f>data!BV85</f>
        <v>739868.78999999992</v>
      </c>
      <c r="D86" s="228" t="s">
        <v>750</v>
      </c>
      <c r="E86" s="4" t="s">
        <v>750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x14ac:dyDescent="0.25">
      <c r="A87" s="1" t="s">
        <v>806</v>
      </c>
      <c r="B87" s="228">
        <f>ROUND(N('Prior Year'!BW85), 0)</f>
        <v>202917</v>
      </c>
      <c r="C87" s="228">
        <f>data!BW85</f>
        <v>220980.8</v>
      </c>
      <c r="D87" s="228" t="s">
        <v>750</v>
      </c>
      <c r="E87" s="4" t="s">
        <v>750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x14ac:dyDescent="0.25">
      <c r="A88" s="1" t="s">
        <v>807</v>
      </c>
      <c r="B88" s="228">
        <f>ROUND(N('Prior Year'!BX85), 0)</f>
        <v>0</v>
      </c>
      <c r="C88" s="228">
        <f>data!BX85</f>
        <v>0</v>
      </c>
      <c r="D88" s="228" t="s">
        <v>750</v>
      </c>
      <c r="E88" s="4" t="s">
        <v>750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x14ac:dyDescent="0.25">
      <c r="A89" s="1" t="s">
        <v>808</v>
      </c>
      <c r="B89" s="228">
        <f>ROUND(N('Prior Year'!BY85), 0)</f>
        <v>2220761</v>
      </c>
      <c r="C89" s="228">
        <f>data!BY85</f>
        <v>2339458.94</v>
      </c>
      <c r="D89" s="228" t="s">
        <v>750</v>
      </c>
      <c r="E89" s="4" t="s">
        <v>750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x14ac:dyDescent="0.25">
      <c r="A90" s="1" t="s">
        <v>809</v>
      </c>
      <c r="B90" s="228">
        <f>ROUND(N('Prior Year'!BZ85), 0)</f>
        <v>0</v>
      </c>
      <c r="C90" s="228">
        <f>data!BZ85</f>
        <v>0</v>
      </c>
      <c r="D90" s="228" t="s">
        <v>750</v>
      </c>
      <c r="E90" s="4" t="s">
        <v>750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x14ac:dyDescent="0.25">
      <c r="A91" s="1" t="s">
        <v>810</v>
      </c>
      <c r="B91" s="228">
        <f>ROUND(N('Prior Year'!CA85), 0)</f>
        <v>296959</v>
      </c>
      <c r="C91" s="228">
        <f>data!CA85</f>
        <v>226098.50999999995</v>
      </c>
      <c r="D91" s="228" t="s">
        <v>750</v>
      </c>
      <c r="E91" s="4" t="s">
        <v>750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x14ac:dyDescent="0.25">
      <c r="A92" s="1" t="s">
        <v>811</v>
      </c>
      <c r="B92" s="228">
        <f>ROUND(N('Prior Year'!CB85), 0)</f>
        <v>0</v>
      </c>
      <c r="C92" s="228">
        <f>data!CB85</f>
        <v>0</v>
      </c>
      <c r="D92" s="228" t="s">
        <v>750</v>
      </c>
      <c r="E92" s="4" t="s">
        <v>750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x14ac:dyDescent="0.25">
      <c r="A93" s="1" t="s">
        <v>812</v>
      </c>
      <c r="B93" s="228">
        <f>ROUND(N('Prior Year'!CC85), 0)</f>
        <v>0</v>
      </c>
      <c r="C93" s="228">
        <f>data!CC85</f>
        <v>0</v>
      </c>
      <c r="D93" s="228" t="s">
        <v>750</v>
      </c>
      <c r="E93" s="4" t="s">
        <v>750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x14ac:dyDescent="0.25">
      <c r="A94" s="1" t="s">
        <v>813</v>
      </c>
      <c r="B94" s="228">
        <f>ROUND(N('Prior Year'!CD85), 0)</f>
        <v>0</v>
      </c>
      <c r="C94" s="228">
        <f>data!CD85</f>
        <v>0</v>
      </c>
      <c r="D94" s="228" t="s">
        <v>750</v>
      </c>
      <c r="E94" s="4" t="s">
        <v>750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sheetProtection algorithmName="SHA-512" hashValue="54T0GezgEHI7OX4iEMX172nRMejCOWhBjOl56AlUS5vK/kGBlnRZwcDZ6p3qt0SFg3ryKS7s23nUGigDaqOtHQ==" saltValue="T4rduawowqfFsP8ngxyQoA==" spinCount="100000" sheet="1" objects="1" scenarios="1"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D38"/>
  <sheetViews>
    <sheetView topLeftCell="A13" workbookViewId="0">
      <selection activeCell="E40" sqref="E40"/>
    </sheetView>
  </sheetViews>
  <sheetFormatPr defaultRowHeight="15" x14ac:dyDescent="0.2"/>
  <cols>
    <col min="6" max="6" width="11" bestFit="1" customWidth="1"/>
  </cols>
  <sheetData>
    <row r="1" spans="1:4" ht="15.75" x14ac:dyDescent="0.25">
      <c r="A1" s="268" t="s">
        <v>814</v>
      </c>
      <c r="B1" s="267"/>
      <c r="C1" s="267"/>
      <c r="D1" s="267"/>
    </row>
    <row r="2" spans="1:4" ht="15.75" x14ac:dyDescent="0.25">
      <c r="A2" s="267"/>
      <c r="B2" s="267"/>
      <c r="C2" s="267"/>
      <c r="D2" s="267"/>
    </row>
    <row r="3" spans="1:4" ht="15.75" x14ac:dyDescent="0.25">
      <c r="A3" s="270" t="s">
        <v>815</v>
      </c>
      <c r="B3" s="267"/>
      <c r="C3" s="267"/>
      <c r="D3" s="267"/>
    </row>
    <row r="4" spans="1:4" ht="15.75" x14ac:dyDescent="0.25">
      <c r="A4" s="267" t="s">
        <v>816</v>
      </c>
      <c r="B4" s="267"/>
      <c r="C4" s="267"/>
      <c r="D4" s="267"/>
    </row>
    <row r="5" spans="1:4" ht="15.75" x14ac:dyDescent="0.25">
      <c r="A5" s="1" t="s">
        <v>817</v>
      </c>
      <c r="B5" s="267"/>
      <c r="C5" s="267"/>
      <c r="D5" s="267"/>
    </row>
    <row r="6" spans="1:4" ht="15.75" x14ac:dyDescent="0.25">
      <c r="A6" s="267"/>
      <c r="B6" s="267"/>
      <c r="C6" s="267"/>
      <c r="D6" s="267"/>
    </row>
    <row r="7" spans="1:4" ht="15.75" x14ac:dyDescent="0.25">
      <c r="A7" s="267" t="s">
        <v>818</v>
      </c>
      <c r="B7" s="267"/>
      <c r="C7" s="267"/>
      <c r="D7" s="267"/>
    </row>
    <row r="8" spans="1:4" ht="15.75" x14ac:dyDescent="0.25">
      <c r="A8" s="309" t="s">
        <v>819</v>
      </c>
      <c r="B8" s="267"/>
      <c r="C8" s="267"/>
      <c r="D8" s="267"/>
    </row>
    <row r="9" spans="1:4" ht="15.75" x14ac:dyDescent="0.25">
      <c r="A9" s="267"/>
      <c r="B9" s="267"/>
      <c r="C9" s="267"/>
      <c r="D9" s="267"/>
    </row>
    <row r="10" spans="1:4" ht="15.75" x14ac:dyDescent="0.25">
      <c r="A10" s="267"/>
      <c r="B10" s="267"/>
      <c r="C10" s="267"/>
      <c r="D10" s="267"/>
    </row>
    <row r="11" spans="1:4" ht="15.75" x14ac:dyDescent="0.25">
      <c r="A11" s="269" t="s">
        <v>820</v>
      </c>
      <c r="B11" s="267"/>
      <c r="C11" s="267"/>
      <c r="D11" s="267">
        <f>N(data!C380)</f>
        <v>1596341</v>
      </c>
    </row>
    <row r="12" spans="1:4" ht="15.75" x14ac:dyDescent="0.25">
      <c r="A12" s="269" t="s">
        <v>821</v>
      </c>
      <c r="B12" s="267"/>
      <c r="C12" s="267"/>
      <c r="D12" s="267" t="str">
        <f>IF(OR(N(data!C380) &gt; 1000000, N(data!C380) / (N(data!D360) + N(data!D383)) &gt; 0.01), "Yes", "No")</f>
        <v>Yes</v>
      </c>
    </row>
    <row r="13" spans="1:4" ht="15.75" x14ac:dyDescent="0.25">
      <c r="A13" s="267"/>
      <c r="B13" s="267"/>
      <c r="C13" s="267"/>
      <c r="D13" s="267"/>
    </row>
    <row r="14" spans="1:4" ht="15.75" x14ac:dyDescent="0.25">
      <c r="A14" s="269" t="s">
        <v>822</v>
      </c>
      <c r="B14" s="267"/>
      <c r="C14" s="267"/>
      <c r="D14" s="269" t="s">
        <v>823</v>
      </c>
    </row>
    <row r="15" spans="1:4" ht="15.75" x14ac:dyDescent="0.25">
      <c r="A15" s="349" t="s">
        <v>1379</v>
      </c>
      <c r="B15" s="349"/>
      <c r="C15" s="349"/>
      <c r="D15" s="349">
        <v>1366227.06</v>
      </c>
    </row>
    <row r="16" spans="1:4" ht="15.75" x14ac:dyDescent="0.25">
      <c r="A16" s="349" t="s">
        <v>1380</v>
      </c>
      <c r="B16" s="349"/>
      <c r="C16" s="349"/>
      <c r="D16" s="349">
        <v>113332.76</v>
      </c>
    </row>
    <row r="17" spans="1:4" ht="15.75" x14ac:dyDescent="0.25">
      <c r="A17" s="349" t="s">
        <v>1381</v>
      </c>
      <c r="B17" s="349"/>
      <c r="C17" s="349"/>
      <c r="D17" s="349">
        <v>74409.600000000006</v>
      </c>
    </row>
    <row r="18" spans="1:4" ht="15.75" x14ac:dyDescent="0.25">
      <c r="A18" s="349" t="s">
        <v>1382</v>
      </c>
      <c r="B18" s="349"/>
      <c r="C18" s="349"/>
      <c r="D18" s="349">
        <v>42370.92</v>
      </c>
    </row>
    <row r="19" spans="1:4" ht="15.75" x14ac:dyDescent="0.25">
      <c r="A19" s="349"/>
      <c r="B19" s="349"/>
      <c r="C19" s="349"/>
      <c r="D19" s="349"/>
    </row>
    <row r="20" spans="1:4" ht="15.75" x14ac:dyDescent="0.25">
      <c r="A20" s="267" t="s">
        <v>824</v>
      </c>
      <c r="B20" s="267"/>
      <c r="C20" s="267"/>
      <c r="D20" s="267"/>
    </row>
    <row r="21" spans="1:4" ht="15.75" x14ac:dyDescent="0.25">
      <c r="A21" s="267" t="s">
        <v>824</v>
      </c>
      <c r="B21" s="267"/>
      <c r="C21" s="267"/>
      <c r="D21" s="267"/>
    </row>
    <row r="22" spans="1:4" ht="15.75" x14ac:dyDescent="0.25">
      <c r="A22" s="267"/>
      <c r="B22" s="267"/>
      <c r="C22" s="267"/>
      <c r="D22" s="267"/>
    </row>
    <row r="23" spans="1:4" ht="15.75" x14ac:dyDescent="0.25">
      <c r="A23" s="267"/>
      <c r="B23" s="267"/>
      <c r="C23" s="267"/>
      <c r="D23" s="267"/>
    </row>
    <row r="24" spans="1:4" ht="15.75" x14ac:dyDescent="0.25">
      <c r="A24" s="267"/>
      <c r="B24" s="267"/>
      <c r="C24" s="267"/>
      <c r="D24" s="267"/>
    </row>
    <row r="25" spans="1:4" ht="15.75" x14ac:dyDescent="0.25">
      <c r="A25" s="269" t="s">
        <v>825</v>
      </c>
      <c r="B25" s="267"/>
      <c r="C25" s="267"/>
      <c r="D25" s="267">
        <f>N(data!C414)</f>
        <v>4593984.5200000005</v>
      </c>
    </row>
    <row r="26" spans="1:4" ht="15.75" x14ac:dyDescent="0.25">
      <c r="A26" s="269" t="s">
        <v>821</v>
      </c>
      <c r="B26" s="267"/>
      <c r="C26" s="267"/>
      <c r="D26" s="267" t="str">
        <f>IF(OR(N(data!C414)&gt;1000000,N(data!C414)/(N(data!D416))&gt;0.01),"Yes","No")</f>
        <v>Yes</v>
      </c>
    </row>
    <row r="27" spans="1:4" ht="15.75" x14ac:dyDescent="0.25">
      <c r="A27" s="267"/>
      <c r="B27" s="267"/>
      <c r="C27" s="267"/>
      <c r="D27" s="267"/>
    </row>
    <row r="28" spans="1:4" ht="15.75" x14ac:dyDescent="0.25">
      <c r="A28" s="269" t="s">
        <v>822</v>
      </c>
      <c r="B28" s="267"/>
      <c r="C28" s="267"/>
      <c r="D28" s="269" t="s">
        <v>823</v>
      </c>
    </row>
    <row r="29" spans="1:4" ht="15.75" x14ac:dyDescent="0.25">
      <c r="A29" s="349" t="s">
        <v>1383</v>
      </c>
      <c r="B29" s="349"/>
      <c r="C29" s="349"/>
      <c r="D29" s="349">
        <v>373347.72</v>
      </c>
    </row>
    <row r="30" spans="1:4" ht="15.75" x14ac:dyDescent="0.25">
      <c r="A30" s="349" t="s">
        <v>1384</v>
      </c>
      <c r="B30" s="349"/>
      <c r="C30" s="349"/>
      <c r="D30" s="349">
        <v>48230.06</v>
      </c>
    </row>
    <row r="31" spans="1:4" ht="15.75" x14ac:dyDescent="0.25">
      <c r="A31" s="349" t="s">
        <v>1385</v>
      </c>
      <c r="B31" s="349"/>
      <c r="C31" s="349"/>
      <c r="D31" s="349">
        <v>101252</v>
      </c>
    </row>
    <row r="32" spans="1:4" ht="15.75" x14ac:dyDescent="0.25">
      <c r="A32" s="349" t="s">
        <v>1390</v>
      </c>
      <c r="B32" s="349"/>
      <c r="C32" s="349"/>
      <c r="D32" s="349">
        <v>136925.23000000001</v>
      </c>
    </row>
    <row r="33" spans="1:4" ht="15.75" x14ac:dyDescent="0.25">
      <c r="A33" s="349" t="s">
        <v>1386</v>
      </c>
      <c r="B33" s="349"/>
      <c r="C33" s="349"/>
      <c r="D33" s="349">
        <v>50958.82</v>
      </c>
    </row>
    <row r="34" spans="1:4" ht="15.75" x14ac:dyDescent="0.25">
      <c r="A34" s="349" t="s">
        <v>1389</v>
      </c>
      <c r="B34" s="349"/>
      <c r="C34" s="349"/>
      <c r="D34" s="349">
        <v>76136.460000000006</v>
      </c>
    </row>
    <row r="35" spans="1:4" ht="15.75" x14ac:dyDescent="0.25">
      <c r="A35" s="349" t="s">
        <v>1388</v>
      </c>
      <c r="B35" s="349"/>
      <c r="C35" s="349"/>
      <c r="D35" s="349">
        <v>785540</v>
      </c>
    </row>
    <row r="36" spans="1:4" ht="15.75" x14ac:dyDescent="0.25">
      <c r="A36" s="1" t="s">
        <v>1387</v>
      </c>
      <c r="B36" s="267"/>
      <c r="C36" s="267"/>
      <c r="D36" s="267">
        <v>3000000</v>
      </c>
    </row>
    <row r="37" spans="1:4" ht="15.75" x14ac:dyDescent="0.25">
      <c r="A37" s="267" t="s">
        <v>826</v>
      </c>
      <c r="B37" s="267"/>
      <c r="C37" s="267"/>
      <c r="D37" s="267"/>
    </row>
    <row r="38" spans="1:4" ht="15.75" x14ac:dyDescent="0.25">
      <c r="A38" s="267"/>
      <c r="B38" s="267"/>
      <c r="C38" s="267"/>
      <c r="D38" s="267"/>
    </row>
  </sheetData>
  <sheetProtection algorithmName="SHA-512" hashValue="PnODyM/D+8peoxSMwEqbxP+2a0RYuTn1aLJTFLGvtfEBjtC029P2VkvRCoOoI3XqID+l3cqFfYEI7imPW+7ZXw==" saltValue="gr7R8bIf2vIJR8k27ZZSqA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G40"/>
  <sheetViews>
    <sheetView topLeftCell="A20" workbookViewId="0">
      <selection activeCell="F45" sqref="F45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827</v>
      </c>
    </row>
    <row r="2" spans="1:7" ht="20.100000000000001" customHeight="1" x14ac:dyDescent="0.25">
      <c r="A2" s="62" t="s">
        <v>828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H-63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Grays Harbor Community Hospital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310</v>
      </c>
      <c r="C6" s="67"/>
      <c r="D6" s="64" t="str">
        <f>"  "&amp;data!C103</f>
        <v xml:space="preserve">  Grays Harbor  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829</v>
      </c>
      <c r="C7" s="67"/>
      <c r="D7" s="64" t="str">
        <f>"  "&amp;data!C104</f>
        <v xml:space="preserve">  Tom Jensen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830</v>
      </c>
      <c r="C8" s="67"/>
      <c r="D8" s="64" t="str">
        <f>"  "&amp;data!C105</f>
        <v xml:space="preserve">  Niall Foley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831</v>
      </c>
      <c r="C9" s="67"/>
      <c r="D9" s="64" t="str">
        <f>"  "&amp;data!C106</f>
        <v xml:space="preserve">  Michael Bruce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832</v>
      </c>
      <c r="C10" s="67"/>
      <c r="D10" s="64" t="str">
        <f>"  "&amp;data!C107</f>
        <v xml:space="preserve">  (360)532-8330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833</v>
      </c>
      <c r="C11" s="67"/>
      <c r="D11" s="64" t="str">
        <f>"  "&amp;data!C108</f>
        <v xml:space="preserve">  (360)537-5039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834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322</v>
      </c>
      <c r="B15" s="74"/>
      <c r="C15" s="75" t="s">
        <v>324</v>
      </c>
      <c r="D15" s="74"/>
      <c r="E15" s="75" t="s">
        <v>326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307</v>
      </c>
      <c r="C16" s="79" t="str">
        <f>IF(data!C117&gt;0," X","")</f>
        <v/>
      </c>
      <c r="D16" s="80" t="s">
        <v>835</v>
      </c>
      <c r="E16" s="229" t="str">
        <f>IF(data!C120&gt;0," X","")</f>
        <v/>
      </c>
      <c r="F16" s="81" t="s">
        <v>327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310</v>
      </c>
      <c r="C17" s="79" t="str">
        <f>IF(data!C118&gt;0," X","")</f>
        <v/>
      </c>
      <c r="D17" s="80" t="s">
        <v>408</v>
      </c>
      <c r="E17" s="229" t="str">
        <f>IF(data!C121&gt;0," X","")</f>
        <v/>
      </c>
      <c r="F17" s="81" t="s">
        <v>328</v>
      </c>
      <c r="G17" s="67"/>
    </row>
    <row r="18" spans="1:7" ht="20.100000000000001" customHeight="1" x14ac:dyDescent="0.25">
      <c r="A18" s="63"/>
      <c r="B18" s="67" t="s">
        <v>836</v>
      </c>
      <c r="C18" s="67"/>
      <c r="D18" s="67"/>
      <c r="E18" s="229" t="str">
        <f>IF(data!C122&gt;0," X","")</f>
        <v/>
      </c>
      <c r="F18" s="81" t="s">
        <v>329</v>
      </c>
      <c r="G18" s="67"/>
    </row>
    <row r="19" spans="1:7" ht="20.100000000000001" customHeight="1" x14ac:dyDescent="0.25">
      <c r="A19" s="78" t="str">
        <f>IF(data!C115&gt;0," X","")</f>
        <v xml:space="preserve"> X</v>
      </c>
      <c r="B19" s="80" t="s">
        <v>837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838</v>
      </c>
      <c r="C22" s="64"/>
      <c r="D22" s="64"/>
      <c r="E22" s="64"/>
      <c r="F22" s="78" t="s">
        <v>332</v>
      </c>
      <c r="G22" s="79" t="s">
        <v>241</v>
      </c>
    </row>
    <row r="23" spans="1:7" ht="20.100000000000001" customHeight="1" x14ac:dyDescent="0.25">
      <c r="A23" s="63"/>
      <c r="B23" s="64" t="s">
        <v>839</v>
      </c>
      <c r="C23" s="64"/>
      <c r="D23" s="64"/>
      <c r="E23" s="64"/>
      <c r="F23" s="63">
        <f>data!C127</f>
        <v>2563</v>
      </c>
      <c r="G23" s="67">
        <f>data!D127</f>
        <v>10307</v>
      </c>
    </row>
    <row r="24" spans="1:7" ht="20.100000000000001" customHeight="1" x14ac:dyDescent="0.25">
      <c r="A24" s="63"/>
      <c r="B24" s="64" t="s">
        <v>840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00000000000001" customHeight="1" x14ac:dyDescent="0.25">
      <c r="A25" s="63"/>
      <c r="B25" s="64" t="s">
        <v>841</v>
      </c>
      <c r="C25" s="64"/>
      <c r="D25" s="64"/>
      <c r="E25" s="64"/>
      <c r="F25" s="63">
        <f>data!C129</f>
        <v>428</v>
      </c>
      <c r="G25" s="67">
        <f>data!D129</f>
        <v>3492</v>
      </c>
    </row>
    <row r="26" spans="1:7" ht="20.100000000000001" customHeight="1" x14ac:dyDescent="0.25">
      <c r="A26" s="63">
        <v>11</v>
      </c>
      <c r="B26" s="64" t="s">
        <v>336</v>
      </c>
      <c r="C26" s="64"/>
      <c r="D26" s="64"/>
      <c r="E26" s="64"/>
      <c r="F26" s="63">
        <f>data!C130</f>
        <v>335</v>
      </c>
      <c r="G26" s="67">
        <f>data!D130</f>
        <v>627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842</v>
      </c>
      <c r="C29" s="67"/>
      <c r="D29" s="79" t="s">
        <v>193</v>
      </c>
      <c r="E29" s="83" t="s">
        <v>842</v>
      </c>
      <c r="F29" s="67"/>
      <c r="G29" s="79" t="s">
        <v>193</v>
      </c>
    </row>
    <row r="30" spans="1:7" ht="20.100000000000001" customHeight="1" x14ac:dyDescent="0.25">
      <c r="A30" s="63"/>
      <c r="B30" s="64" t="s">
        <v>338</v>
      </c>
      <c r="C30" s="67"/>
      <c r="D30" s="67">
        <f>data!C132</f>
        <v>8</v>
      </c>
      <c r="E30" s="64" t="s">
        <v>344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843</v>
      </c>
      <c r="C31" s="67"/>
      <c r="D31" s="67">
        <f>data!C133</f>
        <v>0</v>
      </c>
      <c r="E31" s="64" t="s">
        <v>345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844</v>
      </c>
      <c r="C32" s="67"/>
      <c r="D32" s="67">
        <f>data!C134</f>
        <v>32</v>
      </c>
      <c r="E32" s="64" t="s">
        <v>845</v>
      </c>
      <c r="F32" s="67"/>
      <c r="G32" s="67">
        <f>data!C141</f>
        <v>4</v>
      </c>
    </row>
    <row r="33" spans="1:7" ht="20.100000000000001" customHeight="1" x14ac:dyDescent="0.25">
      <c r="A33" s="63"/>
      <c r="B33" s="83" t="s">
        <v>846</v>
      </c>
      <c r="C33" s="67"/>
      <c r="D33" s="67">
        <f>data!C135</f>
        <v>0</v>
      </c>
      <c r="E33" s="64" t="s">
        <v>847</v>
      </c>
      <c r="F33" s="67"/>
      <c r="G33" s="67">
        <f>data!C142</f>
        <v>0</v>
      </c>
    </row>
    <row r="34" spans="1:7" ht="20.100000000000001" customHeight="1" x14ac:dyDescent="0.25">
      <c r="A34" s="63"/>
      <c r="B34" s="83" t="s">
        <v>848</v>
      </c>
      <c r="C34" s="67"/>
      <c r="D34" s="67">
        <f>data!C136</f>
        <v>5</v>
      </c>
      <c r="E34" s="64" t="s">
        <v>347</v>
      </c>
      <c r="F34" s="67"/>
      <c r="G34" s="67">
        <f>data!E143</f>
        <v>49</v>
      </c>
    </row>
    <row r="35" spans="1:7" ht="20.100000000000001" customHeight="1" x14ac:dyDescent="0.25">
      <c r="A35" s="63"/>
      <c r="B35" s="83" t="s">
        <v>849</v>
      </c>
      <c r="C35" s="67"/>
      <c r="D35" s="67">
        <f>data!C137</f>
        <v>0</v>
      </c>
      <c r="E35" s="64" t="s">
        <v>850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0</v>
      </c>
      <c r="E36" s="64" t="s">
        <v>348</v>
      </c>
      <c r="F36" s="67"/>
      <c r="G36" s="67">
        <f>data!C144</f>
        <v>140</v>
      </c>
    </row>
    <row r="37" spans="1:7" ht="20.100000000000001" customHeight="1" x14ac:dyDescent="0.25">
      <c r="A37" s="63"/>
      <c r="E37" s="64" t="s">
        <v>349</v>
      </c>
      <c r="F37" s="67"/>
      <c r="G37" s="67">
        <f>data!C145</f>
        <v>12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344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851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G33"/>
  <sheetViews>
    <sheetView topLeftCell="A19" zoomScaleNormal="100" workbookViewId="0">
      <selection activeCell="E9" sqref="E9:F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852</v>
      </c>
      <c r="G1" s="61" t="s">
        <v>853</v>
      </c>
    </row>
    <row r="2" spans="1:7" ht="20.100000000000001" customHeight="1" x14ac:dyDescent="0.25">
      <c r="A2" s="1" t="str">
        <f>"Hospital: "&amp;data!C98</f>
        <v>Hospital: Grays Harbor Community Hospital</v>
      </c>
      <c r="G2" s="4" t="s">
        <v>854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855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856</v>
      </c>
      <c r="C5" s="74"/>
      <c r="D5" s="74"/>
      <c r="E5" s="125" t="s">
        <v>359</v>
      </c>
      <c r="F5" s="74"/>
      <c r="G5" s="74"/>
    </row>
    <row r="6" spans="1:7" ht="20.100000000000001" customHeight="1" x14ac:dyDescent="0.25">
      <c r="A6" s="126" t="s">
        <v>857</v>
      </c>
      <c r="B6" s="79" t="s">
        <v>332</v>
      </c>
      <c r="C6" s="79" t="s">
        <v>858</v>
      </c>
      <c r="D6" s="79" t="s">
        <v>355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353</v>
      </c>
      <c r="B7" s="127">
        <f>data!B154</f>
        <v>1490</v>
      </c>
      <c r="C7" s="127">
        <f>data!B155</f>
        <v>6837</v>
      </c>
      <c r="D7" s="127">
        <f>data!B156</f>
        <v>57310</v>
      </c>
      <c r="E7" s="127">
        <f>data!B157</f>
        <v>96693830</v>
      </c>
      <c r="F7" s="127">
        <f>data!B158</f>
        <v>132490729</v>
      </c>
      <c r="G7" s="127">
        <f>data!B157+data!B158</f>
        <v>229184559</v>
      </c>
    </row>
    <row r="8" spans="1:7" ht="20.100000000000001" customHeight="1" x14ac:dyDescent="0.25">
      <c r="A8" s="63" t="s">
        <v>354</v>
      </c>
      <c r="B8" s="127">
        <f>data!C154</f>
        <v>1113</v>
      </c>
      <c r="C8" s="127">
        <f>data!C155</f>
        <v>2780</v>
      </c>
      <c r="D8" s="127">
        <f>data!C156</f>
        <v>36244</v>
      </c>
      <c r="E8" s="127">
        <f>data!C157</f>
        <v>34152529</v>
      </c>
      <c r="F8" s="127">
        <f>data!C158</f>
        <v>84675813</v>
      </c>
      <c r="G8" s="127">
        <f>data!C157+data!C158</f>
        <v>118828342</v>
      </c>
    </row>
    <row r="9" spans="1:7" ht="20.100000000000001" customHeight="1" x14ac:dyDescent="0.25">
      <c r="A9" s="63" t="s">
        <v>859</v>
      </c>
      <c r="B9" s="127">
        <f>data!D154</f>
        <v>302</v>
      </c>
      <c r="C9" s="127">
        <f>data!D155</f>
        <v>1317</v>
      </c>
      <c r="D9" s="127">
        <f>data!D156</f>
        <v>33982</v>
      </c>
      <c r="E9" s="127">
        <f>data!D157</f>
        <v>26206503</v>
      </c>
      <c r="F9" s="127">
        <f>data!D158</f>
        <v>82312597</v>
      </c>
      <c r="G9" s="127">
        <f>data!D157+data!D158</f>
        <v>108519100</v>
      </c>
    </row>
    <row r="10" spans="1:7" ht="20.100000000000001" customHeight="1" x14ac:dyDescent="0.25">
      <c r="A10" s="78" t="s">
        <v>229</v>
      </c>
      <c r="B10" s="127">
        <f>data!E154</f>
        <v>2905</v>
      </c>
      <c r="C10" s="127">
        <f>data!E155</f>
        <v>10934</v>
      </c>
      <c r="D10" s="127">
        <f>data!E156</f>
        <v>127536</v>
      </c>
      <c r="E10" s="127">
        <f>data!E157</f>
        <v>157052862</v>
      </c>
      <c r="F10" s="127">
        <f>data!E158</f>
        <v>299479139</v>
      </c>
      <c r="G10" s="127">
        <f>E10+F10</f>
        <v>456532001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860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856</v>
      </c>
      <c r="C14" s="133"/>
      <c r="D14" s="133"/>
      <c r="E14" s="133" t="s">
        <v>359</v>
      </c>
      <c r="F14" s="133"/>
      <c r="G14" s="133"/>
    </row>
    <row r="15" spans="1:7" ht="20.100000000000001" customHeight="1" x14ac:dyDescent="0.25">
      <c r="A15" s="126" t="s">
        <v>857</v>
      </c>
      <c r="B15" s="79" t="s">
        <v>332</v>
      </c>
      <c r="C15" s="79" t="s">
        <v>858</v>
      </c>
      <c r="D15" s="79" t="s">
        <v>355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353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data!B163+data!B164</f>
        <v>0</v>
      </c>
    </row>
    <row r="17" spans="1:7" ht="20.100000000000001" customHeight="1" x14ac:dyDescent="0.25">
      <c r="A17" s="63" t="s">
        <v>354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859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229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861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856</v>
      </c>
      <c r="C23" s="74"/>
      <c r="D23" s="74"/>
      <c r="E23" s="74" t="s">
        <v>359</v>
      </c>
      <c r="F23" s="74"/>
      <c r="G23" s="74"/>
    </row>
    <row r="24" spans="1:7" ht="20.100000000000001" customHeight="1" x14ac:dyDescent="0.25">
      <c r="A24" s="126" t="s">
        <v>857</v>
      </c>
      <c r="B24" s="79" t="s">
        <v>332</v>
      </c>
      <c r="C24" s="79" t="s">
        <v>858</v>
      </c>
      <c r="D24" s="79" t="s">
        <v>355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353</v>
      </c>
      <c r="B25" s="127">
        <f>data!B166</f>
        <v>46</v>
      </c>
      <c r="C25" s="127">
        <f>data!B167</f>
        <v>373</v>
      </c>
      <c r="D25" s="127">
        <f>data!B168</f>
        <v>537</v>
      </c>
      <c r="E25" s="127">
        <f>data!B169</f>
        <v>662704</v>
      </c>
      <c r="F25" s="127">
        <f>data!B170</f>
        <v>120302</v>
      </c>
      <c r="G25" s="127">
        <f>data!B169+data!B170</f>
        <v>783006</v>
      </c>
    </row>
    <row r="26" spans="1:7" ht="20.100000000000001" customHeight="1" x14ac:dyDescent="0.25">
      <c r="A26" s="63" t="s">
        <v>354</v>
      </c>
      <c r="B26" s="127">
        <f>data!C166</f>
        <v>89</v>
      </c>
      <c r="C26" s="127">
        <f>data!C167</f>
        <v>2395</v>
      </c>
      <c r="D26" s="127">
        <f>data!C168</f>
        <v>721</v>
      </c>
      <c r="E26" s="127">
        <f>data!C169</f>
        <v>4253869</v>
      </c>
      <c r="F26" s="127">
        <f>data!C170</f>
        <v>161498</v>
      </c>
      <c r="G26" s="127">
        <f>data!C169+data!C170</f>
        <v>4415367</v>
      </c>
    </row>
    <row r="27" spans="1:7" ht="20.100000000000001" customHeight="1" x14ac:dyDescent="0.25">
      <c r="A27" s="63" t="s">
        <v>859</v>
      </c>
      <c r="B27" s="127">
        <f>data!D166</f>
        <v>293</v>
      </c>
      <c r="C27" s="127">
        <f>data!D167</f>
        <v>724</v>
      </c>
      <c r="D27" s="127">
        <f>data!D168</f>
        <v>1964</v>
      </c>
      <c r="E27" s="127">
        <f>data!D169</f>
        <v>1284980</v>
      </c>
      <c r="F27" s="127">
        <f>data!D170</f>
        <v>439548</v>
      </c>
      <c r="G27" s="127">
        <f>data!D169+data!D170</f>
        <v>1724528</v>
      </c>
    </row>
    <row r="28" spans="1:7" ht="20.100000000000001" customHeight="1" x14ac:dyDescent="0.25">
      <c r="A28" s="78" t="s">
        <v>229</v>
      </c>
      <c r="B28" s="127">
        <f>data!E166</f>
        <v>428</v>
      </c>
      <c r="C28" s="127">
        <f>data!E167</f>
        <v>3492</v>
      </c>
      <c r="D28" s="127">
        <f>data!E168</f>
        <v>3222</v>
      </c>
      <c r="E28" s="127">
        <f>data!E169</f>
        <v>6201553</v>
      </c>
      <c r="F28" s="127">
        <f>data!E170</f>
        <v>721348</v>
      </c>
      <c r="G28" s="127">
        <f>data!E169+data!E170</f>
        <v>6922901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862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863</v>
      </c>
      <c r="C32" s="139">
        <f>data!B173</f>
        <v>17920862.52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864</v>
      </c>
      <c r="C33" s="135">
        <f>data!C173</f>
        <v>13087109.35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C41"/>
  <sheetViews>
    <sheetView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362</v>
      </c>
      <c r="B1" s="62"/>
      <c r="C1" s="61" t="s">
        <v>865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Grays Harbor Community Hospital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363</v>
      </c>
      <c r="C5" s="123"/>
    </row>
    <row r="6" spans="1:3" ht="20.100000000000001" customHeight="1" x14ac:dyDescent="0.25">
      <c r="A6" s="143">
        <v>2</v>
      </c>
      <c r="B6" s="64" t="s">
        <v>866</v>
      </c>
      <c r="C6" s="63">
        <f>data!C181</f>
        <v>3201820.93</v>
      </c>
    </row>
    <row r="7" spans="1:3" ht="20.100000000000001" customHeight="1" x14ac:dyDescent="0.25">
      <c r="A7" s="144">
        <v>3</v>
      </c>
      <c r="B7" s="83" t="s">
        <v>365</v>
      </c>
      <c r="C7" s="63">
        <f>data!C182</f>
        <v>52905.26</v>
      </c>
    </row>
    <row r="8" spans="1:3" ht="20.100000000000001" customHeight="1" x14ac:dyDescent="0.25">
      <c r="A8" s="144">
        <v>4</v>
      </c>
      <c r="B8" s="64" t="s">
        <v>366</v>
      </c>
      <c r="C8" s="63">
        <f>data!C183</f>
        <v>794641.44</v>
      </c>
    </row>
    <row r="9" spans="1:3" ht="20.100000000000001" customHeight="1" x14ac:dyDescent="0.25">
      <c r="A9" s="144">
        <v>5</v>
      </c>
      <c r="B9" s="64" t="s">
        <v>367</v>
      </c>
      <c r="C9" s="63">
        <f>data!C184</f>
        <v>7435045.4900000002</v>
      </c>
    </row>
    <row r="10" spans="1:3" ht="20.100000000000001" customHeight="1" x14ac:dyDescent="0.25">
      <c r="A10" s="144">
        <v>6</v>
      </c>
      <c r="B10" s="64" t="s">
        <v>368</v>
      </c>
      <c r="C10" s="63">
        <f>data!C185</f>
        <v>32190.17</v>
      </c>
    </row>
    <row r="11" spans="1:3" ht="20.100000000000001" customHeight="1" x14ac:dyDescent="0.25">
      <c r="A11" s="144">
        <v>7</v>
      </c>
      <c r="B11" s="64" t="s">
        <v>369</v>
      </c>
      <c r="C11" s="63">
        <f>data!C186</f>
        <v>526977.35</v>
      </c>
    </row>
    <row r="12" spans="1:3" ht="20.100000000000001" customHeight="1" x14ac:dyDescent="0.25">
      <c r="A12" s="144">
        <v>8</v>
      </c>
      <c r="B12" s="64" t="s">
        <v>370</v>
      </c>
      <c r="C12" s="63">
        <f>data!C187</f>
        <v>160060.60999999999</v>
      </c>
    </row>
    <row r="13" spans="1:3" ht="20.100000000000001" customHeight="1" x14ac:dyDescent="0.25">
      <c r="A13" s="144">
        <v>9</v>
      </c>
      <c r="B13" s="64" t="s">
        <v>370</v>
      </c>
      <c r="C13" s="63">
        <f>data!C188</f>
        <v>0</v>
      </c>
    </row>
    <row r="14" spans="1:3" ht="20.100000000000001" customHeight="1" x14ac:dyDescent="0.25">
      <c r="A14" s="144">
        <v>10</v>
      </c>
      <c r="B14" s="64" t="s">
        <v>867</v>
      </c>
      <c r="C14" s="63">
        <f>data!D189</f>
        <v>12203641.25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371</v>
      </c>
      <c r="C17" s="77"/>
    </row>
    <row r="18" spans="1:3" ht="20.100000000000001" customHeight="1" x14ac:dyDescent="0.25">
      <c r="A18" s="63">
        <v>12</v>
      </c>
      <c r="B18" s="64" t="s">
        <v>868</v>
      </c>
      <c r="C18" s="63">
        <f>data!C191</f>
        <v>38028</v>
      </c>
    </row>
    <row r="19" spans="1:3" ht="20.100000000000001" customHeight="1" x14ac:dyDescent="0.25">
      <c r="A19" s="63">
        <v>13</v>
      </c>
      <c r="B19" s="64" t="s">
        <v>869</v>
      </c>
      <c r="C19" s="63">
        <f>data!C192</f>
        <v>811492.9</v>
      </c>
    </row>
    <row r="20" spans="1:3" ht="20.100000000000001" customHeight="1" x14ac:dyDescent="0.25">
      <c r="A20" s="63">
        <v>14</v>
      </c>
      <c r="B20" s="64" t="s">
        <v>870</v>
      </c>
      <c r="C20" s="63">
        <f>data!D193</f>
        <v>849520.9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374</v>
      </c>
      <c r="C23" s="123"/>
    </row>
    <row r="24" spans="1:3" ht="20.100000000000001" customHeight="1" x14ac:dyDescent="0.25">
      <c r="A24" s="63">
        <v>16</v>
      </c>
      <c r="B24" s="75" t="s">
        <v>871</v>
      </c>
      <c r="C24" s="148"/>
    </row>
    <row r="25" spans="1:3" ht="20.100000000000001" customHeight="1" x14ac:dyDescent="0.25">
      <c r="A25" s="63">
        <v>17</v>
      </c>
      <c r="B25" s="64" t="s">
        <v>872</v>
      </c>
      <c r="C25" s="63">
        <f>data!C195</f>
        <v>892375.37</v>
      </c>
    </row>
    <row r="26" spans="1:3" ht="20.100000000000001" customHeight="1" x14ac:dyDescent="0.25">
      <c r="A26" s="63">
        <v>18</v>
      </c>
      <c r="B26" s="64" t="s">
        <v>376</v>
      </c>
      <c r="C26" s="63">
        <f>data!C196</f>
        <v>476783.34</v>
      </c>
    </row>
    <row r="27" spans="1:3" ht="20.100000000000001" customHeight="1" x14ac:dyDescent="0.25">
      <c r="A27" s="63">
        <v>19</v>
      </c>
      <c r="B27" s="64" t="s">
        <v>873</v>
      </c>
      <c r="C27" s="63">
        <f>data!D197</f>
        <v>1369158.71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874</v>
      </c>
      <c r="C30" s="133"/>
    </row>
    <row r="31" spans="1:3" ht="20.100000000000001" customHeight="1" x14ac:dyDescent="0.25">
      <c r="A31" s="63">
        <v>21</v>
      </c>
      <c r="B31" s="64" t="s">
        <v>378</v>
      </c>
      <c r="C31" s="63">
        <f>data!C199</f>
        <v>189156.08</v>
      </c>
    </row>
    <row r="32" spans="1:3" ht="20.100000000000001" customHeight="1" x14ac:dyDescent="0.25">
      <c r="A32" s="63">
        <v>22</v>
      </c>
      <c r="B32" s="64" t="s">
        <v>875</v>
      </c>
      <c r="C32" s="63">
        <f>data!C200</f>
        <v>1392451.28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0</v>
      </c>
    </row>
    <row r="34" spans="1:3" ht="20.100000000000001" customHeight="1" x14ac:dyDescent="0.25">
      <c r="A34" s="63">
        <v>24</v>
      </c>
      <c r="B34" s="64" t="s">
        <v>876</v>
      </c>
      <c r="C34" s="63">
        <f>data!D202</f>
        <v>1581607.36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380</v>
      </c>
      <c r="C37" s="123"/>
    </row>
    <row r="38" spans="1:3" ht="20.100000000000001" customHeight="1" x14ac:dyDescent="0.25">
      <c r="A38" s="63">
        <v>26</v>
      </c>
      <c r="B38" s="64" t="s">
        <v>877</v>
      </c>
      <c r="C38" s="63">
        <f>data!C204</f>
        <v>0</v>
      </c>
    </row>
    <row r="39" spans="1:3" ht="20.100000000000001" customHeight="1" x14ac:dyDescent="0.25">
      <c r="A39" s="63">
        <v>27</v>
      </c>
      <c r="B39" s="64" t="s">
        <v>382</v>
      </c>
      <c r="C39" s="63">
        <f>data!C205</f>
        <v>2095355.07</v>
      </c>
    </row>
    <row r="40" spans="1:3" ht="20.100000000000001" customHeight="1" x14ac:dyDescent="0.25">
      <c r="A40" s="63">
        <v>28</v>
      </c>
      <c r="B40" s="64" t="s">
        <v>878</v>
      </c>
      <c r="C40" s="63">
        <f>data!D206</f>
        <v>2095355.07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F32"/>
  <sheetViews>
    <sheetView topLeftCell="A19"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383</v>
      </c>
      <c r="B1" s="62"/>
      <c r="C1" s="62"/>
      <c r="D1" s="62"/>
      <c r="E1" s="62"/>
      <c r="F1" s="61" t="s">
        <v>879</v>
      </c>
    </row>
    <row r="3" spans="1:6" ht="20.100000000000001" customHeight="1" x14ac:dyDescent="0.25">
      <c r="A3" s="120" t="str">
        <f>"Hospital: "&amp;data!C98</f>
        <v>Hospital: Grays Harbor Community Hospital</v>
      </c>
      <c r="F3" s="142" t="str">
        <f>"FYE: "&amp;data!C96</f>
        <v>FYE: 12/31/2024</v>
      </c>
    </row>
    <row r="4" spans="1:6" ht="20.100000000000001" customHeight="1" x14ac:dyDescent="0.25">
      <c r="A4" s="148" t="s">
        <v>384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880</v>
      </c>
      <c r="D5" s="151"/>
      <c r="E5" s="151"/>
      <c r="F5" s="151" t="s">
        <v>881</v>
      </c>
    </row>
    <row r="6" spans="1:6" ht="20.100000000000001" customHeight="1" x14ac:dyDescent="0.25">
      <c r="A6" s="152"/>
      <c r="B6" s="70"/>
      <c r="C6" s="153" t="s">
        <v>882</v>
      </c>
      <c r="D6" s="153" t="s">
        <v>386</v>
      </c>
      <c r="E6" s="153" t="s">
        <v>883</v>
      </c>
      <c r="F6" s="153" t="s">
        <v>882</v>
      </c>
    </row>
    <row r="7" spans="1:6" ht="20.100000000000001" customHeight="1" x14ac:dyDescent="0.25">
      <c r="A7" s="63">
        <v>1</v>
      </c>
      <c r="B7" s="67" t="s">
        <v>389</v>
      </c>
      <c r="C7" s="67">
        <f>data!B211</f>
        <v>1702265</v>
      </c>
      <c r="D7" s="67">
        <f>data!C211</f>
        <v>0</v>
      </c>
      <c r="E7" s="67">
        <f>data!D211</f>
        <v>0</v>
      </c>
      <c r="F7" s="67">
        <f>data!E211</f>
        <v>1702265</v>
      </c>
    </row>
    <row r="8" spans="1:6" ht="20.100000000000001" customHeight="1" x14ac:dyDescent="0.25">
      <c r="A8" s="63">
        <v>2</v>
      </c>
      <c r="B8" s="67" t="s">
        <v>390</v>
      </c>
      <c r="C8" s="67">
        <f>data!B212</f>
        <v>790904</v>
      </c>
      <c r="D8" s="67">
        <f>data!C212</f>
        <v>0</v>
      </c>
      <c r="E8" s="67">
        <f>data!D212</f>
        <v>0</v>
      </c>
      <c r="F8" s="67">
        <f>data!E212</f>
        <v>790904</v>
      </c>
    </row>
    <row r="9" spans="1:6" ht="20.100000000000001" customHeight="1" x14ac:dyDescent="0.25">
      <c r="A9" s="63">
        <v>3</v>
      </c>
      <c r="B9" s="67" t="s">
        <v>391</v>
      </c>
      <c r="C9" s="67">
        <f>data!B213</f>
        <v>70072006</v>
      </c>
      <c r="D9" s="67">
        <f>data!C213</f>
        <v>25334.880000000001</v>
      </c>
      <c r="E9" s="67">
        <f>data!D213</f>
        <v>0</v>
      </c>
      <c r="F9" s="67">
        <f>data!E213</f>
        <v>70097340.879999995</v>
      </c>
    </row>
    <row r="10" spans="1:6" ht="20.100000000000001" customHeight="1" x14ac:dyDescent="0.25">
      <c r="A10" s="63">
        <v>4</v>
      </c>
      <c r="B10" s="67" t="s">
        <v>884</v>
      </c>
      <c r="C10" s="67">
        <f>data!B214</f>
        <v>6394482</v>
      </c>
      <c r="D10" s="67">
        <f>data!C214</f>
        <v>2915094.48</v>
      </c>
      <c r="E10" s="67">
        <f>data!D214</f>
        <v>0</v>
      </c>
      <c r="F10" s="67">
        <f>data!E214</f>
        <v>9309576.4800000004</v>
      </c>
    </row>
    <row r="11" spans="1:6" ht="20.100000000000001" customHeight="1" x14ac:dyDescent="0.25">
      <c r="A11" s="63">
        <v>5</v>
      </c>
      <c r="B11" s="67" t="s">
        <v>885</v>
      </c>
      <c r="C11" s="67">
        <f>data!B215</f>
        <v>0</v>
      </c>
      <c r="D11" s="67">
        <f>data!C215</f>
        <v>0</v>
      </c>
      <c r="E11" s="67">
        <f>data!D215</f>
        <v>0</v>
      </c>
      <c r="F11" s="67">
        <f>data!E215</f>
        <v>0</v>
      </c>
    </row>
    <row r="12" spans="1:6" ht="20.100000000000001" customHeight="1" x14ac:dyDescent="0.25">
      <c r="A12" s="63">
        <v>6</v>
      </c>
      <c r="B12" s="67" t="s">
        <v>886</v>
      </c>
      <c r="C12" s="67">
        <f>data!B216</f>
        <v>39373500</v>
      </c>
      <c r="D12" s="67">
        <f>data!C216</f>
        <v>536834</v>
      </c>
      <c r="E12" s="67">
        <f>data!D216</f>
        <v>149263.63</v>
      </c>
      <c r="F12" s="67">
        <f>data!E216</f>
        <v>39761070.369999997</v>
      </c>
    </row>
    <row r="13" spans="1:6" ht="20.100000000000001" customHeight="1" x14ac:dyDescent="0.25">
      <c r="A13" s="63">
        <v>7</v>
      </c>
      <c r="B13" s="67" t="s">
        <v>887</v>
      </c>
      <c r="C13" s="67">
        <f>data!B217</f>
        <v>0</v>
      </c>
      <c r="D13" s="67">
        <f>data!C217</f>
        <v>0</v>
      </c>
      <c r="E13" s="67">
        <f>data!D217</f>
        <v>0</v>
      </c>
      <c r="F13" s="67">
        <f>data!E217</f>
        <v>0</v>
      </c>
    </row>
    <row r="14" spans="1:6" ht="20.100000000000001" customHeight="1" x14ac:dyDescent="0.25">
      <c r="A14" s="63">
        <v>8</v>
      </c>
      <c r="B14" s="67" t="s">
        <v>397</v>
      </c>
      <c r="C14" s="67">
        <f>data!B218</f>
        <v>0</v>
      </c>
      <c r="D14" s="67">
        <f>data!C218</f>
        <v>0</v>
      </c>
      <c r="E14" s="67">
        <f>data!D218</f>
        <v>0</v>
      </c>
      <c r="F14" s="67">
        <f>data!E218</f>
        <v>0</v>
      </c>
    </row>
    <row r="15" spans="1:6" ht="20.100000000000001" customHeight="1" x14ac:dyDescent="0.25">
      <c r="A15" s="63">
        <v>9</v>
      </c>
      <c r="B15" s="67" t="s">
        <v>888</v>
      </c>
      <c r="C15" s="67">
        <f>data!B219</f>
        <v>1030861</v>
      </c>
      <c r="D15" s="67">
        <f>data!C219</f>
        <v>5520072.71</v>
      </c>
      <c r="E15" s="67">
        <f>data!D219</f>
        <v>5569412.8700000001</v>
      </c>
      <c r="F15" s="67">
        <f>data!E219</f>
        <v>981520.83999999985</v>
      </c>
    </row>
    <row r="16" spans="1:6" ht="20.100000000000001" customHeight="1" x14ac:dyDescent="0.25">
      <c r="A16" s="63">
        <v>10</v>
      </c>
      <c r="B16" s="67" t="s">
        <v>612</v>
      </c>
      <c r="C16" s="67">
        <f>data!B220</f>
        <v>119364018</v>
      </c>
      <c r="D16" s="67">
        <f>data!C220</f>
        <v>8997336.0700000003</v>
      </c>
      <c r="E16" s="67">
        <f>data!D220</f>
        <v>5718676.5</v>
      </c>
      <c r="F16" s="67">
        <f>data!E220</f>
        <v>122642677.56999999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399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880</v>
      </c>
      <c r="D21" s="4" t="s">
        <v>229</v>
      </c>
      <c r="E21" s="153"/>
      <c r="F21" s="153" t="s">
        <v>881</v>
      </c>
    </row>
    <row r="22" spans="1:6" ht="20.100000000000001" customHeight="1" x14ac:dyDescent="0.25">
      <c r="A22" s="154"/>
      <c r="B22" s="146"/>
      <c r="C22" s="153" t="s">
        <v>882</v>
      </c>
      <c r="D22" s="153" t="s">
        <v>889</v>
      </c>
      <c r="E22" s="153" t="s">
        <v>883</v>
      </c>
      <c r="F22" s="153" t="s">
        <v>882</v>
      </c>
    </row>
    <row r="23" spans="1:6" ht="20.100000000000001" customHeight="1" x14ac:dyDescent="0.25">
      <c r="A23" s="63">
        <v>11</v>
      </c>
      <c r="B23" s="155" t="s">
        <v>389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390</v>
      </c>
      <c r="C24" s="67">
        <f>data!B225</f>
        <v>667352</v>
      </c>
      <c r="D24" s="67">
        <f>data!C225</f>
        <v>8841.9599999999991</v>
      </c>
      <c r="E24" s="67">
        <f>data!D225</f>
        <v>0</v>
      </c>
      <c r="F24" s="67">
        <f>data!E225</f>
        <v>676193.96</v>
      </c>
    </row>
    <row r="25" spans="1:6" ht="20.100000000000001" customHeight="1" x14ac:dyDescent="0.25">
      <c r="A25" s="63">
        <v>13</v>
      </c>
      <c r="B25" s="67" t="s">
        <v>391</v>
      </c>
      <c r="C25" s="67">
        <f>data!B226</f>
        <v>49353715</v>
      </c>
      <c r="D25" s="67">
        <f>data!C226</f>
        <v>1467692</v>
      </c>
      <c r="E25" s="67">
        <f>data!D226</f>
        <v>0</v>
      </c>
      <c r="F25" s="67">
        <f>data!E226</f>
        <v>50821407</v>
      </c>
    </row>
    <row r="26" spans="1:6" ht="20.100000000000001" customHeight="1" x14ac:dyDescent="0.25">
      <c r="A26" s="63">
        <v>14</v>
      </c>
      <c r="B26" s="67" t="s">
        <v>884</v>
      </c>
      <c r="C26" s="67">
        <f>data!B227</f>
        <v>4382341</v>
      </c>
      <c r="D26" s="67">
        <f>data!C227</f>
        <v>441014</v>
      </c>
      <c r="E26" s="67">
        <f>data!D227</f>
        <v>0</v>
      </c>
      <c r="F26" s="67">
        <f>data!E227</f>
        <v>4823355</v>
      </c>
    </row>
    <row r="27" spans="1:6" ht="20.100000000000001" customHeight="1" x14ac:dyDescent="0.25">
      <c r="A27" s="63">
        <v>15</v>
      </c>
      <c r="B27" s="67" t="s">
        <v>885</v>
      </c>
      <c r="C27" s="67">
        <f>data!B228</f>
        <v>0</v>
      </c>
      <c r="D27" s="67">
        <f>data!C228</f>
        <v>0</v>
      </c>
      <c r="E27" s="67">
        <f>data!D228</f>
        <v>0</v>
      </c>
      <c r="F27" s="67">
        <f>data!E228</f>
        <v>0</v>
      </c>
    </row>
    <row r="28" spans="1:6" ht="20.100000000000001" customHeight="1" x14ac:dyDescent="0.25">
      <c r="A28" s="63">
        <v>16</v>
      </c>
      <c r="B28" s="67" t="s">
        <v>886</v>
      </c>
      <c r="C28" s="67">
        <f>data!B229</f>
        <v>36712888</v>
      </c>
      <c r="D28" s="67">
        <f>data!C229</f>
        <v>752865.46</v>
      </c>
      <c r="E28" s="67">
        <f>data!D229</f>
        <v>149263.63</v>
      </c>
      <c r="F28" s="67">
        <f>data!E229</f>
        <v>37316489.829999998</v>
      </c>
    </row>
    <row r="29" spans="1:6" ht="20.100000000000001" customHeight="1" x14ac:dyDescent="0.25">
      <c r="A29" s="63">
        <v>17</v>
      </c>
      <c r="B29" s="67" t="s">
        <v>887</v>
      </c>
      <c r="C29" s="67">
        <f>data!B230</f>
        <v>0</v>
      </c>
      <c r="D29" s="67">
        <f>data!C230</f>
        <v>0</v>
      </c>
      <c r="E29" s="67">
        <f>data!D230</f>
        <v>0</v>
      </c>
      <c r="F29" s="67">
        <f>data!E230</f>
        <v>0</v>
      </c>
    </row>
    <row r="30" spans="1:6" ht="20.100000000000001" customHeight="1" x14ac:dyDescent="0.25">
      <c r="A30" s="63">
        <v>18</v>
      </c>
      <c r="B30" s="67" t="s">
        <v>397</v>
      </c>
      <c r="C30" s="67">
        <f>data!B231</f>
        <v>0</v>
      </c>
      <c r="D30" s="67">
        <f>data!C231</f>
        <v>0</v>
      </c>
      <c r="E30" s="67">
        <f>data!D231</f>
        <v>0</v>
      </c>
      <c r="F30" s="67">
        <f>data!E231</f>
        <v>0</v>
      </c>
    </row>
    <row r="31" spans="1:6" ht="20.100000000000001" customHeight="1" x14ac:dyDescent="0.25">
      <c r="A31" s="63">
        <v>19</v>
      </c>
      <c r="B31" s="67" t="s">
        <v>888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612</v>
      </c>
      <c r="C32" s="67">
        <f>data!B233</f>
        <v>91116296</v>
      </c>
      <c r="D32" s="67">
        <f>data!C233</f>
        <v>2670413.42</v>
      </c>
      <c r="E32" s="67">
        <f>data!D233</f>
        <v>149263.63</v>
      </c>
      <c r="F32" s="67">
        <f>data!E233</f>
        <v>93637445.789999992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890</v>
      </c>
      <c r="B1" s="62"/>
      <c r="C1" s="62"/>
      <c r="D1" s="61" t="s">
        <v>891</v>
      </c>
    </row>
    <row r="2" spans="1:4" ht="20.100000000000001" customHeight="1" x14ac:dyDescent="0.25">
      <c r="A2" s="120" t="str">
        <f>"Hospital: "&amp;data!C98</f>
        <v>Hospital: Grays Harbor Community Hospital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892</v>
      </c>
      <c r="C4" s="156" t="s">
        <v>893</v>
      </c>
      <c r="D4" s="157"/>
    </row>
    <row r="5" spans="1:4" ht="20.100000000000001" customHeight="1" x14ac:dyDescent="0.25">
      <c r="A5" s="124">
        <v>1</v>
      </c>
      <c r="B5" s="158"/>
      <c r="C5" s="80" t="s">
        <v>401</v>
      </c>
      <c r="D5" s="67">
        <f>data!D237</f>
        <v>11185810.279999999</v>
      </c>
    </row>
    <row r="6" spans="1:4" ht="20.100000000000001" customHeight="1" x14ac:dyDescent="0.25">
      <c r="A6" s="63">
        <v>2</v>
      </c>
      <c r="B6" s="69"/>
      <c r="C6" s="142" t="s">
        <v>497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353</v>
      </c>
      <c r="D7" s="67">
        <f>data!C239</f>
        <v>185647866.25</v>
      </c>
    </row>
    <row r="8" spans="1:4" ht="20.100000000000001" customHeight="1" x14ac:dyDescent="0.25">
      <c r="A8" s="63">
        <v>4</v>
      </c>
      <c r="B8" s="158">
        <v>5820</v>
      </c>
      <c r="C8" s="67" t="s">
        <v>354</v>
      </c>
      <c r="D8" s="67">
        <f>data!C240</f>
        <v>77407867.310000002</v>
      </c>
    </row>
    <row r="9" spans="1:4" ht="20.100000000000001" customHeight="1" x14ac:dyDescent="0.25">
      <c r="A9" s="63">
        <v>5</v>
      </c>
      <c r="B9" s="158">
        <v>5830</v>
      </c>
      <c r="C9" s="67" t="s">
        <v>366</v>
      </c>
      <c r="D9" s="67">
        <f>data!C241</f>
        <v>2649008.13</v>
      </c>
    </row>
    <row r="10" spans="1:4" ht="20.100000000000001" customHeight="1" x14ac:dyDescent="0.25">
      <c r="A10" s="63">
        <v>6</v>
      </c>
      <c r="B10" s="158">
        <v>5840</v>
      </c>
      <c r="C10" s="67" t="s">
        <v>406</v>
      </c>
      <c r="D10" s="67">
        <f>data!C242</f>
        <v>14659098.560000001</v>
      </c>
    </row>
    <row r="11" spans="1:4" ht="20.100000000000001" customHeight="1" x14ac:dyDescent="0.25">
      <c r="A11" s="63">
        <v>7</v>
      </c>
      <c r="B11" s="158">
        <v>5850</v>
      </c>
      <c r="C11" s="67" t="s">
        <v>894</v>
      </c>
      <c r="D11" s="67">
        <f>data!C243</f>
        <v>27549991.370000001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4056658.07</v>
      </c>
    </row>
    <row r="13" spans="1:4" ht="20.100000000000001" customHeight="1" x14ac:dyDescent="0.25">
      <c r="A13" s="63">
        <v>9</v>
      </c>
      <c r="B13" s="67"/>
      <c r="C13" s="67" t="s">
        <v>895</v>
      </c>
      <c r="D13" s="67">
        <f>data!D245</f>
        <v>311970489.69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410</v>
      </c>
      <c r="D15" s="153"/>
    </row>
    <row r="16" spans="1:4" ht="20.100000000000001" customHeight="1" x14ac:dyDescent="0.25">
      <c r="A16" s="152">
        <v>12</v>
      </c>
      <c r="B16" s="79"/>
      <c r="C16" s="64" t="s">
        <v>896</v>
      </c>
      <c r="D16" s="63">
        <f>data!C247</f>
        <v>440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412</v>
      </c>
      <c r="D18" s="67">
        <f>data!C249</f>
        <v>237137.03</v>
      </c>
    </row>
    <row r="19" spans="1:4" ht="20.100000000000001" customHeight="1" x14ac:dyDescent="0.25">
      <c r="A19" s="161">
        <v>15</v>
      </c>
      <c r="B19" s="158">
        <v>5910</v>
      </c>
      <c r="C19" s="80" t="s">
        <v>897</v>
      </c>
      <c r="D19" s="67">
        <f>data!C250</f>
        <v>1988715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898</v>
      </c>
      <c r="D22" s="67">
        <f>data!D252</f>
        <v>2225852.0299999998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416</v>
      </c>
      <c r="D24" s="67">
        <f>data!C254</f>
        <v>23772345.870000001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899</v>
      </c>
      <c r="D26" s="67">
        <f>data!C255</f>
        <v>0</v>
      </c>
    </row>
    <row r="27" spans="1:4" ht="20.100000000000001" customHeight="1" x14ac:dyDescent="0.25">
      <c r="A27" s="144">
        <v>23</v>
      </c>
      <c r="B27" s="163" t="s">
        <v>900</v>
      </c>
      <c r="C27" s="79"/>
      <c r="D27" s="67">
        <f>data!D256</f>
        <v>23772345.870000001</v>
      </c>
    </row>
    <row r="28" spans="1:4" ht="20.100000000000001" customHeight="1" x14ac:dyDescent="0.25">
      <c r="A28" s="72">
        <v>24</v>
      </c>
      <c r="B28" s="138" t="s">
        <v>901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Metadata/LabelInfo.xml><?xml version="1.0" encoding="utf-8"?>
<clbl:labelList xmlns:clbl="http://schemas.microsoft.com/office/2020/mipLabelMetadata">
  <clbl:label id="{1520fa42-cf58-4c22-8b93-58cf1d3bd1cb}" enabled="1" method="Standard" siteId="{11d0e217-264e-400a-8ba0-57dcc127d7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Reichley, Emily K (DOH)</cp:lastModifiedBy>
  <cp:lastPrinted>2024-04-17T17:23:16Z</cp:lastPrinted>
  <dcterms:created xsi:type="dcterms:W3CDTF">1999-06-02T22:01:56Z</dcterms:created>
  <dcterms:modified xsi:type="dcterms:W3CDTF">2025-07-29T21:07:44Z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