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1E02C916-501C-404B-9419-39F051ACFA9D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C418" i="24" l="1"/>
  <c r="C156" i="8"/>
  <c r="C155" i="8"/>
  <c r="C365" i="24"/>
  <c r="C363" i="24"/>
  <c r="C338" i="24"/>
  <c r="C323" i="24"/>
  <c r="C322" i="24" s="1"/>
  <c r="C317" i="24"/>
  <c r="C292" i="24"/>
  <c r="C290" i="24"/>
  <c r="C289" i="24"/>
  <c r="C288" i="24"/>
  <c r="C287" i="24"/>
  <c r="C286" i="24"/>
  <c r="C285" i="24"/>
  <c r="C284" i="24"/>
  <c r="C283" i="24"/>
  <c r="C215" i="24"/>
  <c r="D213" i="24"/>
  <c r="B7" i="4"/>
  <c r="AG80" i="31"/>
  <c r="AI78" i="31"/>
  <c r="AI75" i="31"/>
  <c r="AH78" i="31"/>
  <c r="G349" i="32"/>
  <c r="AG74" i="31"/>
  <c r="AJ63" i="31"/>
  <c r="G284" i="32"/>
  <c r="AJ60" i="31"/>
  <c r="AJ54" i="31"/>
  <c r="AG51" i="31"/>
  <c r="AK42" i="31"/>
  <c r="I160" i="32"/>
  <c r="AK30" i="31"/>
  <c r="D128" i="32"/>
  <c r="AK12" i="31"/>
  <c r="AJ46" i="31"/>
  <c r="AJ40" i="31"/>
  <c r="AJ34" i="31"/>
  <c r="AJ28" i="31"/>
  <c r="AJ22" i="31"/>
  <c r="AJ10" i="31"/>
  <c r="C222" i="32"/>
  <c r="AI38" i="31"/>
  <c r="AI32" i="31"/>
  <c r="AI26" i="31"/>
  <c r="AI20" i="31"/>
  <c r="AI8" i="31"/>
  <c r="AH42" i="31"/>
  <c r="C157" i="32"/>
  <c r="AH18" i="31"/>
  <c r="AH6" i="31"/>
  <c r="F188" i="32"/>
  <c r="AG34" i="31"/>
  <c r="H124" i="32"/>
  <c r="AG22" i="31"/>
  <c r="AG16" i="31"/>
  <c r="I153" i="32"/>
  <c r="D121" i="32"/>
  <c r="F57" i="32"/>
  <c r="E216" i="32"/>
  <c r="G152" i="32"/>
  <c r="AF30" i="31"/>
  <c r="W89" i="24"/>
  <c r="K89" i="24"/>
  <c r="AC73" i="31"/>
  <c r="AC69" i="31"/>
  <c r="AC61" i="31"/>
  <c r="AC57" i="31"/>
  <c r="AC49" i="31"/>
  <c r="AC33" i="31"/>
  <c r="AC21" i="31"/>
  <c r="AC9" i="31"/>
  <c r="AB80" i="31"/>
  <c r="AB76" i="31"/>
  <c r="AB20" i="31"/>
  <c r="AB16" i="31"/>
  <c r="AB4" i="31"/>
  <c r="AA75" i="31"/>
  <c r="AA59" i="31"/>
  <c r="AA23" i="31"/>
  <c r="AA15" i="31"/>
  <c r="AA11" i="31"/>
  <c r="Z70" i="31"/>
  <c r="Z66" i="31"/>
  <c r="Z58" i="31"/>
  <c r="Z54" i="31"/>
  <c r="Z46" i="31"/>
  <c r="Z42" i="31"/>
  <c r="Z30" i="31"/>
  <c r="Z18" i="31"/>
  <c r="Z6" i="31"/>
  <c r="Y77" i="31"/>
  <c r="Y65" i="31"/>
  <c r="Y61" i="31"/>
  <c r="Y41" i="31"/>
  <c r="Y29" i="31"/>
  <c r="Y13" i="31"/>
  <c r="X68" i="31"/>
  <c r="X60" i="31"/>
  <c r="X56" i="31"/>
  <c r="X44" i="31"/>
  <c r="X36" i="31"/>
  <c r="X32" i="31"/>
  <c r="X24" i="31"/>
  <c r="X20" i="31"/>
  <c r="X8" i="31"/>
  <c r="W79" i="31"/>
  <c r="W75" i="31"/>
  <c r="W63" i="31"/>
  <c r="W51" i="31"/>
  <c r="W43" i="31"/>
  <c r="W39" i="31"/>
  <c r="W31" i="31"/>
  <c r="W27" i="31"/>
  <c r="W15" i="31"/>
  <c r="W3" i="31"/>
  <c r="T80" i="31"/>
  <c r="T76" i="31"/>
  <c r="T64" i="31"/>
  <c r="T60" i="31"/>
  <c r="T52" i="31"/>
  <c r="T36" i="31"/>
  <c r="T16" i="31"/>
  <c r="T12" i="31"/>
  <c r="S79" i="31"/>
  <c r="S71" i="31"/>
  <c r="S67" i="31"/>
  <c r="S55" i="31"/>
  <c r="S47" i="31"/>
  <c r="S43" i="31"/>
  <c r="S31" i="31"/>
  <c r="S23" i="31"/>
  <c r="S19" i="31"/>
  <c r="S11" i="31"/>
  <c r="Q79" i="31"/>
  <c r="Q67" i="31"/>
  <c r="Q43" i="31"/>
  <c r="Q19" i="31"/>
  <c r="P79" i="31"/>
  <c r="P74" i="31"/>
  <c r="P73" i="31"/>
  <c r="P70" i="31"/>
  <c r="P62" i="31"/>
  <c r="P50" i="31"/>
  <c r="P46" i="31"/>
  <c r="P38" i="31"/>
  <c r="P26" i="31"/>
  <c r="N70" i="31"/>
  <c r="N69" i="31"/>
  <c r="N66" i="31"/>
  <c r="N65" i="31"/>
  <c r="N58" i="31"/>
  <c r="N57" i="31"/>
  <c r="N53" i="31"/>
  <c r="N49" i="31"/>
  <c r="N48" i="31"/>
  <c r="D210" i="32"/>
  <c r="N41" i="31"/>
  <c r="N35" i="31"/>
  <c r="F146" i="32"/>
  <c r="N29" i="31"/>
  <c r="N24" i="31"/>
  <c r="N22" i="31"/>
  <c r="H82" i="32"/>
  <c r="N10" i="31"/>
  <c r="CE68" i="24"/>
  <c r="I370" i="32" s="1"/>
  <c r="N5" i="31"/>
  <c r="L76" i="31"/>
  <c r="L72" i="31"/>
  <c r="I304" i="32"/>
  <c r="L69" i="31"/>
  <c r="L64" i="31"/>
  <c r="D272" i="32"/>
  <c r="I240" i="32"/>
  <c r="L52" i="31"/>
  <c r="L48" i="31"/>
  <c r="L47" i="31"/>
  <c r="L45" i="31"/>
  <c r="L40" i="31"/>
  <c r="L35" i="31"/>
  <c r="F144" i="32"/>
  <c r="L23" i="31"/>
  <c r="L21" i="31"/>
  <c r="L16" i="31"/>
  <c r="L11" i="31"/>
  <c r="C48" i="32"/>
  <c r="K76" i="31"/>
  <c r="K71" i="31"/>
  <c r="K67" i="31"/>
  <c r="K66" i="31"/>
  <c r="I271" i="32"/>
  <c r="K59" i="31"/>
  <c r="K54" i="31"/>
  <c r="D239" i="32"/>
  <c r="K47" i="31"/>
  <c r="K43" i="31"/>
  <c r="K42" i="31"/>
  <c r="K40" i="31"/>
  <c r="K30" i="31"/>
  <c r="H111" i="32"/>
  <c r="K23" i="31"/>
  <c r="K18" i="31"/>
  <c r="K16" i="31"/>
  <c r="E15" i="32"/>
  <c r="J80" i="31"/>
  <c r="J74" i="31"/>
  <c r="D334" i="32"/>
  <c r="I302" i="32"/>
  <c r="J66" i="31"/>
  <c r="J62" i="31"/>
  <c r="J61" i="31"/>
  <c r="D270" i="32"/>
  <c r="J49" i="31"/>
  <c r="J47" i="31"/>
  <c r="J38" i="31"/>
  <c r="J37" i="31"/>
  <c r="H142" i="32"/>
  <c r="J30" i="31"/>
  <c r="C110" i="32"/>
  <c r="J13" i="31"/>
  <c r="E46" i="32"/>
  <c r="D365" i="32"/>
  <c r="I78" i="31"/>
  <c r="I73" i="31"/>
  <c r="I69" i="31"/>
  <c r="I68" i="31"/>
  <c r="I66" i="31"/>
  <c r="I61" i="31"/>
  <c r="I57" i="31"/>
  <c r="I56" i="31"/>
  <c r="I54" i="31"/>
  <c r="I49" i="31"/>
  <c r="C205" i="32"/>
  <c r="I42" i="31"/>
  <c r="I37" i="31"/>
  <c r="I33" i="31"/>
  <c r="E141" i="32"/>
  <c r="C141" i="32"/>
  <c r="I25" i="31"/>
  <c r="I20" i="31"/>
  <c r="I18" i="31"/>
  <c r="I13" i="31"/>
  <c r="I8" i="31"/>
  <c r="G78" i="31"/>
  <c r="G77" i="31"/>
  <c r="G76" i="31"/>
  <c r="G73" i="31"/>
  <c r="G72" i="31"/>
  <c r="G71" i="31"/>
  <c r="G299" i="32"/>
  <c r="G68" i="31"/>
  <c r="G65" i="31"/>
  <c r="G64" i="31"/>
  <c r="G61" i="31"/>
  <c r="G59" i="31"/>
  <c r="I235" i="32"/>
  <c r="F80" i="31"/>
  <c r="F76" i="31"/>
  <c r="F75" i="31"/>
  <c r="F73" i="31"/>
  <c r="F72" i="31"/>
  <c r="G298" i="32"/>
  <c r="F68" i="31"/>
  <c r="F64" i="31"/>
  <c r="F266" i="32"/>
  <c r="F60" i="31"/>
  <c r="F57" i="31"/>
  <c r="F56" i="31"/>
  <c r="G54" i="31"/>
  <c r="G234" i="32"/>
  <c r="G50" i="31"/>
  <c r="E50" i="31"/>
  <c r="G47" i="31"/>
  <c r="G45" i="31"/>
  <c r="G44" i="31"/>
  <c r="G38" i="31"/>
  <c r="G35" i="31"/>
  <c r="G33" i="31"/>
  <c r="F45" i="31"/>
  <c r="F44" i="31"/>
  <c r="F42" i="31"/>
  <c r="F40" i="31"/>
  <c r="F36" i="31"/>
  <c r="F33" i="31"/>
  <c r="F30" i="31"/>
  <c r="F28" i="31"/>
  <c r="E46" i="31"/>
  <c r="E45" i="31"/>
  <c r="E43" i="31"/>
  <c r="E40" i="31"/>
  <c r="E50" i="15"/>
  <c r="H137" i="32"/>
  <c r="H105" i="32"/>
  <c r="G24" i="31"/>
  <c r="G20" i="31"/>
  <c r="D106" i="32"/>
  <c r="F23" i="31"/>
  <c r="I74" i="32"/>
  <c r="E26" i="31"/>
  <c r="F75" i="32"/>
  <c r="F19" i="31"/>
  <c r="G12" i="31"/>
  <c r="D74" i="32"/>
  <c r="F14" i="31"/>
  <c r="F12" i="31"/>
  <c r="G41" i="32"/>
  <c r="E23" i="15"/>
  <c r="F6" i="31"/>
  <c r="E21" i="15"/>
  <c r="F3" i="31"/>
  <c r="E3" i="31"/>
  <c r="E2" i="31"/>
  <c r="AK80" i="31"/>
  <c r="AJ80" i="31"/>
  <c r="AI80" i="31"/>
  <c r="AH80" i="31"/>
  <c r="AF80" i="31"/>
  <c r="AE80" i="31"/>
  <c r="AD80" i="31"/>
  <c r="AC80" i="31"/>
  <c r="AA80" i="31"/>
  <c r="Z80" i="31"/>
  <c r="Y80" i="31"/>
  <c r="W80" i="31"/>
  <c r="V80" i="31"/>
  <c r="U80" i="31"/>
  <c r="S80" i="31"/>
  <c r="R80" i="31"/>
  <c r="Q80" i="31"/>
  <c r="P80" i="31"/>
  <c r="N80" i="31"/>
  <c r="L80" i="31"/>
  <c r="K80" i="31"/>
  <c r="G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V79" i="31"/>
  <c r="U79" i="31"/>
  <c r="T79" i="31"/>
  <c r="R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F77" i="31"/>
  <c r="E77" i="31"/>
  <c r="C77" i="31"/>
  <c r="B77" i="31"/>
  <c r="A77" i="31"/>
  <c r="AK76" i="31"/>
  <c r="AJ76" i="31"/>
  <c r="AI76" i="31"/>
  <c r="AG76" i="31"/>
  <c r="AF76" i="31"/>
  <c r="AE76" i="31"/>
  <c r="AD76" i="31"/>
  <c r="AC76" i="31"/>
  <c r="AA76" i="31"/>
  <c r="Z76" i="31"/>
  <c r="Y76" i="31"/>
  <c r="X76" i="31"/>
  <c r="W76" i="31"/>
  <c r="V76" i="31"/>
  <c r="U76" i="31"/>
  <c r="S76" i="31"/>
  <c r="R76" i="31"/>
  <c r="Q76" i="31"/>
  <c r="P76" i="31"/>
  <c r="N76" i="31"/>
  <c r="J76" i="31"/>
  <c r="I76" i="31"/>
  <c r="E76" i="31"/>
  <c r="C76" i="31"/>
  <c r="B76" i="31"/>
  <c r="A76" i="31"/>
  <c r="AK75" i="31"/>
  <c r="AJ75" i="31"/>
  <c r="AH75" i="31"/>
  <c r="AG75" i="31"/>
  <c r="AF75" i="31"/>
  <c r="AE75" i="31"/>
  <c r="AD75" i="31"/>
  <c r="AC75" i="31"/>
  <c r="AB75" i="31"/>
  <c r="Z75" i="31"/>
  <c r="Y75" i="31"/>
  <c r="X75" i="31"/>
  <c r="V75" i="31"/>
  <c r="U75" i="31"/>
  <c r="T75" i="31"/>
  <c r="S75" i="31"/>
  <c r="R75" i="31"/>
  <c r="P75" i="31"/>
  <c r="N75" i="31"/>
  <c r="L75" i="31"/>
  <c r="K75" i="31"/>
  <c r="J75" i="31"/>
  <c r="I75" i="31"/>
  <c r="G75" i="31"/>
  <c r="E75" i="31"/>
  <c r="C75" i="31"/>
  <c r="B75" i="31"/>
  <c r="A75" i="31"/>
  <c r="AK74" i="31"/>
  <c r="AJ74" i="31"/>
  <c r="AI74" i="31"/>
  <c r="AH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N74" i="31"/>
  <c r="L74" i="31"/>
  <c r="K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B73" i="31"/>
  <c r="AA73" i="31"/>
  <c r="Z73" i="31"/>
  <c r="X73" i="31"/>
  <c r="W73" i="31"/>
  <c r="V73" i="31"/>
  <c r="U73" i="31"/>
  <c r="T73" i="31"/>
  <c r="S73" i="31"/>
  <c r="R73" i="31"/>
  <c r="Q73" i="31"/>
  <c r="N73" i="31"/>
  <c r="L73" i="31"/>
  <c r="K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S72" i="31"/>
  <c r="R72" i="31"/>
  <c r="Q72" i="31"/>
  <c r="P72" i="31"/>
  <c r="N72" i="31"/>
  <c r="K72" i="31"/>
  <c r="J72" i="31"/>
  <c r="I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Z71" i="31"/>
  <c r="Y71" i="31"/>
  <c r="X71" i="31"/>
  <c r="W71" i="31"/>
  <c r="V71" i="31"/>
  <c r="U71" i="31"/>
  <c r="T71" i="31"/>
  <c r="R71" i="31"/>
  <c r="Q71" i="31"/>
  <c r="P71" i="31"/>
  <c r="N71" i="31"/>
  <c r="L71" i="31"/>
  <c r="J71" i="31"/>
  <c r="I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Y70" i="31"/>
  <c r="X70" i="31"/>
  <c r="W70" i="31"/>
  <c r="V70" i="31"/>
  <c r="U70" i="31"/>
  <c r="T70" i="31"/>
  <c r="S70" i="31"/>
  <c r="R70" i="31"/>
  <c r="Q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K69" i="31"/>
  <c r="J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R67" i="31"/>
  <c r="P67" i="31"/>
  <c r="N67" i="31"/>
  <c r="L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Y66" i="31"/>
  <c r="X66" i="31"/>
  <c r="W66" i="31"/>
  <c r="V66" i="31"/>
  <c r="U66" i="31"/>
  <c r="T66" i="31"/>
  <c r="S66" i="31"/>
  <c r="R66" i="31"/>
  <c r="Q66" i="31"/>
  <c r="P66" i="31"/>
  <c r="L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X65" i="31"/>
  <c r="W65" i="31"/>
  <c r="V65" i="31"/>
  <c r="U65" i="31"/>
  <c r="T65" i="31"/>
  <c r="S65" i="31"/>
  <c r="R65" i="31"/>
  <c r="Q65" i="31"/>
  <c r="P65" i="31"/>
  <c r="L65" i="31"/>
  <c r="K65" i="31"/>
  <c r="J65" i="31"/>
  <c r="I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A64" i="31"/>
  <c r="Z64" i="31"/>
  <c r="Y64" i="31"/>
  <c r="X64" i="31"/>
  <c r="W64" i="31"/>
  <c r="V64" i="31"/>
  <c r="U64" i="31"/>
  <c r="S64" i="31"/>
  <c r="R64" i="31"/>
  <c r="Q64" i="31"/>
  <c r="P64" i="31"/>
  <c r="N64" i="31"/>
  <c r="J64" i="31"/>
  <c r="I64" i="31"/>
  <c r="E64" i="31"/>
  <c r="C64" i="31"/>
  <c r="B64" i="31"/>
  <c r="A64" i="31"/>
  <c r="AK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V63" i="31"/>
  <c r="U63" i="31"/>
  <c r="T63" i="31"/>
  <c r="S63" i="31"/>
  <c r="R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N62" i="31"/>
  <c r="L62" i="31"/>
  <c r="K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B61" i="31"/>
  <c r="AA61" i="31"/>
  <c r="Z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F61" i="31"/>
  <c r="E61" i="31"/>
  <c r="C61" i="31"/>
  <c r="B61" i="31"/>
  <c r="A61" i="31"/>
  <c r="AK60" i="31"/>
  <c r="AI60" i="31"/>
  <c r="AH60" i="31"/>
  <c r="AG60" i="31"/>
  <c r="AF60" i="31"/>
  <c r="AE60" i="31"/>
  <c r="AD60" i="31"/>
  <c r="AC60" i="31"/>
  <c r="AB60" i="31"/>
  <c r="AA60" i="31"/>
  <c r="Z60" i="31"/>
  <c r="Y60" i="31"/>
  <c r="W60" i="31"/>
  <c r="V60" i="31"/>
  <c r="U60" i="31"/>
  <c r="S60" i="31"/>
  <c r="R60" i="31"/>
  <c r="Q60" i="31"/>
  <c r="P60" i="31"/>
  <c r="N60" i="31"/>
  <c r="L60" i="31"/>
  <c r="K60" i="31"/>
  <c r="J60" i="31"/>
  <c r="I60" i="31"/>
  <c r="G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I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Y58" i="31"/>
  <c r="X58" i="31"/>
  <c r="W58" i="31"/>
  <c r="V58" i="31"/>
  <c r="U58" i="31"/>
  <c r="T58" i="31"/>
  <c r="S58" i="31"/>
  <c r="R58" i="31"/>
  <c r="Q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K57" i="31"/>
  <c r="J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G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R55" i="31"/>
  <c r="Q55" i="31"/>
  <c r="P55" i="31"/>
  <c r="N55" i="31"/>
  <c r="L55" i="31"/>
  <c r="K55" i="31"/>
  <c r="J55" i="31"/>
  <c r="I55" i="31"/>
  <c r="G55" i="31"/>
  <c r="E55" i="31"/>
  <c r="C55" i="31"/>
  <c r="B55" i="31"/>
  <c r="A55" i="31"/>
  <c r="AK54" i="31"/>
  <c r="AI54" i="31"/>
  <c r="AH54" i="31"/>
  <c r="AG54" i="31"/>
  <c r="AF54" i="31"/>
  <c r="AE54" i="31"/>
  <c r="AD54" i="31"/>
  <c r="AC54" i="31"/>
  <c r="AB54" i="31"/>
  <c r="AA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J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A52" i="31"/>
  <c r="Z52" i="31"/>
  <c r="Y52" i="31"/>
  <c r="X52" i="31"/>
  <c r="W52" i="31"/>
  <c r="V52" i="31"/>
  <c r="U52" i="31"/>
  <c r="S52" i="31"/>
  <c r="R52" i="31"/>
  <c r="Q52" i="31"/>
  <c r="P52" i="31"/>
  <c r="N52" i="31"/>
  <c r="J52" i="31"/>
  <c r="I52" i="31"/>
  <c r="G52" i="31"/>
  <c r="F52" i="31"/>
  <c r="E52" i="31"/>
  <c r="C52" i="31"/>
  <c r="B52" i="31"/>
  <c r="A52" i="31"/>
  <c r="AK51" i="31"/>
  <c r="AJ51" i="31"/>
  <c r="AI51" i="31"/>
  <c r="AF51" i="31"/>
  <c r="AE51" i="31"/>
  <c r="AD51" i="31"/>
  <c r="AC51" i="31"/>
  <c r="AB51" i="31"/>
  <c r="AA51" i="31"/>
  <c r="Z51" i="31"/>
  <c r="Y51" i="31"/>
  <c r="X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N50" i="31"/>
  <c r="L50" i="31"/>
  <c r="K50" i="31"/>
  <c r="J50" i="31"/>
  <c r="I50" i="31"/>
  <c r="F50" i="31"/>
  <c r="C50" i="31"/>
  <c r="B50" i="31"/>
  <c r="A50" i="31"/>
  <c r="AK49" i="31"/>
  <c r="AJ49" i="31"/>
  <c r="AI49" i="31"/>
  <c r="AH49" i="31"/>
  <c r="AG49" i="31"/>
  <c r="AF49" i="31"/>
  <c r="AE49" i="31"/>
  <c r="AD49" i="31"/>
  <c r="AB49" i="31"/>
  <c r="AA49" i="31"/>
  <c r="Z49" i="31"/>
  <c r="X49" i="31"/>
  <c r="W49" i="31"/>
  <c r="V49" i="31"/>
  <c r="U49" i="31"/>
  <c r="T49" i="31"/>
  <c r="S49" i="31"/>
  <c r="R49" i="31"/>
  <c r="Q49" i="31"/>
  <c r="P49" i="31"/>
  <c r="L49" i="31"/>
  <c r="K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S48" i="31"/>
  <c r="R48" i="31"/>
  <c r="Q48" i="31"/>
  <c r="P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Z47" i="31"/>
  <c r="Y47" i="31"/>
  <c r="X47" i="31"/>
  <c r="W47" i="31"/>
  <c r="V47" i="31"/>
  <c r="U47" i="31"/>
  <c r="T47" i="31"/>
  <c r="R47" i="31"/>
  <c r="Q47" i="31"/>
  <c r="P47" i="31"/>
  <c r="N47" i="31"/>
  <c r="I47" i="31"/>
  <c r="F47" i="31"/>
  <c r="E47" i="31"/>
  <c r="C47" i="31"/>
  <c r="B47" i="31"/>
  <c r="A47" i="31"/>
  <c r="AK46" i="31"/>
  <c r="AI46" i="31"/>
  <c r="AH46" i="31"/>
  <c r="AG46" i="31"/>
  <c r="AF46" i="31"/>
  <c r="AD46" i="31"/>
  <c r="AC46" i="31"/>
  <c r="AB46" i="31"/>
  <c r="AA46" i="31"/>
  <c r="Y46" i="31"/>
  <c r="X46" i="31"/>
  <c r="W46" i="31"/>
  <c r="V46" i="31"/>
  <c r="U46" i="31"/>
  <c r="T46" i="31"/>
  <c r="S46" i="31"/>
  <c r="R46" i="31"/>
  <c r="Q46" i="31"/>
  <c r="N46" i="31"/>
  <c r="L46" i="31"/>
  <c r="K46" i="31"/>
  <c r="J46" i="31"/>
  <c r="I46" i="31"/>
  <c r="G46" i="31"/>
  <c r="F46" i="31"/>
  <c r="C46" i="31"/>
  <c r="B46" i="31"/>
  <c r="A46" i="31"/>
  <c r="AK45" i="31"/>
  <c r="AJ45" i="31"/>
  <c r="AI45" i="31"/>
  <c r="AH45" i="31"/>
  <c r="AG45" i="31"/>
  <c r="AF45" i="31"/>
  <c r="AD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K45" i="31"/>
  <c r="J45" i="31"/>
  <c r="I45" i="31"/>
  <c r="C45" i="31"/>
  <c r="B45" i="31"/>
  <c r="A45" i="31"/>
  <c r="AK44" i="31"/>
  <c r="AJ44" i="31"/>
  <c r="AH44" i="31"/>
  <c r="AG44" i="31"/>
  <c r="AF44" i="31"/>
  <c r="AD44" i="31"/>
  <c r="AC44" i="31"/>
  <c r="AB44" i="31"/>
  <c r="AA44" i="31"/>
  <c r="Z44" i="31"/>
  <c r="Y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V43" i="31"/>
  <c r="U43" i="31"/>
  <c r="T43" i="31"/>
  <c r="R43" i="31"/>
  <c r="P43" i="31"/>
  <c r="N43" i="31"/>
  <c r="L43" i="31"/>
  <c r="J43" i="31"/>
  <c r="I43" i="31"/>
  <c r="G43" i="31"/>
  <c r="F43" i="31"/>
  <c r="C43" i="31"/>
  <c r="B43" i="31"/>
  <c r="A43" i="31"/>
  <c r="AJ42" i="31"/>
  <c r="AI42" i="31"/>
  <c r="AG42" i="31"/>
  <c r="AF42" i="31"/>
  <c r="AD42" i="31"/>
  <c r="AC42" i="31"/>
  <c r="AB42" i="31"/>
  <c r="AA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J42" i="31"/>
  <c r="G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X41" i="31"/>
  <c r="W41" i="31"/>
  <c r="V41" i="31"/>
  <c r="U41" i="31"/>
  <c r="T41" i="31"/>
  <c r="S41" i="31"/>
  <c r="R41" i="31"/>
  <c r="Q41" i="31"/>
  <c r="P41" i="31"/>
  <c r="L41" i="31"/>
  <c r="K41" i="31"/>
  <c r="J41" i="31"/>
  <c r="I41" i="31"/>
  <c r="G41" i="31"/>
  <c r="F41" i="31"/>
  <c r="E41" i="31"/>
  <c r="C41" i="31"/>
  <c r="B41" i="31"/>
  <c r="A41" i="31"/>
  <c r="AK40" i="31"/>
  <c r="AI40" i="31"/>
  <c r="AH40" i="31"/>
  <c r="AF40" i="31"/>
  <c r="AD40" i="31"/>
  <c r="AC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J40" i="31"/>
  <c r="I40" i="31"/>
  <c r="G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V39" i="31"/>
  <c r="U39" i="31"/>
  <c r="T39" i="31"/>
  <c r="S39" i="31"/>
  <c r="R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N38" i="31"/>
  <c r="L38" i="31"/>
  <c r="K38" i="31"/>
  <c r="I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G37" i="31"/>
  <c r="F37" i="31"/>
  <c r="C37" i="31"/>
  <c r="B37" i="31"/>
  <c r="A37" i="31"/>
  <c r="AJ36" i="31"/>
  <c r="AI36" i="31"/>
  <c r="AH36" i="31"/>
  <c r="AG36" i="31"/>
  <c r="AF36" i="31"/>
  <c r="AD36" i="31"/>
  <c r="AC36" i="31"/>
  <c r="AB36" i="31"/>
  <c r="AA36" i="31"/>
  <c r="Z36" i="31"/>
  <c r="Y36" i="31"/>
  <c r="W36" i="31"/>
  <c r="V36" i="31"/>
  <c r="U36" i="31"/>
  <c r="S36" i="31"/>
  <c r="R36" i="31"/>
  <c r="Q36" i="31"/>
  <c r="P36" i="31"/>
  <c r="N36" i="31"/>
  <c r="L36" i="31"/>
  <c r="K36" i="31"/>
  <c r="J36" i="31"/>
  <c r="I36" i="31"/>
  <c r="G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Z35" i="31"/>
  <c r="Y35" i="31"/>
  <c r="X35" i="31"/>
  <c r="W35" i="31"/>
  <c r="V35" i="31"/>
  <c r="U35" i="31"/>
  <c r="T35" i="31"/>
  <c r="S35" i="31"/>
  <c r="R35" i="31"/>
  <c r="Q35" i="31"/>
  <c r="P35" i="31"/>
  <c r="K35" i="31"/>
  <c r="I35" i="31"/>
  <c r="F35" i="31"/>
  <c r="C35" i="31"/>
  <c r="B35" i="31"/>
  <c r="A35" i="31"/>
  <c r="AK34" i="31"/>
  <c r="AI34" i="31"/>
  <c r="AH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K33" i="31"/>
  <c r="J33" i="31"/>
  <c r="E33" i="31"/>
  <c r="C33" i="31"/>
  <c r="B33" i="31"/>
  <c r="A33" i="31"/>
  <c r="AK32" i="31"/>
  <c r="AJ32" i="31"/>
  <c r="AH32" i="31"/>
  <c r="AG32" i="31"/>
  <c r="AF32" i="31"/>
  <c r="AD32" i="31"/>
  <c r="AC32" i="31"/>
  <c r="AB32" i="31"/>
  <c r="AA32" i="31"/>
  <c r="Z32" i="31"/>
  <c r="Y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V31" i="31"/>
  <c r="U31" i="31"/>
  <c r="T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J30" i="31"/>
  <c r="AI30" i="31"/>
  <c r="AG30" i="31"/>
  <c r="AD30" i="31"/>
  <c r="AC30" i="31"/>
  <c r="AB30" i="31"/>
  <c r="AA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G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X29" i="31"/>
  <c r="W29" i="31"/>
  <c r="V29" i="31"/>
  <c r="U29" i="31"/>
  <c r="T29" i="31"/>
  <c r="S29" i="31"/>
  <c r="R29" i="31"/>
  <c r="Q29" i="31"/>
  <c r="P29" i="31"/>
  <c r="L29" i="31"/>
  <c r="K29" i="31"/>
  <c r="J29" i="31"/>
  <c r="I29" i="31"/>
  <c r="G29" i="31"/>
  <c r="F29" i="31"/>
  <c r="E29" i="31"/>
  <c r="C29" i="31"/>
  <c r="B29" i="31"/>
  <c r="A29" i="31"/>
  <c r="AK28" i="31"/>
  <c r="AI28" i="31"/>
  <c r="AH28" i="31"/>
  <c r="AF28" i="31"/>
  <c r="AD28" i="31"/>
  <c r="AC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J28" i="31"/>
  <c r="I28" i="31"/>
  <c r="G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V27" i="31"/>
  <c r="U27" i="31"/>
  <c r="T27" i="31"/>
  <c r="S27" i="31"/>
  <c r="R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N26" i="31"/>
  <c r="L26" i="31"/>
  <c r="K26" i="31"/>
  <c r="J26" i="31"/>
  <c r="I26" i="31"/>
  <c r="G26" i="31"/>
  <c r="F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G25" i="31"/>
  <c r="F25" i="31"/>
  <c r="E25" i="31"/>
  <c r="C25" i="31"/>
  <c r="B25" i="31"/>
  <c r="A25" i="31"/>
  <c r="AJ24" i="31"/>
  <c r="AI24" i="31"/>
  <c r="AH24" i="31"/>
  <c r="AG24" i="31"/>
  <c r="AF24" i="31"/>
  <c r="AD24" i="31"/>
  <c r="AC24" i="31"/>
  <c r="AB24" i="31"/>
  <c r="AA24" i="31"/>
  <c r="Z24" i="31"/>
  <c r="Y24" i="31"/>
  <c r="W24" i="31"/>
  <c r="V24" i="31"/>
  <c r="U24" i="31"/>
  <c r="S24" i="31"/>
  <c r="R24" i="31"/>
  <c r="Q24" i="31"/>
  <c r="P24" i="31"/>
  <c r="L24" i="31"/>
  <c r="K24" i="31"/>
  <c r="J24" i="31"/>
  <c r="I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Z23" i="31"/>
  <c r="Y23" i="31"/>
  <c r="X23" i="31"/>
  <c r="W23" i="31"/>
  <c r="V23" i="31"/>
  <c r="U23" i="31"/>
  <c r="T23" i="31"/>
  <c r="R23" i="31"/>
  <c r="Q23" i="31"/>
  <c r="P23" i="31"/>
  <c r="N23" i="31"/>
  <c r="I23" i="31"/>
  <c r="G23" i="31"/>
  <c r="E23" i="31"/>
  <c r="C23" i="31"/>
  <c r="B23" i="31"/>
  <c r="A23" i="31"/>
  <c r="AK22" i="31"/>
  <c r="AI22" i="31"/>
  <c r="AH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L22" i="31"/>
  <c r="K22" i="31"/>
  <c r="J22" i="31"/>
  <c r="I22" i="31"/>
  <c r="G22" i="31"/>
  <c r="E22" i="31"/>
  <c r="C22" i="31"/>
  <c r="B22" i="31"/>
  <c r="A22" i="31"/>
  <c r="AK21" i="31"/>
  <c r="AJ21" i="31"/>
  <c r="AI21" i="31"/>
  <c r="AH21" i="31"/>
  <c r="AG21" i="31"/>
  <c r="AF21" i="31"/>
  <c r="AD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K21" i="31"/>
  <c r="J21" i="31"/>
  <c r="I21" i="31"/>
  <c r="G21" i="31"/>
  <c r="F21" i="31"/>
  <c r="E21" i="31"/>
  <c r="C21" i="31"/>
  <c r="B21" i="31"/>
  <c r="A21" i="31"/>
  <c r="AK20" i="31"/>
  <c r="AJ20" i="31"/>
  <c r="AH20" i="31"/>
  <c r="AG20" i="31"/>
  <c r="AF20" i="31"/>
  <c r="AD20" i="31"/>
  <c r="AC20" i="31"/>
  <c r="AA20" i="31"/>
  <c r="Z20" i="31"/>
  <c r="Y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R19" i="31"/>
  <c r="P19" i="31"/>
  <c r="N19" i="31"/>
  <c r="L19" i="31"/>
  <c r="K19" i="31"/>
  <c r="J19" i="31"/>
  <c r="I19" i="31"/>
  <c r="E19" i="31"/>
  <c r="C19" i="31"/>
  <c r="B19" i="31"/>
  <c r="A19" i="31"/>
  <c r="AK18" i="31"/>
  <c r="AJ18" i="31"/>
  <c r="AI18" i="31"/>
  <c r="AG18" i="31"/>
  <c r="AF18" i="31"/>
  <c r="AD18" i="31"/>
  <c r="AC18" i="31"/>
  <c r="AB18" i="31"/>
  <c r="AA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J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E17" i="31"/>
  <c r="C17" i="31"/>
  <c r="B17" i="31"/>
  <c r="A17" i="31"/>
  <c r="AK16" i="31"/>
  <c r="AJ16" i="31"/>
  <c r="AI16" i="31"/>
  <c r="AH16" i="31"/>
  <c r="AF16" i="31"/>
  <c r="AD16" i="31"/>
  <c r="AC16" i="31"/>
  <c r="AA16" i="31"/>
  <c r="Z16" i="31"/>
  <c r="Y16" i="31"/>
  <c r="X16" i="31"/>
  <c r="W16" i="31"/>
  <c r="V16" i="31"/>
  <c r="U16" i="31"/>
  <c r="S16" i="31"/>
  <c r="R16" i="31"/>
  <c r="Q16" i="31"/>
  <c r="P16" i="31"/>
  <c r="N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Z15" i="31"/>
  <c r="Y15" i="31"/>
  <c r="X15" i="31"/>
  <c r="V15" i="31"/>
  <c r="U15" i="31"/>
  <c r="T15" i="31"/>
  <c r="S15" i="31"/>
  <c r="R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G13" i="31"/>
  <c r="F13" i="31"/>
  <c r="C13" i="31"/>
  <c r="B13" i="31"/>
  <c r="A13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S12" i="31"/>
  <c r="R12" i="31"/>
  <c r="Q12" i="31"/>
  <c r="P12" i="31"/>
  <c r="N12" i="31"/>
  <c r="L12" i="31"/>
  <c r="K12" i="31"/>
  <c r="J12" i="31"/>
  <c r="I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Z11" i="31"/>
  <c r="Y11" i="31"/>
  <c r="X11" i="31"/>
  <c r="W11" i="31"/>
  <c r="V11" i="31"/>
  <c r="U11" i="31"/>
  <c r="T11" i="31"/>
  <c r="R11" i="31"/>
  <c r="Q11" i="31"/>
  <c r="P11" i="31"/>
  <c r="N11" i="31"/>
  <c r="K11" i="31"/>
  <c r="I11" i="31"/>
  <c r="G11" i="31"/>
  <c r="F11" i="31"/>
  <c r="E11" i="31"/>
  <c r="C11" i="31"/>
  <c r="B11" i="31"/>
  <c r="A11" i="31"/>
  <c r="AK10" i="31"/>
  <c r="AI10" i="31"/>
  <c r="AH10" i="31"/>
  <c r="AG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L10" i="31"/>
  <c r="K10" i="31"/>
  <c r="J10" i="31"/>
  <c r="I10" i="31"/>
  <c r="G10" i="31"/>
  <c r="F10" i="31"/>
  <c r="C10" i="31"/>
  <c r="B10" i="31"/>
  <c r="A10" i="31"/>
  <c r="AK9" i="31"/>
  <c r="AJ9" i="31"/>
  <c r="AI9" i="31"/>
  <c r="AH9" i="31"/>
  <c r="AG9" i="31"/>
  <c r="AF9" i="31"/>
  <c r="AD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L9" i="31"/>
  <c r="K9" i="31"/>
  <c r="J9" i="31"/>
  <c r="I9" i="31"/>
  <c r="G9" i="31"/>
  <c r="F9" i="31"/>
  <c r="E9" i="31"/>
  <c r="C9" i="31"/>
  <c r="B9" i="31"/>
  <c r="A9" i="31"/>
  <c r="AK8" i="31"/>
  <c r="AJ8" i="31"/>
  <c r="AH8" i="31"/>
  <c r="AG8" i="31"/>
  <c r="AF8" i="31"/>
  <c r="AD8" i="31"/>
  <c r="AC8" i="31"/>
  <c r="AB8" i="31"/>
  <c r="AA8" i="31"/>
  <c r="Z8" i="31"/>
  <c r="Y8" i="31"/>
  <c r="W8" i="31"/>
  <c r="V8" i="31"/>
  <c r="U8" i="31"/>
  <c r="T8" i="31"/>
  <c r="S8" i="31"/>
  <c r="R8" i="31"/>
  <c r="Q8" i="31"/>
  <c r="P8" i="31"/>
  <c r="N8" i="31"/>
  <c r="L8" i="31"/>
  <c r="K8" i="31"/>
  <c r="J8" i="31"/>
  <c r="G8" i="31"/>
  <c r="F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G6" i="31"/>
  <c r="AF6" i="31"/>
  <c r="AD6" i="31"/>
  <c r="AC6" i="31"/>
  <c r="AB6" i="31"/>
  <c r="AA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G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F4" i="31"/>
  <c r="AD4" i="31"/>
  <c r="AC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V3" i="31"/>
  <c r="U3" i="31"/>
  <c r="T3" i="31"/>
  <c r="S3" i="31"/>
  <c r="R3" i="31"/>
  <c r="P3" i="31"/>
  <c r="N3" i="31"/>
  <c r="L3" i="31"/>
  <c r="K3" i="31"/>
  <c r="J3" i="31"/>
  <c r="I3" i="31"/>
  <c r="G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C2" i="31"/>
  <c r="B2" i="31"/>
  <c r="A2" i="31"/>
  <c r="DH2" i="30"/>
  <c r="DG2" i="30"/>
  <c r="DE2" i="30"/>
  <c r="DD2" i="30"/>
  <c r="DB2" i="30"/>
  <c r="DA2" i="30"/>
  <c r="CZ2" i="30"/>
  <c r="CY2" i="30"/>
  <c r="CX2" i="30"/>
  <c r="CW2" i="30"/>
  <c r="CV2" i="30"/>
  <c r="CU2" i="30"/>
  <c r="CR2" i="30"/>
  <c r="CQ2" i="30"/>
  <c r="CO2" i="30"/>
  <c r="CN2" i="30"/>
  <c r="CM2" i="30"/>
  <c r="CL2" i="30"/>
  <c r="CJ2" i="30"/>
  <c r="CH2" i="30"/>
  <c r="CE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W2" i="30"/>
  <c r="AV2" i="30"/>
  <c r="AU2" i="30"/>
  <c r="AT2" i="30"/>
  <c r="AS2" i="30"/>
  <c r="AR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L2" i="28"/>
  <c r="K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C365" i="32"/>
  <c r="D363" i="32"/>
  <c r="C363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H350" i="32"/>
  <c r="G350" i="32"/>
  <c r="F350" i="32"/>
  <c r="E350" i="32"/>
  <c r="D350" i="32"/>
  <c r="C350" i="32"/>
  <c r="I349" i="32"/>
  <c r="H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F335" i="32"/>
  <c r="E335" i="32"/>
  <c r="D335" i="32"/>
  <c r="C335" i="32"/>
  <c r="I334" i="32"/>
  <c r="H334" i="32"/>
  <c r="G334" i="32"/>
  <c r="F334" i="32"/>
  <c r="E334" i="32"/>
  <c r="C334" i="32"/>
  <c r="H333" i="32"/>
  <c r="G333" i="32"/>
  <c r="F333" i="32"/>
  <c r="E333" i="32"/>
  <c r="D333" i="32"/>
  <c r="C333" i="32"/>
  <c r="I331" i="32"/>
  <c r="H331" i="32"/>
  <c r="G331" i="32"/>
  <c r="F331" i="32"/>
  <c r="E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F306" i="32"/>
  <c r="E306" i="32"/>
  <c r="D306" i="32"/>
  <c r="C306" i="32"/>
  <c r="H304" i="32"/>
  <c r="F304" i="32"/>
  <c r="E304" i="32"/>
  <c r="D304" i="32"/>
  <c r="C304" i="32"/>
  <c r="I303" i="32"/>
  <c r="H303" i="32"/>
  <c r="G303" i="32"/>
  <c r="F303" i="32"/>
  <c r="E303" i="32"/>
  <c r="C303" i="32"/>
  <c r="H302" i="32"/>
  <c r="G302" i="32"/>
  <c r="F302" i="32"/>
  <c r="E302" i="32"/>
  <c r="D302" i="32"/>
  <c r="C302" i="32"/>
  <c r="I301" i="32"/>
  <c r="H301" i="32"/>
  <c r="G301" i="32"/>
  <c r="E301" i="32"/>
  <c r="C301" i="32"/>
  <c r="I299" i="32"/>
  <c r="H299" i="32"/>
  <c r="F299" i="32"/>
  <c r="E299" i="32"/>
  <c r="D299" i="32"/>
  <c r="C299" i="32"/>
  <c r="I298" i="32"/>
  <c r="H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C272" i="32"/>
  <c r="H271" i="32"/>
  <c r="G271" i="32"/>
  <c r="F271" i="32"/>
  <c r="E271" i="32"/>
  <c r="D271" i="32"/>
  <c r="C271" i="32"/>
  <c r="I270" i="32"/>
  <c r="H270" i="32"/>
  <c r="G270" i="32"/>
  <c r="E270" i="32"/>
  <c r="C270" i="32"/>
  <c r="I269" i="32"/>
  <c r="H269" i="32"/>
  <c r="G269" i="32"/>
  <c r="F269" i="32"/>
  <c r="E269" i="32"/>
  <c r="D269" i="32"/>
  <c r="C269" i="32"/>
  <c r="I267" i="32"/>
  <c r="H267" i="32"/>
  <c r="G267" i="32"/>
  <c r="E267" i="32"/>
  <c r="D267" i="32"/>
  <c r="C267" i="32"/>
  <c r="I266" i="32"/>
  <c r="H266" i="32"/>
  <c r="G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H240" i="32"/>
  <c r="G240" i="32"/>
  <c r="F240" i="32"/>
  <c r="E240" i="32"/>
  <c r="D240" i="32"/>
  <c r="C240" i="32"/>
  <c r="I239" i="32"/>
  <c r="H239" i="32"/>
  <c r="G239" i="32"/>
  <c r="F239" i="32"/>
  <c r="E239" i="32"/>
  <c r="C239" i="32"/>
  <c r="I238" i="32"/>
  <c r="H238" i="32"/>
  <c r="G238" i="32"/>
  <c r="F238" i="32"/>
  <c r="E238" i="32"/>
  <c r="D238" i="32"/>
  <c r="C238" i="32"/>
  <c r="I237" i="32"/>
  <c r="H237" i="32"/>
  <c r="G237" i="32"/>
  <c r="E237" i="32"/>
  <c r="D237" i="32"/>
  <c r="C237" i="32"/>
  <c r="H235" i="32"/>
  <c r="G235" i="32"/>
  <c r="F235" i="32"/>
  <c r="E235" i="32"/>
  <c r="D235" i="32"/>
  <c r="C235" i="32"/>
  <c r="H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G206" i="32"/>
  <c r="F206" i="32"/>
  <c r="E206" i="32"/>
  <c r="D206" i="32"/>
  <c r="C206" i="32"/>
  <c r="I205" i="32"/>
  <c r="H205" i="32"/>
  <c r="G205" i="32"/>
  <c r="F205" i="32"/>
  <c r="E205" i="32"/>
  <c r="D205" i="32"/>
  <c r="I203" i="32"/>
  <c r="H203" i="32"/>
  <c r="G203" i="32"/>
  <c r="E203" i="32"/>
  <c r="D203" i="32"/>
  <c r="C203" i="32"/>
  <c r="I202" i="32"/>
  <c r="H202" i="32"/>
  <c r="G202" i="32"/>
  <c r="F202" i="32"/>
  <c r="E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G189" i="32"/>
  <c r="F189" i="32"/>
  <c r="E189" i="32"/>
  <c r="D189" i="32"/>
  <c r="C189" i="32"/>
  <c r="I188" i="32"/>
  <c r="H188" i="32"/>
  <c r="G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E175" i="32"/>
  <c r="D175" i="32"/>
  <c r="C175" i="32"/>
  <c r="I174" i="32"/>
  <c r="H174" i="32"/>
  <c r="G174" i="32"/>
  <c r="F174" i="32"/>
  <c r="E174" i="32"/>
  <c r="D174" i="32"/>
  <c r="I173" i="32"/>
  <c r="G173" i="32"/>
  <c r="F173" i="32"/>
  <c r="E173" i="32"/>
  <c r="D173" i="32"/>
  <c r="C173" i="32"/>
  <c r="I171" i="32"/>
  <c r="H171" i="32"/>
  <c r="G171" i="32"/>
  <c r="F171" i="32"/>
  <c r="E171" i="32"/>
  <c r="C171" i="32"/>
  <c r="I170" i="32"/>
  <c r="G170" i="32"/>
  <c r="F170" i="32"/>
  <c r="E170" i="32"/>
  <c r="D170" i="32"/>
  <c r="C170" i="32"/>
  <c r="I169" i="32"/>
  <c r="H169" i="32"/>
  <c r="G169" i="32"/>
  <c r="F169" i="32"/>
  <c r="E169" i="32"/>
  <c r="D169" i="32"/>
  <c r="H164" i="32"/>
  <c r="A164" i="32"/>
  <c r="H160" i="32"/>
  <c r="G160" i="32"/>
  <c r="F160" i="32"/>
  <c r="E160" i="32"/>
  <c r="D160" i="32"/>
  <c r="C160" i="32"/>
  <c r="I159" i="32"/>
  <c r="H159" i="32"/>
  <c r="F159" i="32"/>
  <c r="E159" i="32"/>
  <c r="D159" i="32"/>
  <c r="C159" i="32"/>
  <c r="I158" i="32"/>
  <c r="H158" i="32"/>
  <c r="G158" i="32"/>
  <c r="F158" i="32"/>
  <c r="D158" i="32"/>
  <c r="C158" i="32"/>
  <c r="I157" i="32"/>
  <c r="H157" i="32"/>
  <c r="G157" i="32"/>
  <c r="F157" i="32"/>
  <c r="E157" i="32"/>
  <c r="D157" i="32"/>
  <c r="I156" i="32"/>
  <c r="H156" i="32"/>
  <c r="G156" i="32"/>
  <c r="F156" i="32"/>
  <c r="E156" i="32"/>
  <c r="D156" i="32"/>
  <c r="C156" i="32"/>
  <c r="H153" i="32"/>
  <c r="G153" i="32"/>
  <c r="F153" i="32"/>
  <c r="E153" i="32"/>
  <c r="D153" i="32"/>
  <c r="C153" i="32"/>
  <c r="I152" i="32"/>
  <c r="H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E146" i="32"/>
  <c r="D146" i="32"/>
  <c r="C146" i="32"/>
  <c r="I144" i="32"/>
  <c r="H144" i="32"/>
  <c r="G144" i="32"/>
  <c r="E144" i="32"/>
  <c r="D144" i="32"/>
  <c r="C144" i="32"/>
  <c r="I143" i="32"/>
  <c r="H143" i="32"/>
  <c r="G143" i="32"/>
  <c r="F143" i="32"/>
  <c r="E143" i="32"/>
  <c r="D143" i="32"/>
  <c r="C143" i="32"/>
  <c r="I142" i="32"/>
  <c r="G142" i="32"/>
  <c r="F142" i="32"/>
  <c r="E142" i="32"/>
  <c r="D142" i="32"/>
  <c r="C142" i="32"/>
  <c r="I141" i="32"/>
  <c r="H141" i="32"/>
  <c r="G141" i="32"/>
  <c r="F141" i="32"/>
  <c r="D141" i="32"/>
  <c r="I139" i="32"/>
  <c r="G139" i="32"/>
  <c r="F139" i="32"/>
  <c r="E139" i="32"/>
  <c r="D139" i="32"/>
  <c r="C139" i="32"/>
  <c r="I138" i="32"/>
  <c r="H138" i="32"/>
  <c r="G138" i="32"/>
  <c r="E138" i="32"/>
  <c r="D138" i="32"/>
  <c r="I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G124" i="32"/>
  <c r="F124" i="32"/>
  <c r="E124" i="32"/>
  <c r="D124" i="32"/>
  <c r="C124" i="32"/>
  <c r="I121" i="32"/>
  <c r="H121" i="32"/>
  <c r="G121" i="32"/>
  <c r="F121" i="32"/>
  <c r="E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G111" i="32"/>
  <c r="F111" i="32"/>
  <c r="E111" i="32"/>
  <c r="D111" i="32"/>
  <c r="C111" i="32"/>
  <c r="I110" i="32"/>
  <c r="H110" i="32"/>
  <c r="G110" i="32"/>
  <c r="F110" i="32"/>
  <c r="E110" i="32"/>
  <c r="D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I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I89" i="32"/>
  <c r="H89" i="32"/>
  <c r="G89" i="32"/>
  <c r="F89" i="32"/>
  <c r="E89" i="32"/>
  <c r="D89" i="32"/>
  <c r="C89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G82" i="32"/>
  <c r="F82" i="32"/>
  <c r="E82" i="32"/>
  <c r="D82" i="32"/>
  <c r="C82" i="32"/>
  <c r="I80" i="32"/>
  <c r="G80" i="32"/>
  <c r="F80" i="32"/>
  <c r="E80" i="32"/>
  <c r="D80" i="32"/>
  <c r="C80" i="32"/>
  <c r="I79" i="32"/>
  <c r="H79" i="32"/>
  <c r="G79" i="32"/>
  <c r="F79" i="32"/>
  <c r="E79" i="32"/>
  <c r="D79" i="32"/>
  <c r="I78" i="32"/>
  <c r="H78" i="32"/>
  <c r="G78" i="32"/>
  <c r="F78" i="32"/>
  <c r="E78" i="32"/>
  <c r="D78" i="32"/>
  <c r="C78" i="32"/>
  <c r="I77" i="32"/>
  <c r="H77" i="32"/>
  <c r="G77" i="32"/>
  <c r="F77" i="32"/>
  <c r="D77" i="32"/>
  <c r="C77" i="32"/>
  <c r="I75" i="32"/>
  <c r="H75" i="32"/>
  <c r="G75" i="32"/>
  <c r="E75" i="32"/>
  <c r="D75" i="32"/>
  <c r="C75" i="32"/>
  <c r="H74" i="32"/>
  <c r="G74" i="32"/>
  <c r="F74" i="32"/>
  <c r="E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E57" i="32"/>
  <c r="D57" i="32"/>
  <c r="C57" i="32"/>
  <c r="I56" i="32"/>
  <c r="H56" i="32"/>
  <c r="G56" i="32"/>
  <c r="F56" i="32"/>
  <c r="E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I48" i="32"/>
  <c r="H48" i="32"/>
  <c r="G48" i="32"/>
  <c r="F48" i="32"/>
  <c r="E48" i="32"/>
  <c r="D48" i="32"/>
  <c r="I47" i="32"/>
  <c r="H47" i="32"/>
  <c r="G47" i="32"/>
  <c r="F47" i="32"/>
  <c r="E47" i="32"/>
  <c r="D47" i="32"/>
  <c r="C47" i="32"/>
  <c r="I46" i="32"/>
  <c r="H46" i="32"/>
  <c r="G46" i="32"/>
  <c r="F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G42" i="32"/>
  <c r="F42" i="32"/>
  <c r="E42" i="32"/>
  <c r="D42" i="32"/>
  <c r="C42" i="32"/>
  <c r="I41" i="32"/>
  <c r="H41" i="32"/>
  <c r="F41" i="32"/>
  <c r="E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F29" i="32"/>
  <c r="E29" i="32"/>
  <c r="D29" i="32"/>
  <c r="C29" i="32"/>
  <c r="I28" i="32"/>
  <c r="H28" i="32"/>
  <c r="G28" i="32"/>
  <c r="F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D15" i="32"/>
  <c r="C15" i="32"/>
  <c r="I14" i="32"/>
  <c r="H14" i="32"/>
  <c r="G14" i="32"/>
  <c r="F14" i="32"/>
  <c r="E14" i="32"/>
  <c r="D14" i="32"/>
  <c r="C14" i="32"/>
  <c r="I13" i="32"/>
  <c r="H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F10" i="32"/>
  <c r="E10" i="32"/>
  <c r="D10" i="32"/>
  <c r="C10" i="32"/>
  <c r="I9" i="32"/>
  <c r="H9" i="32"/>
  <c r="G9" i="32"/>
  <c r="F9" i="32"/>
  <c r="E9" i="32"/>
  <c r="C9" i="32"/>
  <c r="H4" i="32"/>
  <c r="A4" i="32"/>
  <c r="C175" i="8"/>
  <c r="C174" i="8"/>
  <c r="C166" i="8"/>
  <c r="C164" i="8"/>
  <c r="C163" i="8"/>
  <c r="C162" i="8"/>
  <c r="C161" i="8"/>
  <c r="C160" i="8"/>
  <c r="C159" i="8"/>
  <c r="C158" i="8"/>
  <c r="C157" i="8"/>
  <c r="C154" i="8"/>
  <c r="C153" i="8"/>
  <c r="C151" i="8"/>
  <c r="C150" i="8"/>
  <c r="C149" i="8"/>
  <c r="C147" i="8"/>
  <c r="C145" i="8"/>
  <c r="C142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8" i="8"/>
  <c r="C77" i="8"/>
  <c r="C73" i="8"/>
  <c r="C72" i="8"/>
  <c r="C71" i="8"/>
  <c r="C67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19" i="5"/>
  <c r="C18" i="5"/>
  <c r="C13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F65" i="15" s="1"/>
  <c r="B65" i="15"/>
  <c r="E64" i="15"/>
  <c r="D64" i="15"/>
  <c r="B64" i="15"/>
  <c r="H64" i="15" s="1"/>
  <c r="I64" i="15" s="1"/>
  <c r="E63" i="15"/>
  <c r="D63" i="15"/>
  <c r="B63" i="15"/>
  <c r="I62" i="15"/>
  <c r="B62" i="15"/>
  <c r="I61" i="15"/>
  <c r="B61" i="15"/>
  <c r="I60" i="15"/>
  <c r="B60" i="15"/>
  <c r="E59" i="15"/>
  <c r="D59" i="15"/>
  <c r="B59" i="15"/>
  <c r="E58" i="15"/>
  <c r="D58" i="15"/>
  <c r="B58" i="15"/>
  <c r="H57" i="15"/>
  <c r="I57" i="15" s="1"/>
  <c r="F57" i="15"/>
  <c r="E57" i="15"/>
  <c r="D57" i="15"/>
  <c r="B57" i="15"/>
  <c r="H56" i="15"/>
  <c r="I56" i="15" s="1"/>
  <c r="F56" i="15"/>
  <c r="E56" i="15"/>
  <c r="D56" i="15"/>
  <c r="B56" i="15"/>
  <c r="E55" i="15"/>
  <c r="D55" i="15"/>
  <c r="B55" i="15"/>
  <c r="F54" i="15"/>
  <c r="E54" i="15"/>
  <c r="D54" i="15"/>
  <c r="B54" i="15"/>
  <c r="D53" i="15"/>
  <c r="B53" i="15"/>
  <c r="E52" i="15"/>
  <c r="D52" i="15"/>
  <c r="B52" i="15"/>
  <c r="H51" i="15"/>
  <c r="I51" i="15" s="1"/>
  <c r="F51" i="15"/>
  <c r="E51" i="15"/>
  <c r="D51" i="15"/>
  <c r="B51" i="15"/>
  <c r="F50" i="15"/>
  <c r="D50" i="15"/>
  <c r="B50" i="15"/>
  <c r="E49" i="15"/>
  <c r="D49" i="15"/>
  <c r="B49" i="15"/>
  <c r="D48" i="15"/>
  <c r="F48" i="15" s="1"/>
  <c r="B48" i="15"/>
  <c r="E47" i="15"/>
  <c r="D47" i="15"/>
  <c r="B47" i="15"/>
  <c r="F47" i="15" s="1"/>
  <c r="E46" i="15"/>
  <c r="D46" i="15"/>
  <c r="B46" i="15"/>
  <c r="E45" i="15"/>
  <c r="D45" i="15"/>
  <c r="F45" i="15" s="1"/>
  <c r="B45" i="15"/>
  <c r="H44" i="15"/>
  <c r="I44" i="15" s="1"/>
  <c r="F44" i="15"/>
  <c r="E44" i="15"/>
  <c r="D44" i="15"/>
  <c r="B44" i="15"/>
  <c r="E43" i="15"/>
  <c r="D43" i="15"/>
  <c r="B43" i="15"/>
  <c r="E42" i="15"/>
  <c r="D42" i="15"/>
  <c r="B42" i="15"/>
  <c r="F41" i="15"/>
  <c r="D41" i="15"/>
  <c r="B41" i="15"/>
  <c r="I40" i="15"/>
  <c r="B40" i="15"/>
  <c r="E39" i="15"/>
  <c r="D39" i="15"/>
  <c r="B39" i="15"/>
  <c r="F39" i="15" s="1"/>
  <c r="E38" i="15"/>
  <c r="D38" i="15"/>
  <c r="B38" i="15"/>
  <c r="F37" i="15"/>
  <c r="E37" i="15"/>
  <c r="D37" i="15"/>
  <c r="B37" i="15"/>
  <c r="E36" i="15"/>
  <c r="D36" i="15"/>
  <c r="F36" i="15" s="1"/>
  <c r="B36" i="15"/>
  <c r="E35" i="15"/>
  <c r="D35" i="15"/>
  <c r="B35" i="15"/>
  <c r="F35" i="15" s="1"/>
  <c r="F34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F28" i="15" s="1"/>
  <c r="B28" i="15"/>
  <c r="E27" i="15"/>
  <c r="D27" i="15"/>
  <c r="B27" i="15"/>
  <c r="F26" i="15"/>
  <c r="D26" i="15"/>
  <c r="B26" i="15"/>
  <c r="H25" i="15"/>
  <c r="I25" i="15" s="1"/>
  <c r="F25" i="15"/>
  <c r="E25" i="15"/>
  <c r="D25" i="15"/>
  <c r="B25" i="15"/>
  <c r="E24" i="15"/>
  <c r="D24" i="15"/>
  <c r="B24" i="15"/>
  <c r="H23" i="15"/>
  <c r="I23" i="15" s="1"/>
  <c r="F23" i="15"/>
  <c r="D23" i="15"/>
  <c r="B23" i="15"/>
  <c r="E22" i="15"/>
  <c r="D22" i="15"/>
  <c r="B22" i="15"/>
  <c r="F21" i="15"/>
  <c r="D21" i="15"/>
  <c r="B21" i="15"/>
  <c r="H21" i="15" s="1"/>
  <c r="I21" i="15" s="1"/>
  <c r="F20" i="15"/>
  <c r="E20" i="15"/>
  <c r="D20" i="15"/>
  <c r="B20" i="15"/>
  <c r="H20" i="15" s="1"/>
  <c r="I20" i="15" s="1"/>
  <c r="F19" i="15"/>
  <c r="E19" i="15"/>
  <c r="D19" i="15"/>
  <c r="B19" i="15"/>
  <c r="H19" i="15" s="1"/>
  <c r="I19" i="15" s="1"/>
  <c r="E18" i="15"/>
  <c r="D18" i="15"/>
  <c r="B18" i="15"/>
  <c r="E17" i="15"/>
  <c r="D17" i="15"/>
  <c r="B17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F420" i="24"/>
  <c r="D420" i="24"/>
  <c r="D381" i="24"/>
  <c r="D360" i="24"/>
  <c r="D340" i="24"/>
  <c r="C86" i="8" s="1"/>
  <c r="D329" i="24"/>
  <c r="C74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3" i="24"/>
  <c r="C20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AV89" i="24"/>
  <c r="AT89" i="24"/>
  <c r="AS89" i="24"/>
  <c r="AR89" i="24"/>
  <c r="AQ89" i="24"/>
  <c r="AP89" i="24"/>
  <c r="AO89" i="24"/>
  <c r="AN89" i="24"/>
  <c r="AM89" i="24"/>
  <c r="AE38" i="31" s="1"/>
  <c r="AL89" i="24"/>
  <c r="AK89" i="24"/>
  <c r="AJ89" i="24"/>
  <c r="AH89" i="24"/>
  <c r="AG89" i="24"/>
  <c r="AF89" i="24"/>
  <c r="AE89" i="24"/>
  <c r="AD89" i="24"/>
  <c r="AC89" i="24"/>
  <c r="AB89" i="24"/>
  <c r="AA89" i="24"/>
  <c r="Z89" i="24"/>
  <c r="Y89" i="24"/>
  <c r="X89" i="24"/>
  <c r="V89" i="24"/>
  <c r="U89" i="24"/>
  <c r="T89" i="24"/>
  <c r="S89" i="24"/>
  <c r="R89" i="24"/>
  <c r="Q89" i="24"/>
  <c r="P89" i="24"/>
  <c r="O89" i="24"/>
  <c r="AE14" i="31" s="1"/>
  <c r="N89" i="24"/>
  <c r="M89" i="24"/>
  <c r="L89" i="24"/>
  <c r="J89" i="24"/>
  <c r="I89" i="24"/>
  <c r="H89" i="24"/>
  <c r="G89" i="24"/>
  <c r="F89" i="24"/>
  <c r="E89" i="24"/>
  <c r="D89" i="24"/>
  <c r="C89" i="24"/>
  <c r="CE87" i="24"/>
  <c r="I376" i="32" s="1"/>
  <c r="CE84" i="24"/>
  <c r="I372" i="32" s="1"/>
  <c r="CE77" i="24"/>
  <c r="CE76" i="24"/>
  <c r="CE75" i="24"/>
  <c r="CE72" i="24"/>
  <c r="CD69" i="24"/>
  <c r="E371" i="32" s="1"/>
  <c r="BZ69" i="24"/>
  <c r="BW69" i="24"/>
  <c r="BN69" i="24"/>
  <c r="BK69" i="24"/>
  <c r="BB69" i="24"/>
  <c r="AY69" i="24"/>
  <c r="AP69" i="24"/>
  <c r="AM69" i="24"/>
  <c r="AD69" i="24"/>
  <c r="AA69" i="24"/>
  <c r="R69" i="24"/>
  <c r="O69" i="24"/>
  <c r="F69" i="24"/>
  <c r="C69" i="24"/>
  <c r="CE66" i="24"/>
  <c r="I368" i="32" s="1"/>
  <c r="CE64" i="24"/>
  <c r="B53" i="24"/>
  <c r="CE51" i="24"/>
  <c r="B49" i="24"/>
  <c r="CE47" i="24"/>
  <c r="E35" i="31" l="1"/>
  <c r="E48" i="15"/>
  <c r="F105" i="32"/>
  <c r="D331" i="32"/>
  <c r="G10" i="32"/>
  <c r="E41" i="15"/>
  <c r="E13" i="31"/>
  <c r="E28" i="31"/>
  <c r="D9" i="32"/>
  <c r="D171" i="32"/>
  <c r="F203" i="32"/>
  <c r="F267" i="32"/>
  <c r="F17" i="31"/>
  <c r="G19" i="31"/>
  <c r="F55" i="31"/>
  <c r="CE63" i="24"/>
  <c r="I365" i="32" s="1"/>
  <c r="E26" i="15"/>
  <c r="D362" i="32"/>
  <c r="E16" i="15"/>
  <c r="F138" i="32"/>
  <c r="D202" i="32"/>
  <c r="E53" i="15"/>
  <c r="CE70" i="24"/>
  <c r="W69" i="24"/>
  <c r="AI69" i="24"/>
  <c r="BG69" i="24"/>
  <c r="D69" i="24"/>
  <c r="O3" i="31" s="1"/>
  <c r="P69" i="24"/>
  <c r="AB69" i="24"/>
  <c r="AN69" i="24"/>
  <c r="AZ69" i="24"/>
  <c r="BL69" i="24"/>
  <c r="BX69" i="24"/>
  <c r="CE73" i="24"/>
  <c r="Y69" i="24"/>
  <c r="AW69" i="24"/>
  <c r="BU69" i="24"/>
  <c r="CC69" i="24"/>
  <c r="Z69" i="24"/>
  <c r="O25" i="31" s="1"/>
  <c r="AL69" i="24"/>
  <c r="AX69" i="24"/>
  <c r="BV69" i="24"/>
  <c r="CA69" i="24"/>
  <c r="AJ69" i="24"/>
  <c r="AV69" i="24"/>
  <c r="BT69" i="24"/>
  <c r="AC69" i="24"/>
  <c r="AO69" i="24"/>
  <c r="BA69" i="24"/>
  <c r="O52" i="31" s="1"/>
  <c r="BM69" i="24"/>
  <c r="O64" i="31" s="1"/>
  <c r="AT69" i="24"/>
  <c r="D211" i="32" s="1"/>
  <c r="C165" i="8"/>
  <c r="DC2" i="30"/>
  <c r="D415" i="24"/>
  <c r="CS2" i="30"/>
  <c r="CT2" i="30"/>
  <c r="C141" i="8"/>
  <c r="CD2" i="30"/>
  <c r="CF2" i="30"/>
  <c r="C143" i="8"/>
  <c r="CG2" i="30"/>
  <c r="C144" i="8"/>
  <c r="CI2" i="30"/>
  <c r="C146" i="8"/>
  <c r="CK2" i="30"/>
  <c r="C148" i="8"/>
  <c r="AX2" i="30"/>
  <c r="D339" i="24"/>
  <c r="C79" i="8"/>
  <c r="C66" i="8"/>
  <c r="AQ2" i="30"/>
  <c r="D324" i="24"/>
  <c r="C68" i="8" s="1"/>
  <c r="D258" i="24"/>
  <c r="D197" i="24"/>
  <c r="C27" i="5" s="1"/>
  <c r="C25" i="5"/>
  <c r="M2" i="28"/>
  <c r="D189" i="24"/>
  <c r="C14" i="5" s="1"/>
  <c r="C12" i="5"/>
  <c r="J2" i="28"/>
  <c r="Y2" i="29"/>
  <c r="CE92" i="24"/>
  <c r="I382" i="32" s="1"/>
  <c r="AH76" i="31"/>
  <c r="I350" i="32"/>
  <c r="AG62" i="31"/>
  <c r="CE90" i="24"/>
  <c r="CF90" i="24" s="1"/>
  <c r="G159" i="32"/>
  <c r="H189" i="32"/>
  <c r="C92" i="32"/>
  <c r="AG40" i="31"/>
  <c r="E158" i="32"/>
  <c r="AG28" i="31"/>
  <c r="AI44" i="31"/>
  <c r="G29" i="32"/>
  <c r="AG4" i="31"/>
  <c r="AK24" i="31"/>
  <c r="AH30" i="31"/>
  <c r="AK36" i="31"/>
  <c r="E28" i="32"/>
  <c r="G94" i="32"/>
  <c r="L612" i="24"/>
  <c r="CE88" i="24"/>
  <c r="I377" i="32" s="1"/>
  <c r="I88" i="32"/>
  <c r="AF10" i="31"/>
  <c r="AF22" i="31"/>
  <c r="AF34" i="31"/>
  <c r="D56" i="32"/>
  <c r="AI89" i="24"/>
  <c r="AU89" i="24"/>
  <c r="D186" i="32"/>
  <c r="G69" i="24"/>
  <c r="G19" i="32" s="1"/>
  <c r="S69" i="24"/>
  <c r="AE69" i="24"/>
  <c r="AQ69" i="24"/>
  <c r="BC69" i="24"/>
  <c r="O54" i="31" s="1"/>
  <c r="BO69" i="24"/>
  <c r="CE78" i="24"/>
  <c r="AR69" i="24"/>
  <c r="BP69" i="24"/>
  <c r="O67" i="31" s="1"/>
  <c r="CB69" i="24"/>
  <c r="CE79" i="24"/>
  <c r="Q39" i="31"/>
  <c r="AA47" i="31"/>
  <c r="T48" i="31"/>
  <c r="Y49" i="31"/>
  <c r="X80" i="31"/>
  <c r="P22" i="31"/>
  <c r="Q27" i="31"/>
  <c r="P34" i="31"/>
  <c r="AC45" i="31"/>
  <c r="P58" i="31"/>
  <c r="AB64" i="31"/>
  <c r="T69" i="24"/>
  <c r="BD69" i="24"/>
  <c r="G243" i="32" s="1"/>
  <c r="BQ69" i="24"/>
  <c r="F307" i="32" s="1"/>
  <c r="J69" i="24"/>
  <c r="V69" i="24"/>
  <c r="AH69" i="24"/>
  <c r="BF69" i="24"/>
  <c r="O57" i="31" s="1"/>
  <c r="BR69" i="24"/>
  <c r="CE81" i="24"/>
  <c r="P10" i="31"/>
  <c r="Q75" i="31"/>
  <c r="K69" i="24"/>
  <c r="O10" i="31" s="1"/>
  <c r="AU69" i="24"/>
  <c r="BS69" i="24"/>
  <c r="O70" i="31" s="1"/>
  <c r="CE82" i="24"/>
  <c r="Q3" i="31"/>
  <c r="Q15" i="31"/>
  <c r="AS69" i="24"/>
  <c r="T24" i="31"/>
  <c r="AA35" i="31"/>
  <c r="Y37" i="31"/>
  <c r="AB52" i="31"/>
  <c r="AA71" i="31"/>
  <c r="T72" i="31"/>
  <c r="H69" i="24"/>
  <c r="H19" i="32" s="1"/>
  <c r="AF69" i="24"/>
  <c r="O31" i="31" s="1"/>
  <c r="I69" i="24"/>
  <c r="O8" i="31" s="1"/>
  <c r="U69" i="24"/>
  <c r="AG69" i="24"/>
  <c r="BE69" i="24"/>
  <c r="CE80" i="24"/>
  <c r="L69" i="24"/>
  <c r="X69" i="24"/>
  <c r="BH69" i="24"/>
  <c r="CE71" i="24"/>
  <c r="CE83" i="24"/>
  <c r="M69" i="24"/>
  <c r="O12" i="31" s="1"/>
  <c r="AK69" i="24"/>
  <c r="I147" i="32" s="1"/>
  <c r="BI69" i="24"/>
  <c r="O60" i="31" s="1"/>
  <c r="Y25" i="31"/>
  <c r="Y73" i="31"/>
  <c r="AB40" i="31"/>
  <c r="Q63" i="31"/>
  <c r="N69" i="24"/>
  <c r="AB28" i="31"/>
  <c r="BJ69" i="24"/>
  <c r="CE74" i="24"/>
  <c r="E69" i="24"/>
  <c r="O4" i="31" s="1"/>
  <c r="Q69" i="24"/>
  <c r="O16" i="31" s="1"/>
  <c r="BY69" i="24"/>
  <c r="O76" i="31" s="1"/>
  <c r="C50" i="32"/>
  <c r="N45" i="31"/>
  <c r="N9" i="31"/>
  <c r="N21" i="31"/>
  <c r="N33" i="31"/>
  <c r="G306" i="32"/>
  <c r="CE65" i="24"/>
  <c r="I367" i="32" s="1"/>
  <c r="J11" i="31"/>
  <c r="K28" i="31"/>
  <c r="I44" i="31"/>
  <c r="I30" i="31"/>
  <c r="L57" i="31"/>
  <c r="K64" i="31"/>
  <c r="E77" i="32"/>
  <c r="C79" i="32"/>
  <c r="H80" i="32"/>
  <c r="H206" i="32"/>
  <c r="I333" i="32"/>
  <c r="G335" i="32"/>
  <c r="J73" i="31"/>
  <c r="I80" i="31"/>
  <c r="H173" i="32"/>
  <c r="F175" i="32"/>
  <c r="D301" i="32"/>
  <c r="G304" i="32"/>
  <c r="L33" i="31"/>
  <c r="J59" i="31"/>
  <c r="I32" i="31"/>
  <c r="J35" i="31"/>
  <c r="C174" i="32"/>
  <c r="F301" i="32"/>
  <c r="D303" i="32"/>
  <c r="K52" i="31"/>
  <c r="L59" i="31"/>
  <c r="K4" i="31"/>
  <c r="J23" i="31"/>
  <c r="G13" i="32"/>
  <c r="F237" i="32"/>
  <c r="F270" i="32"/>
  <c r="I6" i="31"/>
  <c r="I234" i="32"/>
  <c r="F69" i="31"/>
  <c r="G57" i="31"/>
  <c r="G69" i="31"/>
  <c r="E37" i="31"/>
  <c r="C169" i="32"/>
  <c r="H170" i="32"/>
  <c r="C138" i="32"/>
  <c r="H139" i="32"/>
  <c r="CE61" i="24"/>
  <c r="I363" i="32" s="1"/>
  <c r="F22" i="31"/>
  <c r="F24" i="31"/>
  <c r="C106" i="32"/>
  <c r="H42" i="32"/>
  <c r="E10" i="31"/>
  <c r="D41" i="32"/>
  <c r="CE60" i="24"/>
  <c r="H612" i="24" s="1"/>
  <c r="E8" i="31"/>
  <c r="C83" i="32"/>
  <c r="O28" i="31"/>
  <c r="H115" i="32"/>
  <c r="O40" i="31"/>
  <c r="F179" i="32"/>
  <c r="D243" i="32"/>
  <c r="I275" i="32"/>
  <c r="F55" i="15"/>
  <c r="H55" i="15"/>
  <c r="I55" i="15" s="1"/>
  <c r="O51" i="31"/>
  <c r="C243" i="32"/>
  <c r="O5" i="31"/>
  <c r="F19" i="32"/>
  <c r="O53" i="31"/>
  <c r="E243" i="32"/>
  <c r="AE23" i="31"/>
  <c r="C122" i="32"/>
  <c r="O30" i="31"/>
  <c r="C147" i="32"/>
  <c r="AE13" i="31"/>
  <c r="G58" i="32"/>
  <c r="AE25" i="31"/>
  <c r="E122" i="32"/>
  <c r="AE37" i="31"/>
  <c r="C186" i="32"/>
  <c r="BP2" i="30"/>
  <c r="C119" i="8"/>
  <c r="F58" i="15"/>
  <c r="H58" i="15"/>
  <c r="I58" i="15" s="1"/>
  <c r="H58" i="32"/>
  <c r="O42" i="31"/>
  <c r="H179" i="32"/>
  <c r="F30" i="15"/>
  <c r="C26" i="32"/>
  <c r="AE2" i="31"/>
  <c r="CE89" i="24"/>
  <c r="AE26" i="31"/>
  <c r="F122" i="32"/>
  <c r="AH51" i="31"/>
  <c r="C253" i="32"/>
  <c r="CE91" i="24"/>
  <c r="BQ2" i="30"/>
  <c r="D383" i="24"/>
  <c r="C137" i="8" s="1"/>
  <c r="F17" i="15"/>
  <c r="H53" i="15"/>
  <c r="I53" i="15" s="1"/>
  <c r="F53" i="15"/>
  <c r="F15" i="15"/>
  <c r="O39" i="31"/>
  <c r="E179" i="32"/>
  <c r="O29" i="31"/>
  <c r="I115" i="32"/>
  <c r="O65" i="31"/>
  <c r="C307" i="32"/>
  <c r="AE11" i="31"/>
  <c r="E58" i="32"/>
  <c r="AE35" i="31"/>
  <c r="H154" i="32"/>
  <c r="AE47" i="31"/>
  <c r="F218" i="32"/>
  <c r="C16" i="8"/>
  <c r="D308" i="24"/>
  <c r="F43" i="15"/>
  <c r="I366" i="32"/>
  <c r="F612" i="24"/>
  <c r="O18" i="31"/>
  <c r="E83" i="32"/>
  <c r="O66" i="31"/>
  <c r="D307" i="32"/>
  <c r="I380" i="32"/>
  <c r="D612" i="24"/>
  <c r="AE3" i="31"/>
  <c r="D26" i="32"/>
  <c r="AE27" i="31"/>
  <c r="G122" i="32"/>
  <c r="D51" i="32"/>
  <c r="O22" i="31"/>
  <c r="I83" i="32"/>
  <c r="O34" i="31"/>
  <c r="G147" i="32"/>
  <c r="O46" i="31"/>
  <c r="E211" i="32"/>
  <c r="O58" i="31"/>
  <c r="C275" i="32"/>
  <c r="F59" i="15"/>
  <c r="H59" i="15"/>
  <c r="I59" i="15" s="1"/>
  <c r="O41" i="31"/>
  <c r="G179" i="32"/>
  <c r="O15" i="31"/>
  <c r="I51" i="32"/>
  <c r="O63" i="31"/>
  <c r="H275" i="32"/>
  <c r="D12" i="33"/>
  <c r="C113" i="8"/>
  <c r="E380" i="24"/>
  <c r="AE15" i="31"/>
  <c r="I58" i="32"/>
  <c r="AE17" i="31"/>
  <c r="D90" i="32"/>
  <c r="I383" i="32"/>
  <c r="J612" i="24"/>
  <c r="E233" i="24"/>
  <c r="F32" i="6" s="1"/>
  <c r="O24" i="31"/>
  <c r="D115" i="32"/>
  <c r="O36" i="31"/>
  <c r="O48" i="31"/>
  <c r="G211" i="32"/>
  <c r="O72" i="31"/>
  <c r="C339" i="32"/>
  <c r="O27" i="31"/>
  <c r="G115" i="32"/>
  <c r="O78" i="31"/>
  <c r="I339" i="32"/>
  <c r="AE5" i="31"/>
  <c r="F26" i="32"/>
  <c r="CP2" i="30"/>
  <c r="D416" i="24"/>
  <c r="O13" i="31"/>
  <c r="G51" i="32"/>
  <c r="O37" i="31"/>
  <c r="C179" i="32"/>
  <c r="O49" i="31"/>
  <c r="H211" i="32"/>
  <c r="O61" i="31"/>
  <c r="F275" i="32"/>
  <c r="O73" i="31"/>
  <c r="D339" i="32"/>
  <c r="AE7" i="31"/>
  <c r="H26" i="32"/>
  <c r="AE19" i="31"/>
  <c r="F90" i="32"/>
  <c r="AE31" i="31"/>
  <c r="D154" i="32"/>
  <c r="AE43" i="31"/>
  <c r="I186" i="32"/>
  <c r="O75" i="31"/>
  <c r="F339" i="32"/>
  <c r="O17" i="31"/>
  <c r="D83" i="32"/>
  <c r="F27" i="15"/>
  <c r="AE39" i="31"/>
  <c r="E186" i="32"/>
  <c r="AE29" i="31"/>
  <c r="I122" i="32"/>
  <c r="AE41" i="31"/>
  <c r="G186" i="32"/>
  <c r="G19" i="4"/>
  <c r="E19" i="4"/>
  <c r="E220" i="24"/>
  <c r="O2" i="31"/>
  <c r="C19" i="32"/>
  <c r="O14" i="31"/>
  <c r="H51" i="32"/>
  <c r="F115" i="32"/>
  <c r="O26" i="31"/>
  <c r="O38" i="31"/>
  <c r="D179" i="32"/>
  <c r="O50" i="31"/>
  <c r="I211" i="32"/>
  <c r="O62" i="31"/>
  <c r="G275" i="32"/>
  <c r="O74" i="31"/>
  <c r="E339" i="32"/>
  <c r="H16" i="15"/>
  <c r="I16" i="15" s="1"/>
  <c r="F16" i="15"/>
  <c r="F24" i="15"/>
  <c r="H24" i="15"/>
  <c r="I24" i="15" s="1"/>
  <c r="F29" i="15"/>
  <c r="F42" i="15"/>
  <c r="H42" i="15"/>
  <c r="I42" i="15" s="1"/>
  <c r="O11" i="31"/>
  <c r="E51" i="32"/>
  <c r="O23" i="31"/>
  <c r="C115" i="32"/>
  <c r="O35" i="31"/>
  <c r="H147" i="32"/>
  <c r="O47" i="31"/>
  <c r="F211" i="32"/>
  <c r="O59" i="31"/>
  <c r="D275" i="32"/>
  <c r="O71" i="31"/>
  <c r="I307" i="32"/>
  <c r="AE12" i="31"/>
  <c r="F58" i="32"/>
  <c r="AE24" i="31"/>
  <c r="D122" i="32"/>
  <c r="AE36" i="31"/>
  <c r="I154" i="32"/>
  <c r="G28" i="4"/>
  <c r="E28" i="4"/>
  <c r="F46" i="15"/>
  <c r="AE4" i="31"/>
  <c r="E26" i="32"/>
  <c r="AE16" i="31"/>
  <c r="C90" i="32"/>
  <c r="AE28" i="31"/>
  <c r="H122" i="32"/>
  <c r="AE40" i="31"/>
  <c r="F186" i="32"/>
  <c r="O77" i="31"/>
  <c r="H339" i="32"/>
  <c r="AE6" i="31"/>
  <c r="G26" i="32"/>
  <c r="AE18" i="31"/>
  <c r="E90" i="32"/>
  <c r="AE30" i="31"/>
  <c r="C154" i="32"/>
  <c r="AE42" i="31"/>
  <c r="H186" i="32"/>
  <c r="BN2" i="30"/>
  <c r="C117" i="8"/>
  <c r="DF2" i="30"/>
  <c r="C170" i="8"/>
  <c r="F18" i="15"/>
  <c r="F33" i="15"/>
  <c r="O7" i="31"/>
  <c r="O19" i="31"/>
  <c r="F83" i="32"/>
  <c r="O43" i="31"/>
  <c r="I179" i="32"/>
  <c r="O55" i="31"/>
  <c r="E307" i="32"/>
  <c r="O79" i="31"/>
  <c r="C371" i="32"/>
  <c r="AE8" i="31"/>
  <c r="I26" i="32"/>
  <c r="AE20" i="31"/>
  <c r="G90" i="32"/>
  <c r="AE32" i="31"/>
  <c r="E154" i="32"/>
  <c r="AE44" i="31"/>
  <c r="C218" i="32"/>
  <c r="D366" i="24"/>
  <c r="C120" i="8" s="1"/>
  <c r="C615" i="24"/>
  <c r="O20" i="31"/>
  <c r="G83" i="32"/>
  <c r="O32" i="31"/>
  <c r="E147" i="32"/>
  <c r="O44" i="31"/>
  <c r="C211" i="32"/>
  <c r="O56" i="31"/>
  <c r="H243" i="32"/>
  <c r="O80" i="31"/>
  <c r="D371" i="32"/>
  <c r="AE9" i="31"/>
  <c r="C58" i="32"/>
  <c r="AE21" i="31"/>
  <c r="H90" i="32"/>
  <c r="AE33" i="31"/>
  <c r="F154" i="32"/>
  <c r="AE45" i="31"/>
  <c r="D218" i="32"/>
  <c r="CF2" i="28"/>
  <c r="D5" i="7"/>
  <c r="F52" i="15"/>
  <c r="H52" i="15"/>
  <c r="I52" i="15" s="1"/>
  <c r="O9" i="31"/>
  <c r="C51" i="32"/>
  <c r="O21" i="31"/>
  <c r="H83" i="32"/>
  <c r="O33" i="31"/>
  <c r="F147" i="32"/>
  <c r="O45" i="31"/>
  <c r="I243" i="32"/>
  <c r="O69" i="31"/>
  <c r="G307" i="32"/>
  <c r="CD85" i="24"/>
  <c r="AE10" i="31"/>
  <c r="D58" i="32"/>
  <c r="AE22" i="31"/>
  <c r="I90" i="32"/>
  <c r="AE34" i="31"/>
  <c r="G154" i="32"/>
  <c r="AE46" i="31"/>
  <c r="E218" i="32"/>
  <c r="F22" i="15"/>
  <c r="H38" i="15"/>
  <c r="I38" i="15" s="1"/>
  <c r="F38" i="15"/>
  <c r="F69" i="15"/>
  <c r="F49" i="15"/>
  <c r="F64" i="15"/>
  <c r="F63" i="15"/>
  <c r="C648" i="34"/>
  <c r="M716" i="34" s="1"/>
  <c r="C715" i="34"/>
  <c r="D615" i="34"/>
  <c r="D19" i="32" l="1"/>
  <c r="F243" i="32"/>
  <c r="I19" i="32"/>
  <c r="E115" i="32"/>
  <c r="O68" i="31"/>
  <c r="O6" i="31"/>
  <c r="E275" i="32"/>
  <c r="I612" i="24"/>
  <c r="C85" i="8"/>
  <c r="D341" i="24"/>
  <c r="CC52" i="24"/>
  <c r="CC67" i="24" s="1"/>
  <c r="Z52" i="24"/>
  <c r="Z67" i="24" s="1"/>
  <c r="M25" i="31" s="1"/>
  <c r="BD52" i="24"/>
  <c r="BD67" i="24" s="1"/>
  <c r="M55" i="31" s="1"/>
  <c r="AL52" i="24"/>
  <c r="AL67" i="24" s="1"/>
  <c r="M37" i="31" s="1"/>
  <c r="BP52" i="24"/>
  <c r="BP67" i="24" s="1"/>
  <c r="M67" i="31" s="1"/>
  <c r="BJ52" i="24"/>
  <c r="BJ67" i="24" s="1"/>
  <c r="M61" i="31" s="1"/>
  <c r="R52" i="24"/>
  <c r="R67" i="24" s="1"/>
  <c r="D81" i="32" s="1"/>
  <c r="AT52" i="24"/>
  <c r="AT67" i="24" s="1"/>
  <c r="D209" i="32" s="1"/>
  <c r="AA52" i="24"/>
  <c r="AA67" i="24" s="1"/>
  <c r="F113" i="32" s="1"/>
  <c r="AG52" i="24"/>
  <c r="AG67" i="24" s="1"/>
  <c r="M32" i="31" s="1"/>
  <c r="AF52" i="24"/>
  <c r="AF67" i="24" s="1"/>
  <c r="D145" i="32" s="1"/>
  <c r="AB52" i="24"/>
  <c r="AB67" i="24" s="1"/>
  <c r="M27" i="31" s="1"/>
  <c r="P52" i="24"/>
  <c r="P67" i="24" s="1"/>
  <c r="M15" i="31" s="1"/>
  <c r="E52" i="24"/>
  <c r="E67" i="24" s="1"/>
  <c r="M4" i="31" s="1"/>
  <c r="Q52" i="24"/>
  <c r="Q67" i="24" s="1"/>
  <c r="M16" i="31" s="1"/>
  <c r="AO52" i="24"/>
  <c r="AO67" i="24" s="1"/>
  <c r="M40" i="31" s="1"/>
  <c r="BY52" i="24"/>
  <c r="BY67" i="24" s="1"/>
  <c r="M76" i="31" s="1"/>
  <c r="BZ52" i="24"/>
  <c r="BZ67" i="24" s="1"/>
  <c r="U52" i="24"/>
  <c r="U67" i="24" s="1"/>
  <c r="M20" i="31" s="1"/>
  <c r="BM52" i="24"/>
  <c r="BM67" i="24" s="1"/>
  <c r="C52" i="24"/>
  <c r="C67" i="24" s="1"/>
  <c r="M2" i="31" s="1"/>
  <c r="M52" i="24"/>
  <c r="M67" i="24" s="1"/>
  <c r="BO52" i="24"/>
  <c r="BO67" i="24" s="1"/>
  <c r="D305" i="32" s="1"/>
  <c r="AW52" i="24"/>
  <c r="AW67" i="24" s="1"/>
  <c r="G209" i="32" s="1"/>
  <c r="AI52" i="24"/>
  <c r="AI67" i="24" s="1"/>
  <c r="BC52" i="24"/>
  <c r="BC67" i="24" s="1"/>
  <c r="M54" i="31" s="1"/>
  <c r="AK52" i="24"/>
  <c r="AK67" i="24" s="1"/>
  <c r="W52" i="24"/>
  <c r="W67" i="24" s="1"/>
  <c r="AE52" i="24"/>
  <c r="AE67" i="24" s="1"/>
  <c r="C145" i="32" s="1"/>
  <c r="BX52" i="24"/>
  <c r="BX67" i="24" s="1"/>
  <c r="M75" i="31" s="1"/>
  <c r="CD52" i="24"/>
  <c r="G52" i="24"/>
  <c r="G67" i="24" s="1"/>
  <c r="AZ52" i="24"/>
  <c r="AZ67" i="24" s="1"/>
  <c r="BF52" i="24"/>
  <c r="BF67" i="24" s="1"/>
  <c r="AJ52" i="24"/>
  <c r="AJ67" i="24" s="1"/>
  <c r="M35" i="31" s="1"/>
  <c r="BB52" i="24"/>
  <c r="BB67" i="24" s="1"/>
  <c r="BW52" i="24"/>
  <c r="BW67" i="24" s="1"/>
  <c r="M74" i="31" s="1"/>
  <c r="V52" i="24"/>
  <c r="V67" i="24" s="1"/>
  <c r="G241" i="32"/>
  <c r="CB52" i="24"/>
  <c r="CB67" i="24" s="1"/>
  <c r="C369" i="32" s="1"/>
  <c r="S52" i="24"/>
  <c r="S67" i="24" s="1"/>
  <c r="AC52" i="24"/>
  <c r="AC67" i="24" s="1"/>
  <c r="BL52" i="24"/>
  <c r="BL67" i="24" s="1"/>
  <c r="M63" i="31" s="1"/>
  <c r="AX52" i="24"/>
  <c r="AX67" i="24" s="1"/>
  <c r="M49" i="31" s="1"/>
  <c r="BR52" i="24"/>
  <c r="BR67" i="24" s="1"/>
  <c r="AR52" i="24"/>
  <c r="AR67" i="24" s="1"/>
  <c r="M43" i="31" s="1"/>
  <c r="BN52" i="24"/>
  <c r="BN67" i="24" s="1"/>
  <c r="AN52" i="24"/>
  <c r="AN67" i="24" s="1"/>
  <c r="M39" i="31" s="1"/>
  <c r="D52" i="24"/>
  <c r="D67" i="24" s="1"/>
  <c r="D17" i="32" s="1"/>
  <c r="N52" i="24"/>
  <c r="N67" i="24" s="1"/>
  <c r="AH52" i="24"/>
  <c r="AH67" i="24" s="1"/>
  <c r="AV52" i="24"/>
  <c r="AV67" i="24" s="1"/>
  <c r="C177" i="32"/>
  <c r="BH52" i="24"/>
  <c r="BH67" i="24" s="1"/>
  <c r="C81" i="32"/>
  <c r="BQ52" i="24"/>
  <c r="BQ67" i="24" s="1"/>
  <c r="T52" i="24"/>
  <c r="T67" i="24" s="1"/>
  <c r="AP52" i="24"/>
  <c r="AP67" i="24" s="1"/>
  <c r="O52" i="24"/>
  <c r="O67" i="24" s="1"/>
  <c r="BK52" i="24"/>
  <c r="BK67" i="24" s="1"/>
  <c r="BS52" i="24"/>
  <c r="BS67" i="24" s="1"/>
  <c r="J52" i="24"/>
  <c r="J67" i="24" s="1"/>
  <c r="BT52" i="24"/>
  <c r="BT67" i="24" s="1"/>
  <c r="E305" i="32"/>
  <c r="BE52" i="24"/>
  <c r="BE67" i="24" s="1"/>
  <c r="H52" i="24"/>
  <c r="H67" i="24" s="1"/>
  <c r="M7" i="31" s="1"/>
  <c r="AD52" i="24"/>
  <c r="AD67" i="24" s="1"/>
  <c r="BU52" i="24"/>
  <c r="BU67" i="24" s="1"/>
  <c r="M72" i="31" s="1"/>
  <c r="AY52" i="24"/>
  <c r="AY67" i="24" s="1"/>
  <c r="BG52" i="24"/>
  <c r="BG67" i="24" s="1"/>
  <c r="M58" i="31" s="1"/>
  <c r="L52" i="24"/>
  <c r="L67" i="24" s="1"/>
  <c r="AS52" i="24"/>
  <c r="AS67" i="24" s="1"/>
  <c r="CA52" i="24"/>
  <c r="CA67" i="24" s="1"/>
  <c r="F52" i="24"/>
  <c r="F67" i="24" s="1"/>
  <c r="BI52" i="24"/>
  <c r="BI67" i="24" s="1"/>
  <c r="AM52" i="24"/>
  <c r="AM67" i="24" s="1"/>
  <c r="AU52" i="24"/>
  <c r="AU67" i="24" s="1"/>
  <c r="X52" i="24"/>
  <c r="X67" i="24" s="1"/>
  <c r="I52" i="24"/>
  <c r="I67" i="24" s="1"/>
  <c r="M8" i="31" s="1"/>
  <c r="AQ52" i="24"/>
  <c r="AQ67" i="24" s="1"/>
  <c r="M42" i="31" s="1"/>
  <c r="BA52" i="24"/>
  <c r="BA67" i="24" s="1"/>
  <c r="D241" i="32" s="1"/>
  <c r="Y52" i="24"/>
  <c r="Y67" i="24" s="1"/>
  <c r="M24" i="31" s="1"/>
  <c r="BV52" i="24"/>
  <c r="BV67" i="24" s="1"/>
  <c r="M73" i="31" s="1"/>
  <c r="K52" i="24"/>
  <c r="K67" i="24" s="1"/>
  <c r="M10" i="31" s="1"/>
  <c r="G337" i="32"/>
  <c r="CE69" i="24"/>
  <c r="I371" i="32" s="1"/>
  <c r="D147" i="32"/>
  <c r="G339" i="32"/>
  <c r="E19" i="32"/>
  <c r="H307" i="32"/>
  <c r="F51" i="32"/>
  <c r="AP48" i="24"/>
  <c r="AP62" i="24" s="1"/>
  <c r="G172" i="32" s="1"/>
  <c r="AD48" i="24"/>
  <c r="AD62" i="24" s="1"/>
  <c r="I108" i="32" s="1"/>
  <c r="AU48" i="24"/>
  <c r="AU62" i="24" s="1"/>
  <c r="H46" i="31" s="1"/>
  <c r="AT48" i="24"/>
  <c r="AT62" i="24" s="1"/>
  <c r="D204" i="32" s="1"/>
  <c r="CD48" i="24"/>
  <c r="AB48" i="24"/>
  <c r="AB62" i="24" s="1"/>
  <c r="H27" i="31" s="1"/>
  <c r="C48" i="24"/>
  <c r="C62" i="24" s="1"/>
  <c r="C12" i="32" s="1"/>
  <c r="F177" i="32"/>
  <c r="W48" i="24"/>
  <c r="W62" i="24" s="1"/>
  <c r="H22" i="31" s="1"/>
  <c r="BZ48" i="24"/>
  <c r="BZ62" i="24" s="1"/>
  <c r="H77" i="31" s="1"/>
  <c r="AQ48" i="24"/>
  <c r="AQ62" i="24" s="1"/>
  <c r="H42" i="31" s="1"/>
  <c r="BF48" i="24"/>
  <c r="BF62" i="24" s="1"/>
  <c r="I236" i="32" s="1"/>
  <c r="BN48" i="24"/>
  <c r="BN62" i="24" s="1"/>
  <c r="H65" i="31" s="1"/>
  <c r="K48" i="24"/>
  <c r="K62" i="24" s="1"/>
  <c r="H10" i="31" s="1"/>
  <c r="H172" i="32"/>
  <c r="BY48" i="24"/>
  <c r="BY62" i="24" s="1"/>
  <c r="G332" i="32" s="1"/>
  <c r="BM48" i="24"/>
  <c r="BM62" i="24" s="1"/>
  <c r="BO48" i="24"/>
  <c r="BO62" i="24" s="1"/>
  <c r="BJ48" i="24"/>
  <c r="BJ62" i="24" s="1"/>
  <c r="H61" i="31" s="1"/>
  <c r="BX48" i="24"/>
  <c r="BX62" i="24" s="1"/>
  <c r="AW48" i="24"/>
  <c r="AW62" i="24" s="1"/>
  <c r="AV48" i="24"/>
  <c r="AV62" i="24" s="1"/>
  <c r="H47" i="31" s="1"/>
  <c r="AN48" i="24"/>
  <c r="AN62" i="24" s="1"/>
  <c r="H39" i="31" s="1"/>
  <c r="BH48" i="24"/>
  <c r="BH62" i="24" s="1"/>
  <c r="H59" i="31" s="1"/>
  <c r="AG48" i="24"/>
  <c r="AG62" i="24" s="1"/>
  <c r="O48" i="24"/>
  <c r="O62" i="24" s="1"/>
  <c r="H44" i="32" s="1"/>
  <c r="T48" i="24"/>
  <c r="T62" i="24" s="1"/>
  <c r="CB48" i="24"/>
  <c r="CB62" i="24" s="1"/>
  <c r="H79" i="31" s="1"/>
  <c r="I48" i="24"/>
  <c r="I62" i="24" s="1"/>
  <c r="H8" i="31" s="1"/>
  <c r="AZ48" i="24"/>
  <c r="AZ62" i="24" s="1"/>
  <c r="AS48" i="24"/>
  <c r="AS62" i="24" s="1"/>
  <c r="H44" i="31" s="1"/>
  <c r="H45" i="31"/>
  <c r="AR48" i="24"/>
  <c r="AR62" i="24" s="1"/>
  <c r="H43" i="31" s="1"/>
  <c r="AF48" i="24"/>
  <c r="AF62" i="24" s="1"/>
  <c r="AY48" i="24"/>
  <c r="AY62" i="24" s="1"/>
  <c r="H50" i="31" s="1"/>
  <c r="R48" i="24"/>
  <c r="R62" i="24" s="1"/>
  <c r="R85" i="24" s="1"/>
  <c r="CA48" i="24"/>
  <c r="CA62" i="24" s="1"/>
  <c r="H78" i="31" s="1"/>
  <c r="BL48" i="24"/>
  <c r="BL62" i="24" s="1"/>
  <c r="AI48" i="24"/>
  <c r="AI62" i="24" s="1"/>
  <c r="H34" i="31" s="1"/>
  <c r="AE48" i="24"/>
  <c r="AE62" i="24" s="1"/>
  <c r="G108" i="32"/>
  <c r="M48" i="24"/>
  <c r="M62" i="24" s="1"/>
  <c r="Y48" i="24"/>
  <c r="Y62" i="24" s="1"/>
  <c r="AA48" i="24"/>
  <c r="AA62" i="24" s="1"/>
  <c r="AA85" i="24" s="1"/>
  <c r="C39" i="15" s="1"/>
  <c r="BQ48" i="24"/>
  <c r="BQ62" i="24" s="1"/>
  <c r="AH48" i="24"/>
  <c r="AH62" i="24" s="1"/>
  <c r="Z48" i="24"/>
  <c r="Z62" i="24" s="1"/>
  <c r="BA48" i="24"/>
  <c r="BA62" i="24" s="1"/>
  <c r="BU48" i="24"/>
  <c r="BU62" i="24" s="1"/>
  <c r="C332" i="32" s="1"/>
  <c r="J48" i="24"/>
  <c r="J62" i="24" s="1"/>
  <c r="BT48" i="24"/>
  <c r="BT62" i="24" s="1"/>
  <c r="H71" i="31" s="1"/>
  <c r="BV48" i="24"/>
  <c r="BV62" i="24" s="1"/>
  <c r="D332" i="32" s="1"/>
  <c r="BK48" i="24"/>
  <c r="BK62" i="24" s="1"/>
  <c r="BC48" i="24"/>
  <c r="BC62" i="24" s="1"/>
  <c r="F236" i="32" s="1"/>
  <c r="H48" i="24"/>
  <c r="H62" i="24" s="1"/>
  <c r="H7" i="31" s="1"/>
  <c r="BP48" i="24"/>
  <c r="BP62" i="24" s="1"/>
  <c r="E300" i="32" s="1"/>
  <c r="AX48" i="24"/>
  <c r="AX62" i="24" s="1"/>
  <c r="CC48" i="24"/>
  <c r="CC62" i="24" s="1"/>
  <c r="H80" i="31" s="1"/>
  <c r="L48" i="24"/>
  <c r="L62" i="24" s="1"/>
  <c r="H11" i="31" s="1"/>
  <c r="BW48" i="24"/>
  <c r="BW62" i="24" s="1"/>
  <c r="AC48" i="24"/>
  <c r="AC62" i="24" s="1"/>
  <c r="BD48" i="24"/>
  <c r="BD62" i="24" s="1"/>
  <c r="AL48" i="24"/>
  <c r="AL62" i="24" s="1"/>
  <c r="H37" i="31" s="1"/>
  <c r="BG48" i="24"/>
  <c r="BG62" i="24" s="1"/>
  <c r="H58" i="31" s="1"/>
  <c r="BR48" i="24"/>
  <c r="BR62" i="24" s="1"/>
  <c r="V48" i="24"/>
  <c r="V62" i="24" s="1"/>
  <c r="H76" i="32" s="1"/>
  <c r="G48" i="24"/>
  <c r="G62" i="24" s="1"/>
  <c r="AO48" i="24"/>
  <c r="AO62" i="24" s="1"/>
  <c r="BS48" i="24"/>
  <c r="BS62" i="24" s="1"/>
  <c r="H70" i="31" s="1"/>
  <c r="BI48" i="24"/>
  <c r="BI62" i="24" s="1"/>
  <c r="H60" i="31" s="1"/>
  <c r="AK48" i="24"/>
  <c r="AK62" i="24" s="1"/>
  <c r="I140" i="32" s="1"/>
  <c r="S48" i="24"/>
  <c r="S62" i="24" s="1"/>
  <c r="BE48" i="24"/>
  <c r="BE62" i="24" s="1"/>
  <c r="AM48" i="24"/>
  <c r="AM62" i="24" s="1"/>
  <c r="E48" i="24"/>
  <c r="E62" i="24" s="1"/>
  <c r="BB48" i="24"/>
  <c r="BB62" i="24" s="1"/>
  <c r="U48" i="24"/>
  <c r="U62" i="24" s="1"/>
  <c r="P48" i="24"/>
  <c r="P62" i="24" s="1"/>
  <c r="P85" i="24" s="1"/>
  <c r="AJ48" i="24"/>
  <c r="AJ62" i="24" s="1"/>
  <c r="Q48" i="24"/>
  <c r="Q62" i="24" s="1"/>
  <c r="F48" i="24"/>
  <c r="F62" i="24" s="1"/>
  <c r="D48" i="24"/>
  <c r="D62" i="24" s="1"/>
  <c r="X48" i="24"/>
  <c r="X62" i="24" s="1"/>
  <c r="N48" i="24"/>
  <c r="N62" i="24" s="1"/>
  <c r="I362" i="32"/>
  <c r="BJ85" i="24"/>
  <c r="F277" i="32" s="1"/>
  <c r="F268" i="32"/>
  <c r="H9" i="31"/>
  <c r="BK2" i="30"/>
  <c r="C44" i="32"/>
  <c r="AV85" i="24"/>
  <c r="F213" i="32" s="1"/>
  <c r="H57" i="31"/>
  <c r="H52" i="31"/>
  <c r="D236" i="32"/>
  <c r="C364" i="32"/>
  <c r="H72" i="31"/>
  <c r="BZ85" i="24"/>
  <c r="H341" i="32" s="1"/>
  <c r="H332" i="32"/>
  <c r="C167" i="8"/>
  <c r="D26" i="33"/>
  <c r="E414" i="24"/>
  <c r="C50" i="8"/>
  <c r="F309" i="24"/>
  <c r="D352" i="24"/>
  <c r="C103" i="8" s="1"/>
  <c r="F16" i="6"/>
  <c r="F234" i="24"/>
  <c r="I378" i="32"/>
  <c r="K612" i="24"/>
  <c r="E373" i="32"/>
  <c r="C94" i="15"/>
  <c r="G94" i="15" s="1"/>
  <c r="I381" i="32"/>
  <c r="CF91" i="24"/>
  <c r="G612" i="24"/>
  <c r="D712" i="34"/>
  <c r="D703" i="34"/>
  <c r="D691" i="34"/>
  <c r="D679" i="34"/>
  <c r="D644" i="34"/>
  <c r="D641" i="34"/>
  <c r="D638" i="34"/>
  <c r="D635" i="34"/>
  <c r="D632" i="34"/>
  <c r="D624" i="34"/>
  <c r="D704" i="34"/>
  <c r="D692" i="34"/>
  <c r="D680" i="34"/>
  <c r="D668" i="34"/>
  <c r="D618" i="34"/>
  <c r="D713" i="34"/>
  <c r="D706" i="34"/>
  <c r="D694" i="34"/>
  <c r="D682" i="34"/>
  <c r="D670" i="34"/>
  <c r="D645" i="34"/>
  <c r="D626" i="34"/>
  <c r="D623" i="34"/>
  <c r="D617" i="34"/>
  <c r="D707" i="34"/>
  <c r="D695" i="34"/>
  <c r="D683" i="34"/>
  <c r="D671" i="34"/>
  <c r="D642" i="34"/>
  <c r="D639" i="34"/>
  <c r="D636" i="34"/>
  <c r="D633" i="34"/>
  <c r="D630" i="34"/>
  <c r="D710" i="34"/>
  <c r="D698" i="34"/>
  <c r="D686" i="34"/>
  <c r="D674" i="34"/>
  <c r="D646" i="34"/>
  <c r="D621" i="34"/>
  <c r="D699" i="34"/>
  <c r="D687" i="34"/>
  <c r="D675" i="34"/>
  <c r="D643" i="34"/>
  <c r="D640" i="34"/>
  <c r="D637" i="34"/>
  <c r="D634" i="34"/>
  <c r="D631" i="34"/>
  <c r="D625" i="34"/>
  <c r="D716" i="34"/>
  <c r="D711" i="34"/>
  <c r="D700" i="34"/>
  <c r="D688" i="34"/>
  <c r="D676" i="34"/>
  <c r="D620" i="34"/>
  <c r="D708" i="34"/>
  <c r="D701" i="34"/>
  <c r="D673" i="34"/>
  <c r="D627" i="34"/>
  <c r="D622" i="34"/>
  <c r="D696" i="34"/>
  <c r="D689" i="34"/>
  <c r="D705" i="34"/>
  <c r="D684" i="34"/>
  <c r="D677" i="34"/>
  <c r="D693" i="34"/>
  <c r="D619" i="34"/>
  <c r="D672" i="34"/>
  <c r="D629" i="34"/>
  <c r="D685" i="34"/>
  <c r="D678" i="34"/>
  <c r="D628" i="34"/>
  <c r="D669" i="34"/>
  <c r="D697" i="34"/>
  <c r="D690" i="34"/>
  <c r="D709" i="34"/>
  <c r="D702" i="34"/>
  <c r="D681" i="34"/>
  <c r="D647" i="34"/>
  <c r="D616" i="34"/>
  <c r="D367" i="24"/>
  <c r="C300" i="32" l="1"/>
  <c r="AD85" i="24"/>
  <c r="C695" i="24" s="1"/>
  <c r="E268" i="32"/>
  <c r="H29" i="31"/>
  <c r="H41" i="31"/>
  <c r="E113" i="32"/>
  <c r="I49" i="32"/>
  <c r="E17" i="32"/>
  <c r="I204" i="32"/>
  <c r="D268" i="32"/>
  <c r="E204" i="32"/>
  <c r="M3" i="31"/>
  <c r="C87" i="8"/>
  <c r="D350" i="24"/>
  <c r="C337" i="32"/>
  <c r="H145" i="32"/>
  <c r="H177" i="32"/>
  <c r="C85" i="24"/>
  <c r="M17" i="31"/>
  <c r="M45" i="31"/>
  <c r="G81" i="32"/>
  <c r="C17" i="32"/>
  <c r="CB85" i="24"/>
  <c r="C373" i="32" s="1"/>
  <c r="E145" i="32"/>
  <c r="AT85" i="24"/>
  <c r="C58" i="15" s="1"/>
  <c r="G58" i="15" s="1"/>
  <c r="F337" i="32"/>
  <c r="F273" i="32"/>
  <c r="M66" i="31"/>
  <c r="BO85" i="24"/>
  <c r="D309" i="32" s="1"/>
  <c r="M26" i="31"/>
  <c r="C273" i="32"/>
  <c r="J85" i="24"/>
  <c r="C53" i="32" s="1"/>
  <c r="BQ85" i="24"/>
  <c r="F309" i="32" s="1"/>
  <c r="AF85" i="24"/>
  <c r="D149" i="32" s="1"/>
  <c r="I17" i="32"/>
  <c r="AC85" i="24"/>
  <c r="H117" i="32" s="1"/>
  <c r="G113" i="32"/>
  <c r="M31" i="31"/>
  <c r="M77" i="31"/>
  <c r="H337" i="32"/>
  <c r="G85" i="24"/>
  <c r="C19" i="15" s="1"/>
  <c r="G19" i="15" s="1"/>
  <c r="D113" i="32"/>
  <c r="K85" i="24"/>
  <c r="C23" i="15" s="1"/>
  <c r="G23" i="15" s="1"/>
  <c r="M85" i="24"/>
  <c r="F53" i="32" s="1"/>
  <c r="M79" i="31"/>
  <c r="M80" i="31"/>
  <c r="D369" i="32"/>
  <c r="BK85" i="24"/>
  <c r="C75" i="15" s="1"/>
  <c r="G75" i="15" s="1"/>
  <c r="E337" i="32"/>
  <c r="M48" i="31"/>
  <c r="H81" i="32"/>
  <c r="M21" i="31"/>
  <c r="I81" i="32"/>
  <c r="M22" i="31"/>
  <c r="I145" i="32"/>
  <c r="M36" i="31"/>
  <c r="M53" i="31"/>
  <c r="E241" i="32"/>
  <c r="M34" i="31"/>
  <c r="G145" i="32"/>
  <c r="BA85" i="24"/>
  <c r="M30" i="31"/>
  <c r="F241" i="32"/>
  <c r="M57" i="31"/>
  <c r="I241" i="32"/>
  <c r="H17" i="32"/>
  <c r="C241" i="32"/>
  <c r="M51" i="31"/>
  <c r="G17" i="32"/>
  <c r="M6" i="31"/>
  <c r="M12" i="31"/>
  <c r="F49" i="32"/>
  <c r="I273" i="32"/>
  <c r="M64" i="31"/>
  <c r="AQ85" i="24"/>
  <c r="C708" i="24" s="1"/>
  <c r="H209" i="32"/>
  <c r="CE52" i="24"/>
  <c r="E273" i="32"/>
  <c r="M60" i="31"/>
  <c r="M41" i="31"/>
  <c r="G177" i="32"/>
  <c r="C305" i="32"/>
  <c r="M65" i="31"/>
  <c r="M78" i="31"/>
  <c r="I337" i="32"/>
  <c r="F305" i="32"/>
  <c r="M68" i="31"/>
  <c r="M69" i="31"/>
  <c r="G305" i="32"/>
  <c r="M5" i="31"/>
  <c r="F17" i="32"/>
  <c r="I177" i="32"/>
  <c r="M44" i="31"/>
  <c r="C209" i="32"/>
  <c r="M14" i="31"/>
  <c r="H49" i="32"/>
  <c r="M59" i="31"/>
  <c r="D273" i="32"/>
  <c r="M28" i="31"/>
  <c r="H113" i="32"/>
  <c r="E49" i="32"/>
  <c r="M11" i="31"/>
  <c r="D337" i="32"/>
  <c r="I209" i="32"/>
  <c r="M50" i="31"/>
  <c r="M18" i="31"/>
  <c r="E81" i="32"/>
  <c r="F81" i="32"/>
  <c r="M19" i="31"/>
  <c r="D49" i="32"/>
  <c r="E177" i="32"/>
  <c r="M71" i="31"/>
  <c r="I305" i="32"/>
  <c r="M47" i="31"/>
  <c r="F209" i="32"/>
  <c r="AR85" i="24"/>
  <c r="I181" i="32" s="1"/>
  <c r="AP85" i="24"/>
  <c r="C54" i="15" s="1"/>
  <c r="G54" i="15" s="1"/>
  <c r="H54" i="15" s="1"/>
  <c r="I54" i="15" s="1"/>
  <c r="M52" i="31"/>
  <c r="M29" i="31"/>
  <c r="I113" i="32"/>
  <c r="M9" i="31"/>
  <c r="C49" i="32"/>
  <c r="M33" i="31"/>
  <c r="F145" i="32"/>
  <c r="D177" i="32"/>
  <c r="M38" i="31"/>
  <c r="H273" i="32"/>
  <c r="M23" i="31"/>
  <c r="C113" i="32"/>
  <c r="M70" i="31"/>
  <c r="H305" i="32"/>
  <c r="M13" i="31"/>
  <c r="G49" i="32"/>
  <c r="CE67" i="24"/>
  <c r="I369" i="32" s="1"/>
  <c r="M46" i="31"/>
  <c r="E209" i="32"/>
  <c r="M56" i="31"/>
  <c r="H241" i="32"/>
  <c r="M62" i="31"/>
  <c r="G273" i="32"/>
  <c r="C42" i="15"/>
  <c r="G42" i="15" s="1"/>
  <c r="I117" i="32"/>
  <c r="BV85" i="24"/>
  <c r="C86" i="15" s="1"/>
  <c r="G86" i="15" s="1"/>
  <c r="BN85" i="24"/>
  <c r="AU85" i="24"/>
  <c r="D44" i="32"/>
  <c r="AB85" i="24"/>
  <c r="G117" i="32" s="1"/>
  <c r="I172" i="32"/>
  <c r="H2" i="31"/>
  <c r="F204" i="32"/>
  <c r="BI85" i="24"/>
  <c r="BH85" i="24"/>
  <c r="D277" i="32" s="1"/>
  <c r="D85" i="32"/>
  <c r="C30" i="15"/>
  <c r="G30" i="15" s="1"/>
  <c r="H30" i="15" s="1"/>
  <c r="I30" i="15" s="1"/>
  <c r="C268" i="32"/>
  <c r="C622" i="24"/>
  <c r="AI85" i="24"/>
  <c r="G149" i="32" s="1"/>
  <c r="C617" i="24"/>
  <c r="H66" i="31"/>
  <c r="D300" i="32"/>
  <c r="E172" i="32"/>
  <c r="G268" i="32"/>
  <c r="L85" i="24"/>
  <c r="C677" i="24" s="1"/>
  <c r="C172" i="32"/>
  <c r="BF85" i="24"/>
  <c r="C629" i="24" s="1"/>
  <c r="AN85" i="24"/>
  <c r="C705" i="24" s="1"/>
  <c r="I76" i="32"/>
  <c r="AL85" i="24"/>
  <c r="C50" i="15" s="1"/>
  <c r="G50" i="15" s="1"/>
  <c r="W85" i="24"/>
  <c r="C35" i="15" s="1"/>
  <c r="G35" i="15" s="1"/>
  <c r="H35" i="15" s="1"/>
  <c r="I35" i="15" s="1"/>
  <c r="C204" i="32"/>
  <c r="BG85" i="24"/>
  <c r="C277" i="32" s="1"/>
  <c r="BY85" i="24"/>
  <c r="H76" i="31"/>
  <c r="C692" i="24"/>
  <c r="H36" i="31"/>
  <c r="F117" i="32"/>
  <c r="H21" i="31"/>
  <c r="AS85" i="24"/>
  <c r="BM85" i="24"/>
  <c r="H64" i="31"/>
  <c r="I268" i="32"/>
  <c r="BP85" i="24"/>
  <c r="E309" i="32" s="1"/>
  <c r="H12" i="32"/>
  <c r="C683" i="24"/>
  <c r="C713" i="24"/>
  <c r="V85" i="24"/>
  <c r="H85" i="32" s="1"/>
  <c r="H12" i="31"/>
  <c r="H19" i="31"/>
  <c r="F76" i="32"/>
  <c r="T85" i="24"/>
  <c r="BU85" i="24"/>
  <c r="C341" i="32" s="1"/>
  <c r="I300" i="32"/>
  <c r="H268" i="32"/>
  <c r="BL85" i="24"/>
  <c r="H14" i="31"/>
  <c r="O85" i="24"/>
  <c r="H17" i="31"/>
  <c r="D76" i="32"/>
  <c r="BT85" i="24"/>
  <c r="I309" i="32" s="1"/>
  <c r="H63" i="31"/>
  <c r="H31" i="31"/>
  <c r="D140" i="32"/>
  <c r="H62" i="31"/>
  <c r="H32" i="31"/>
  <c r="E140" i="32"/>
  <c r="AG85" i="24"/>
  <c r="AY85" i="24"/>
  <c r="C63" i="15" s="1"/>
  <c r="G140" i="32"/>
  <c r="H26" i="31"/>
  <c r="AW85" i="24"/>
  <c r="H48" i="31"/>
  <c r="G204" i="32"/>
  <c r="I332" i="32"/>
  <c r="BX85" i="24"/>
  <c r="H75" i="31"/>
  <c r="F332" i="32"/>
  <c r="C74" i="15"/>
  <c r="G74" i="15" s="1"/>
  <c r="CA85" i="24"/>
  <c r="I341" i="32" s="1"/>
  <c r="AK85" i="24"/>
  <c r="H85" i="24"/>
  <c r="C20" i="15" s="1"/>
  <c r="G20" i="15" s="1"/>
  <c r="AZ85" i="24"/>
  <c r="H51" i="31"/>
  <c r="C236" i="32"/>
  <c r="H108" i="32"/>
  <c r="I85" i="24"/>
  <c r="I12" i="32"/>
  <c r="D364" i="32"/>
  <c r="F108" i="32"/>
  <c r="AE85" i="24"/>
  <c r="H30" i="31"/>
  <c r="C140" i="32"/>
  <c r="C681" i="24"/>
  <c r="I53" i="32"/>
  <c r="H55" i="31"/>
  <c r="BD85" i="24"/>
  <c r="G236" i="32"/>
  <c r="C60" i="15"/>
  <c r="H24" i="31"/>
  <c r="D108" i="32"/>
  <c r="Y85" i="24"/>
  <c r="H6" i="31"/>
  <c r="H74" i="31"/>
  <c r="E332" i="32"/>
  <c r="BW85" i="24"/>
  <c r="C697" i="24"/>
  <c r="H67" i="31"/>
  <c r="C44" i="15"/>
  <c r="G44" i="15" s="1"/>
  <c r="H28" i="31"/>
  <c r="F44" i="32"/>
  <c r="AX85" i="24"/>
  <c r="H49" i="31"/>
  <c r="H204" i="32"/>
  <c r="G12" i="32"/>
  <c r="H25" i="31"/>
  <c r="E108" i="32"/>
  <c r="Z85" i="24"/>
  <c r="G300" i="32"/>
  <c r="H69" i="31"/>
  <c r="BR85" i="24"/>
  <c r="H33" i="31"/>
  <c r="F140" i="32"/>
  <c r="AH85" i="24"/>
  <c r="H73" i="31"/>
  <c r="CC85" i="24"/>
  <c r="E44" i="32"/>
  <c r="BC85" i="24"/>
  <c r="H54" i="31"/>
  <c r="F300" i="32"/>
  <c r="H68" i="31"/>
  <c r="CE62" i="24"/>
  <c r="I364" i="32" s="1"/>
  <c r="G44" i="32"/>
  <c r="H13" i="31"/>
  <c r="N85" i="24"/>
  <c r="F172" i="32"/>
  <c r="AO85" i="24"/>
  <c r="X85" i="24"/>
  <c r="H23" i="31"/>
  <c r="C108" i="32"/>
  <c r="E85" i="24"/>
  <c r="E12" i="32"/>
  <c r="H4" i="31"/>
  <c r="AM85" i="24"/>
  <c r="H38" i="31"/>
  <c r="D172" i="32"/>
  <c r="E236" i="32"/>
  <c r="H53" i="31"/>
  <c r="BB85" i="24"/>
  <c r="CE48" i="24"/>
  <c r="H56" i="31"/>
  <c r="H236" i="32"/>
  <c r="BE85" i="24"/>
  <c r="H300" i="32"/>
  <c r="F85" i="24"/>
  <c r="H5" i="31"/>
  <c r="F12" i="32"/>
  <c r="C676" i="24"/>
  <c r="Q85" i="24"/>
  <c r="H16" i="31"/>
  <c r="C76" i="32"/>
  <c r="AJ85" i="24"/>
  <c r="H35" i="31"/>
  <c r="H140" i="32"/>
  <c r="S85" i="24"/>
  <c r="H18" i="31"/>
  <c r="E76" i="32"/>
  <c r="I44" i="32"/>
  <c r="H15" i="31"/>
  <c r="H3" i="31"/>
  <c r="D85" i="24"/>
  <c r="D12" i="32"/>
  <c r="BS85" i="24"/>
  <c r="H40" i="31"/>
  <c r="U85" i="24"/>
  <c r="H20" i="31"/>
  <c r="G76" i="32"/>
  <c r="C623" i="24"/>
  <c r="C81" i="15"/>
  <c r="G81" i="15" s="1"/>
  <c r="C28" i="15"/>
  <c r="G28" i="15" s="1"/>
  <c r="C90" i="15"/>
  <c r="G90" i="15" s="1"/>
  <c r="C646" i="24"/>
  <c r="C15" i="15"/>
  <c r="C21" i="32"/>
  <c r="C668" i="24"/>
  <c r="E612" i="34"/>
  <c r="C121" i="8"/>
  <c r="D384" i="24"/>
  <c r="G39" i="15"/>
  <c r="H39" i="15" s="1"/>
  <c r="I39" i="15" s="1"/>
  <c r="D715" i="34"/>
  <c r="E623" i="34"/>
  <c r="D53" i="32" l="1"/>
  <c r="C675" i="24"/>
  <c r="D213" i="32"/>
  <c r="C92" i="15"/>
  <c r="G92" i="15" s="1"/>
  <c r="C22" i="15"/>
  <c r="G22" i="15" s="1"/>
  <c r="H22" i="15" s="1"/>
  <c r="C79" i="15"/>
  <c r="G79" i="15" s="1"/>
  <c r="H181" i="32"/>
  <c r="G21" i="32"/>
  <c r="C627" i="24"/>
  <c r="G181" i="32"/>
  <c r="C55" i="15"/>
  <c r="G55" i="15" s="1"/>
  <c r="C711" i="24"/>
  <c r="C672" i="24"/>
  <c r="G277" i="32"/>
  <c r="C41" i="15"/>
  <c r="G41" i="15" s="1"/>
  <c r="H41" i="15" s="1"/>
  <c r="I41" i="15" s="1"/>
  <c r="C72" i="15"/>
  <c r="G72" i="15" s="1"/>
  <c r="C694" i="24"/>
  <c r="C635" i="24"/>
  <c r="C678" i="24"/>
  <c r="C56" i="15"/>
  <c r="G56" i="15" s="1"/>
  <c r="C709" i="24"/>
  <c r="C25" i="15"/>
  <c r="G25" i="15" s="1"/>
  <c r="C707" i="24"/>
  <c r="C630" i="24"/>
  <c r="D245" i="32"/>
  <c r="C65" i="15"/>
  <c r="C703" i="24"/>
  <c r="C40" i="15"/>
  <c r="G40" i="15" s="1"/>
  <c r="C84" i="15"/>
  <c r="G84" i="15" s="1"/>
  <c r="C640" i="24"/>
  <c r="C636" i="24"/>
  <c r="C85" i="15"/>
  <c r="G85" i="15" s="1"/>
  <c r="C642" i="24"/>
  <c r="C618" i="24"/>
  <c r="C641" i="24"/>
  <c r="D341" i="32"/>
  <c r="E181" i="32"/>
  <c r="C52" i="15"/>
  <c r="G52" i="15" s="1"/>
  <c r="C700" i="24"/>
  <c r="C693" i="24"/>
  <c r="C71" i="15"/>
  <c r="G71" i="15" s="1"/>
  <c r="C47" i="15"/>
  <c r="G47" i="15" s="1"/>
  <c r="C634" i="24"/>
  <c r="C73" i="15"/>
  <c r="G73" i="15" s="1"/>
  <c r="C181" i="32"/>
  <c r="C59" i="15"/>
  <c r="G59" i="15" s="1"/>
  <c r="E213" i="32"/>
  <c r="C712" i="24"/>
  <c r="C309" i="32"/>
  <c r="C78" i="15"/>
  <c r="G78" i="15" s="1"/>
  <c r="C619" i="24"/>
  <c r="H50" i="15"/>
  <c r="E277" i="32"/>
  <c r="C70" i="15"/>
  <c r="G70" i="15" s="1"/>
  <c r="I245" i="32"/>
  <c r="CE85" i="24"/>
  <c r="I373" i="32" s="1"/>
  <c r="C688" i="24"/>
  <c r="C91" i="15"/>
  <c r="G91" i="15" s="1"/>
  <c r="C24" i="15"/>
  <c r="G24" i="15" s="1"/>
  <c r="E53" i="32"/>
  <c r="C80" i="15"/>
  <c r="G80" i="15" s="1"/>
  <c r="C647" i="24"/>
  <c r="I85" i="32"/>
  <c r="G341" i="32"/>
  <c r="C89" i="15"/>
  <c r="G89" i="15" s="1"/>
  <c r="C645" i="24"/>
  <c r="C687" i="24"/>
  <c r="C34" i="15"/>
  <c r="C621" i="24"/>
  <c r="C638" i="24"/>
  <c r="I277" i="32"/>
  <c r="C77" i="15"/>
  <c r="G77" i="15" s="1"/>
  <c r="C710" i="24"/>
  <c r="C57" i="15"/>
  <c r="G57" i="15" s="1"/>
  <c r="C213" i="32"/>
  <c r="C43" i="15"/>
  <c r="C696" i="24"/>
  <c r="C149" i="32"/>
  <c r="H21" i="32"/>
  <c r="C673" i="24"/>
  <c r="C702" i="24"/>
  <c r="I149" i="32"/>
  <c r="C49" i="15"/>
  <c r="C625" i="24"/>
  <c r="I213" i="32"/>
  <c r="C698" i="24"/>
  <c r="E149" i="32"/>
  <c r="C45" i="15"/>
  <c r="H53" i="32"/>
  <c r="C27" i="15"/>
  <c r="C680" i="24"/>
  <c r="H277" i="32"/>
  <c r="C76" i="15"/>
  <c r="G76" i="15" s="1"/>
  <c r="C637" i="24"/>
  <c r="F341" i="32"/>
  <c r="C88" i="15"/>
  <c r="G88" i="15" s="1"/>
  <c r="C644" i="24"/>
  <c r="C245" i="32"/>
  <c r="C628" i="24"/>
  <c r="C64" i="15"/>
  <c r="G64" i="15" s="1"/>
  <c r="C674" i="24"/>
  <c r="I21" i="32"/>
  <c r="C21" i="15"/>
  <c r="G21" i="15" s="1"/>
  <c r="C685" i="24"/>
  <c r="F85" i="32"/>
  <c r="C32" i="15"/>
  <c r="G32" i="15" s="1"/>
  <c r="G213" i="32"/>
  <c r="C61" i="15"/>
  <c r="C631" i="24"/>
  <c r="C37" i="15"/>
  <c r="D117" i="32"/>
  <c r="C690" i="24"/>
  <c r="C616" i="24"/>
  <c r="C62" i="15"/>
  <c r="H213" i="32"/>
  <c r="C699" i="24"/>
  <c r="F149" i="32"/>
  <c r="C46" i="15"/>
  <c r="G309" i="32"/>
  <c r="C82" i="15"/>
  <c r="G82" i="15" s="1"/>
  <c r="C626" i="24"/>
  <c r="G245" i="32"/>
  <c r="C68" i="15"/>
  <c r="G68" i="15" s="1"/>
  <c r="C624" i="24"/>
  <c r="E117" i="32"/>
  <c r="C691" i="24"/>
  <c r="C38" i="15"/>
  <c r="G38" i="15" s="1"/>
  <c r="F245" i="32"/>
  <c r="C67" i="15"/>
  <c r="G67" i="15" s="1"/>
  <c r="C633" i="24"/>
  <c r="E341" i="32"/>
  <c r="C87" i="15"/>
  <c r="G87" i="15" s="1"/>
  <c r="C643" i="24"/>
  <c r="D373" i="32"/>
  <c r="C620" i="24"/>
  <c r="C93" i="15"/>
  <c r="G93" i="15" s="1"/>
  <c r="H309" i="32"/>
  <c r="C83" i="15"/>
  <c r="G83" i="15" s="1"/>
  <c r="C639" i="24"/>
  <c r="E21" i="32"/>
  <c r="C17" i="15"/>
  <c r="C670" i="24"/>
  <c r="C48" i="15"/>
  <c r="C701" i="24"/>
  <c r="H149" i="32"/>
  <c r="C29" i="15"/>
  <c r="C85" i="32"/>
  <c r="C682" i="24"/>
  <c r="C117" i="32"/>
  <c r="C689" i="24"/>
  <c r="C36" i="15"/>
  <c r="C614" i="24"/>
  <c r="H245" i="32"/>
  <c r="C69" i="15"/>
  <c r="E245" i="32"/>
  <c r="C66" i="15"/>
  <c r="G66" i="15" s="1"/>
  <c r="C632" i="24"/>
  <c r="C706" i="24"/>
  <c r="F181" i="32"/>
  <c r="C53" i="15"/>
  <c r="G53" i="15" s="1"/>
  <c r="D21" i="32"/>
  <c r="C16" i="15"/>
  <c r="G16" i="15" s="1"/>
  <c r="C669" i="24"/>
  <c r="C18" i="15"/>
  <c r="F21" i="32"/>
  <c r="C671" i="24"/>
  <c r="C26" i="15"/>
  <c r="G53" i="32"/>
  <c r="C679" i="24"/>
  <c r="H28" i="15"/>
  <c r="I28" i="15" s="1"/>
  <c r="G63" i="15"/>
  <c r="H63" i="15" s="1"/>
  <c r="I63" i="15" s="1"/>
  <c r="C33" i="15"/>
  <c r="G85" i="32"/>
  <c r="C686" i="24"/>
  <c r="C704" i="24"/>
  <c r="C51" i="15"/>
  <c r="G51" i="15" s="1"/>
  <c r="D181" i="32"/>
  <c r="E85" i="32"/>
  <c r="C31" i="15"/>
  <c r="G31" i="15" s="1"/>
  <c r="C684" i="24"/>
  <c r="E711" i="34"/>
  <c r="E704" i="34"/>
  <c r="E692" i="34"/>
  <c r="E680" i="34"/>
  <c r="E668" i="34"/>
  <c r="E705" i="34"/>
  <c r="E693" i="34"/>
  <c r="E681" i="34"/>
  <c r="E669" i="34"/>
  <c r="E707" i="34"/>
  <c r="E695" i="34"/>
  <c r="E683" i="34"/>
  <c r="E671" i="34"/>
  <c r="E642" i="34"/>
  <c r="E639" i="34"/>
  <c r="E636" i="34"/>
  <c r="E633" i="34"/>
  <c r="E630" i="34"/>
  <c r="E708" i="34"/>
  <c r="E696" i="34"/>
  <c r="E684" i="34"/>
  <c r="E672" i="34"/>
  <c r="E628" i="34"/>
  <c r="E699" i="34"/>
  <c r="E687" i="34"/>
  <c r="E675" i="34"/>
  <c r="E643" i="34"/>
  <c r="E640" i="34"/>
  <c r="E637" i="34"/>
  <c r="E634" i="34"/>
  <c r="E631" i="34"/>
  <c r="E625" i="34"/>
  <c r="E716" i="34"/>
  <c r="E700" i="34"/>
  <c r="E688" i="34"/>
  <c r="E676" i="34"/>
  <c r="E701" i="34"/>
  <c r="E689" i="34"/>
  <c r="E677" i="34"/>
  <c r="E627" i="34"/>
  <c r="E673" i="34"/>
  <c r="E710" i="34"/>
  <c r="E703" i="34"/>
  <c r="E682" i="34"/>
  <c r="E698" i="34"/>
  <c r="E691" i="34"/>
  <c r="E670" i="34"/>
  <c r="E645" i="34"/>
  <c r="E626" i="34"/>
  <c r="E712" i="34"/>
  <c r="E686" i="34"/>
  <c r="E679" i="34"/>
  <c r="E709" i="34"/>
  <c r="E702" i="34"/>
  <c r="E647" i="34"/>
  <c r="E697" i="34"/>
  <c r="E690" i="34"/>
  <c r="E644" i="34"/>
  <c r="E641" i="34"/>
  <c r="E638" i="34"/>
  <c r="E635" i="34"/>
  <c r="E632" i="34"/>
  <c r="E685" i="34"/>
  <c r="E678" i="34"/>
  <c r="E713" i="34"/>
  <c r="E694" i="34"/>
  <c r="E646" i="34"/>
  <c r="E674" i="34"/>
  <c r="E629" i="34"/>
  <c r="E706" i="34"/>
  <c r="E624" i="34"/>
  <c r="G15" i="15"/>
  <c r="H15" i="15" s="1"/>
  <c r="C138" i="8"/>
  <c r="D417" i="24"/>
  <c r="C716" i="24" l="1"/>
  <c r="G65" i="15"/>
  <c r="H65" i="15"/>
  <c r="I65" i="15" s="1"/>
  <c r="H47" i="15"/>
  <c r="I47" i="15" s="1"/>
  <c r="C715" i="24"/>
  <c r="G34" i="15"/>
  <c r="H34" i="15" s="1"/>
  <c r="G49" i="15"/>
  <c r="H49" i="15" s="1"/>
  <c r="I49" i="15" s="1"/>
  <c r="G27" i="15"/>
  <c r="H27" i="15" s="1"/>
  <c r="I27" i="15" s="1"/>
  <c r="G45" i="15"/>
  <c r="H45" i="15" s="1"/>
  <c r="I45" i="15" s="1"/>
  <c r="G43" i="15"/>
  <c r="H43" i="15" s="1"/>
  <c r="I43" i="15" s="1"/>
  <c r="H46" i="15"/>
  <c r="I46" i="15" s="1"/>
  <c r="G46" i="15"/>
  <c r="G37" i="15"/>
  <c r="H37" i="15" s="1"/>
  <c r="G29" i="15"/>
  <c r="H29" i="15" s="1"/>
  <c r="I29" i="15" s="1"/>
  <c r="G48" i="15"/>
  <c r="H48" i="15" s="1"/>
  <c r="I48" i="15" s="1"/>
  <c r="G69" i="15"/>
  <c r="H69" i="15" s="1"/>
  <c r="I69" i="15" s="1"/>
  <c r="H26" i="15"/>
  <c r="I26" i="15" s="1"/>
  <c r="G26" i="15"/>
  <c r="G18" i="15"/>
  <c r="H18" i="15" s="1"/>
  <c r="I18" i="15" s="1"/>
  <c r="G17" i="15"/>
  <c r="H17" i="15" s="1"/>
  <c r="I17" i="15" s="1"/>
  <c r="C648" i="24"/>
  <c r="M716" i="24" s="1"/>
  <c r="D615" i="24"/>
  <c r="G36" i="15"/>
  <c r="H36" i="15" s="1"/>
  <c r="I36" i="15" s="1"/>
  <c r="G33" i="15"/>
  <c r="H33" i="15" s="1"/>
  <c r="I33" i="15" s="1"/>
  <c r="C168" i="8"/>
  <c r="D421" i="24"/>
  <c r="E715" i="34"/>
  <c r="F624" i="34"/>
  <c r="D699" i="24" l="1"/>
  <c r="D643" i="24"/>
  <c r="D694" i="24"/>
  <c r="D705" i="24"/>
  <c r="D686" i="24"/>
  <c r="D682" i="24"/>
  <c r="D647" i="24"/>
  <c r="D683" i="24"/>
  <c r="D675" i="24"/>
  <c r="D669" i="24"/>
  <c r="D634" i="24"/>
  <c r="D642" i="24"/>
  <c r="D695" i="24"/>
  <c r="D636" i="24"/>
  <c r="D703" i="24"/>
  <c r="D630" i="24"/>
  <c r="D691" i="24"/>
  <c r="D697" i="24"/>
  <c r="D710" i="24"/>
  <c r="D713" i="24"/>
  <c r="D696" i="24"/>
  <c r="D640" i="24"/>
  <c r="D674" i="24"/>
  <c r="D620" i="24"/>
  <c r="D701" i="24"/>
  <c r="D637" i="24"/>
  <c r="D644" i="24"/>
  <c r="D623" i="24"/>
  <c r="D646" i="24"/>
  <c r="D641" i="24"/>
  <c r="D626" i="24"/>
  <c r="D625" i="24"/>
  <c r="D698" i="24"/>
  <c r="D709" i="24"/>
  <c r="D687" i="24"/>
  <c r="D622" i="24"/>
  <c r="D688" i="24"/>
  <c r="D679" i="24"/>
  <c r="D681" i="24"/>
  <c r="D692" i="24"/>
  <c r="D678" i="24"/>
  <c r="D619" i="24"/>
  <c r="D618" i="24"/>
  <c r="D632" i="24"/>
  <c r="D672" i="24"/>
  <c r="D645" i="24"/>
  <c r="D689" i="24"/>
  <c r="D628" i="24"/>
  <c r="D627" i="24"/>
  <c r="D684" i="24"/>
  <c r="D680" i="24"/>
  <c r="D677" i="24"/>
  <c r="D621" i="24"/>
  <c r="D631" i="24"/>
  <c r="D638" i="24"/>
  <c r="D639" i="24"/>
  <c r="D700" i="24"/>
  <c r="D629" i="24"/>
  <c r="D712" i="24"/>
  <c r="D635" i="24"/>
  <c r="D693" i="24"/>
  <c r="D716" i="24"/>
  <c r="D633" i="24"/>
  <c r="D668" i="24"/>
  <c r="D617" i="24"/>
  <c r="D685" i="24"/>
  <c r="D704" i="24"/>
  <c r="D616" i="24"/>
  <c r="D702" i="24"/>
  <c r="D676" i="24"/>
  <c r="D706" i="24"/>
  <c r="D624" i="24"/>
  <c r="D690" i="24"/>
  <c r="D673" i="24"/>
  <c r="D711" i="24"/>
  <c r="D708" i="24"/>
  <c r="D707" i="24"/>
  <c r="D671" i="24"/>
  <c r="D670" i="24"/>
  <c r="C172" i="8"/>
  <c r="D424" i="24"/>
  <c r="C177" i="8" s="1"/>
  <c r="F712" i="34"/>
  <c r="F705" i="34"/>
  <c r="F693" i="34"/>
  <c r="F681" i="34"/>
  <c r="F669" i="34"/>
  <c r="F713" i="34"/>
  <c r="F706" i="34"/>
  <c r="F694" i="34"/>
  <c r="F682" i="34"/>
  <c r="F670" i="34"/>
  <c r="F645" i="34"/>
  <c r="F626" i="34"/>
  <c r="F708" i="34"/>
  <c r="F696" i="34"/>
  <c r="F684" i="34"/>
  <c r="F672" i="34"/>
  <c r="F628" i="34"/>
  <c r="F709" i="34"/>
  <c r="F697" i="34"/>
  <c r="F685" i="34"/>
  <c r="F673" i="34"/>
  <c r="F716" i="34"/>
  <c r="F700" i="34"/>
  <c r="F688" i="34"/>
  <c r="F676" i="34"/>
  <c r="F711" i="34"/>
  <c r="F701" i="34"/>
  <c r="F689" i="34"/>
  <c r="F677" i="34"/>
  <c r="F627" i="34"/>
  <c r="F702" i="34"/>
  <c r="F690" i="34"/>
  <c r="F678" i="34"/>
  <c r="F647" i="34"/>
  <c r="F629" i="34"/>
  <c r="F710" i="34"/>
  <c r="F703" i="34"/>
  <c r="F680" i="34"/>
  <c r="F643" i="34"/>
  <c r="F640" i="34"/>
  <c r="F637" i="34"/>
  <c r="F634" i="34"/>
  <c r="F631" i="34"/>
  <c r="F675" i="34"/>
  <c r="F698" i="34"/>
  <c r="F691" i="34"/>
  <c r="F668" i="34"/>
  <c r="F707" i="34"/>
  <c r="F686" i="34"/>
  <c r="F679" i="34"/>
  <c r="F642" i="34"/>
  <c r="F639" i="34"/>
  <c r="F636" i="34"/>
  <c r="F633" i="34"/>
  <c r="F630" i="34"/>
  <c r="F695" i="34"/>
  <c r="F674" i="34"/>
  <c r="F625" i="34"/>
  <c r="F704" i="34"/>
  <c r="F683" i="34"/>
  <c r="F692" i="34"/>
  <c r="F671" i="34"/>
  <c r="F646" i="34"/>
  <c r="F687" i="34"/>
  <c r="F641" i="34"/>
  <c r="F632" i="34"/>
  <c r="F638" i="34"/>
  <c r="F644" i="34"/>
  <c r="F635" i="34"/>
  <c r="F699" i="34"/>
  <c r="D715" i="24" l="1"/>
  <c r="E623" i="24"/>
  <c r="E612" i="24"/>
  <c r="F715" i="34"/>
  <c r="G625" i="34"/>
  <c r="E704" i="24" l="1"/>
  <c r="E684" i="24"/>
  <c r="E685" i="24"/>
  <c r="E674" i="24"/>
  <c r="E710" i="24"/>
  <c r="E708" i="24"/>
  <c r="E680" i="24"/>
  <c r="E643" i="24"/>
  <c r="E629" i="24"/>
  <c r="E707" i="24"/>
  <c r="E713" i="24"/>
  <c r="E694" i="24"/>
  <c r="E695" i="24"/>
  <c r="E690" i="24"/>
  <c r="E693" i="24"/>
  <c r="E626" i="24"/>
  <c r="E670" i="24"/>
  <c r="E709" i="24"/>
  <c r="E641" i="24"/>
  <c r="E711" i="24"/>
  <c r="E692" i="24"/>
  <c r="E671" i="24"/>
  <c r="E681" i="24"/>
  <c r="E635" i="24"/>
  <c r="E630" i="24"/>
  <c r="E701" i="24"/>
  <c r="E628" i="24"/>
  <c r="E644" i="24"/>
  <c r="E698" i="24"/>
  <c r="E706" i="24"/>
  <c r="E689" i="24"/>
  <c r="E668" i="24"/>
  <c r="E640" i="24"/>
  <c r="E677" i="24"/>
  <c r="E645" i="24"/>
  <c r="E691" i="24"/>
  <c r="E712" i="24"/>
  <c r="E699" i="24"/>
  <c r="E637" i="24"/>
  <c r="E673" i="24"/>
  <c r="E638" i="24"/>
  <c r="E633" i="24"/>
  <c r="E672" i="24"/>
  <c r="E683" i="24"/>
  <c r="E696" i="24"/>
  <c r="E634" i="24"/>
  <c r="E686" i="24"/>
  <c r="E632" i="24"/>
  <c r="E624" i="24"/>
  <c r="F624" i="24" s="1"/>
  <c r="F704" i="24" s="1"/>
  <c r="E639" i="24"/>
  <c r="E675" i="24"/>
  <c r="E631" i="24"/>
  <c r="E682" i="24"/>
  <c r="E669" i="24"/>
  <c r="E679" i="24"/>
  <c r="E700" i="24"/>
  <c r="E642" i="24"/>
  <c r="E702" i="24"/>
  <c r="E646" i="24"/>
  <c r="E625" i="24"/>
  <c r="E687" i="24"/>
  <c r="E627" i="24"/>
  <c r="E676" i="24"/>
  <c r="E678" i="24"/>
  <c r="E647" i="24"/>
  <c r="E697" i="24"/>
  <c r="E636" i="24"/>
  <c r="E705" i="24"/>
  <c r="E688" i="24"/>
  <c r="E716" i="24"/>
  <c r="E703" i="24"/>
  <c r="G710" i="34"/>
  <c r="G713" i="34"/>
  <c r="G706" i="34"/>
  <c r="G694" i="34"/>
  <c r="G682" i="34"/>
  <c r="G670" i="34"/>
  <c r="G645" i="34"/>
  <c r="G626" i="34"/>
  <c r="G707" i="34"/>
  <c r="G695" i="34"/>
  <c r="G683" i="34"/>
  <c r="G671" i="34"/>
  <c r="G642" i="34"/>
  <c r="G639" i="34"/>
  <c r="G636" i="34"/>
  <c r="G633" i="34"/>
  <c r="G630" i="34"/>
  <c r="G709" i="34"/>
  <c r="G697" i="34"/>
  <c r="G685" i="34"/>
  <c r="G673" i="34"/>
  <c r="G698" i="34"/>
  <c r="G686" i="34"/>
  <c r="G674" i="34"/>
  <c r="G646" i="34"/>
  <c r="G711" i="34"/>
  <c r="G701" i="34"/>
  <c r="G689" i="34"/>
  <c r="G677" i="34"/>
  <c r="G627" i="34"/>
  <c r="G702" i="34"/>
  <c r="G690" i="34"/>
  <c r="G678" i="34"/>
  <c r="G647" i="34"/>
  <c r="G629" i="34"/>
  <c r="G703" i="34"/>
  <c r="G691" i="34"/>
  <c r="G679" i="34"/>
  <c r="G644" i="34"/>
  <c r="G641" i="34"/>
  <c r="G638" i="34"/>
  <c r="G635" i="34"/>
  <c r="G632" i="34"/>
  <c r="G675" i="34"/>
  <c r="G696" i="34"/>
  <c r="G668" i="34"/>
  <c r="G705" i="34"/>
  <c r="G716" i="34"/>
  <c r="G712" i="34"/>
  <c r="G684" i="34"/>
  <c r="G700" i="34"/>
  <c r="G693" i="34"/>
  <c r="G672" i="34"/>
  <c r="G688" i="34"/>
  <c r="G681" i="34"/>
  <c r="G699" i="34"/>
  <c r="G676" i="34"/>
  <c r="G669" i="34"/>
  <c r="G687" i="34"/>
  <c r="G628" i="34"/>
  <c r="H628" i="34" s="1"/>
  <c r="G708" i="34"/>
  <c r="G680" i="34"/>
  <c r="G643" i="34"/>
  <c r="G640" i="34"/>
  <c r="G637" i="34"/>
  <c r="G634" i="34"/>
  <c r="G631" i="34"/>
  <c r="G704" i="34"/>
  <c r="G692" i="34"/>
  <c r="F682" i="24" l="1"/>
  <c r="F713" i="24"/>
  <c r="F625" i="24"/>
  <c r="F637" i="24"/>
  <c r="F678" i="24"/>
  <c r="F716" i="24"/>
  <c r="F675" i="24"/>
  <c r="F705" i="24"/>
  <c r="F639" i="24"/>
  <c r="F643" i="24"/>
  <c r="F698" i="24"/>
  <c r="F692" i="24"/>
  <c r="F645" i="24"/>
  <c r="F707" i="24"/>
  <c r="F700" i="24"/>
  <c r="F684" i="24"/>
  <c r="F676" i="24"/>
  <c r="F688" i="24"/>
  <c r="F627" i="24"/>
  <c r="F644" i="24"/>
  <c r="F626" i="24"/>
  <c r="F709" i="24"/>
  <c r="F635" i="24"/>
  <c r="F646" i="24"/>
  <c r="F634" i="24"/>
  <c r="F708" i="24"/>
  <c r="F680" i="24"/>
  <c r="F693" i="24"/>
  <c r="F697" i="24"/>
  <c r="F711" i="24"/>
  <c r="F673" i="24"/>
  <c r="F712" i="24"/>
  <c r="F685" i="24"/>
  <c r="F642" i="24"/>
  <c r="F636" i="24"/>
  <c r="G625" i="24"/>
  <c r="G697" i="24" s="1"/>
  <c r="F683" i="24"/>
  <c r="F671" i="24"/>
  <c r="F632" i="24"/>
  <c r="F701" i="24"/>
  <c r="F699" i="24"/>
  <c r="F702" i="24"/>
  <c r="F630" i="24"/>
  <c r="F633" i="24"/>
  <c r="F674" i="24"/>
  <c r="F670" i="24"/>
  <c r="F641" i="24"/>
  <c r="F672" i="24"/>
  <c r="F629" i="24"/>
  <c r="F668" i="24"/>
  <c r="F638" i="24"/>
  <c r="F695" i="24"/>
  <c r="F689" i="24"/>
  <c r="F679" i="24"/>
  <c r="F706" i="24"/>
  <c r="F691" i="24"/>
  <c r="F647" i="24"/>
  <c r="F669" i="24"/>
  <c r="F694" i="24"/>
  <c r="F687" i="24"/>
  <c r="F686" i="24"/>
  <c r="F710" i="24"/>
  <c r="F677" i="24"/>
  <c r="F631" i="24"/>
  <c r="F640" i="24"/>
  <c r="F690" i="24"/>
  <c r="F628" i="24"/>
  <c r="F696" i="24"/>
  <c r="F703" i="24"/>
  <c r="F681" i="24"/>
  <c r="E715" i="24"/>
  <c r="H711" i="34"/>
  <c r="H713" i="34"/>
  <c r="H707" i="34"/>
  <c r="H695" i="34"/>
  <c r="H683" i="34"/>
  <c r="H671" i="34"/>
  <c r="H642" i="34"/>
  <c r="H639" i="34"/>
  <c r="H636" i="34"/>
  <c r="H633" i="34"/>
  <c r="H630" i="34"/>
  <c r="H708" i="34"/>
  <c r="H696" i="34"/>
  <c r="H684" i="34"/>
  <c r="H672" i="34"/>
  <c r="H698" i="34"/>
  <c r="H686" i="34"/>
  <c r="H674" i="34"/>
  <c r="H646" i="34"/>
  <c r="H710" i="34"/>
  <c r="H699" i="34"/>
  <c r="H687" i="34"/>
  <c r="H675" i="34"/>
  <c r="H643" i="34"/>
  <c r="H640" i="34"/>
  <c r="H637" i="34"/>
  <c r="H634" i="34"/>
  <c r="H631" i="34"/>
  <c r="H702" i="34"/>
  <c r="H690" i="34"/>
  <c r="H678" i="34"/>
  <c r="H647" i="34"/>
  <c r="H629" i="34"/>
  <c r="H703" i="34"/>
  <c r="H691" i="34"/>
  <c r="H679" i="34"/>
  <c r="H644" i="34"/>
  <c r="H641" i="34"/>
  <c r="H638" i="34"/>
  <c r="H635" i="34"/>
  <c r="H632" i="34"/>
  <c r="H712" i="34"/>
  <c r="H704" i="34"/>
  <c r="H692" i="34"/>
  <c r="H680" i="34"/>
  <c r="H668" i="34"/>
  <c r="H682" i="34"/>
  <c r="H705" i="34"/>
  <c r="H689" i="34"/>
  <c r="H716" i="34"/>
  <c r="H670" i="34"/>
  <c r="H645" i="34"/>
  <c r="H700" i="34"/>
  <c r="H693" i="34"/>
  <c r="H677" i="34"/>
  <c r="H709" i="34"/>
  <c r="H688" i="34"/>
  <c r="H681" i="34"/>
  <c r="H706" i="34"/>
  <c r="H694" i="34"/>
  <c r="H701" i="34"/>
  <c r="H673" i="34"/>
  <c r="H669" i="34"/>
  <c r="H697" i="34"/>
  <c r="H676" i="34"/>
  <c r="H685" i="34"/>
  <c r="G715" i="34"/>
  <c r="G673" i="24" l="1"/>
  <c r="G637" i="24"/>
  <c r="G692" i="24"/>
  <c r="G645" i="24"/>
  <c r="G701" i="24"/>
  <c r="G642" i="24"/>
  <c r="F715" i="24"/>
  <c r="G632" i="24"/>
  <c r="G716" i="24"/>
  <c r="G638" i="24"/>
  <c r="G682" i="24"/>
  <c r="G711" i="24"/>
  <c r="G628" i="24"/>
  <c r="G707" i="24"/>
  <c r="G695" i="24"/>
  <c r="G639" i="24"/>
  <c r="G647" i="24"/>
  <c r="G699" i="24"/>
  <c r="G672" i="24"/>
  <c r="G688" i="24"/>
  <c r="G668" i="24"/>
  <c r="G633" i="24"/>
  <c r="G675" i="24"/>
  <c r="G681" i="24"/>
  <c r="G646" i="24"/>
  <c r="G680" i="24"/>
  <c r="G690" i="24"/>
  <c r="G671" i="24"/>
  <c r="G685" i="24"/>
  <c r="G705" i="24"/>
  <c r="G627" i="24"/>
  <c r="G635" i="24"/>
  <c r="G626" i="24"/>
  <c r="G640" i="24"/>
  <c r="G629" i="24"/>
  <c r="G630" i="24"/>
  <c r="G636" i="24"/>
  <c r="G710" i="24"/>
  <c r="G686" i="24"/>
  <c r="G704" i="24"/>
  <c r="G691" i="24"/>
  <c r="G689" i="24"/>
  <c r="G706" i="24"/>
  <c r="G676" i="24"/>
  <c r="G678" i="24"/>
  <c r="G687" i="24"/>
  <c r="G669" i="24"/>
  <c r="G644" i="24"/>
  <c r="G683" i="24"/>
  <c r="G709" i="24"/>
  <c r="G643" i="24"/>
  <c r="G677" i="24"/>
  <c r="G634" i="24"/>
  <c r="G670" i="24"/>
  <c r="G708" i="24"/>
  <c r="G631" i="24"/>
  <c r="G696" i="24"/>
  <c r="G712" i="24"/>
  <c r="G679" i="24"/>
  <c r="G674" i="24"/>
  <c r="G694" i="24"/>
  <c r="G693" i="24"/>
  <c r="G702" i="24"/>
  <c r="G641" i="24"/>
  <c r="G703" i="24"/>
  <c r="G684" i="24"/>
  <c r="G700" i="24"/>
  <c r="G713" i="24"/>
  <c r="G698" i="24"/>
  <c r="H628" i="24"/>
  <c r="H715" i="34"/>
  <c r="I629" i="34"/>
  <c r="G715" i="24" l="1"/>
  <c r="H691" i="24"/>
  <c r="H681" i="24"/>
  <c r="H682" i="24"/>
  <c r="H677" i="24"/>
  <c r="H694" i="24"/>
  <c r="H636" i="24"/>
  <c r="H678" i="24"/>
  <c r="H634" i="24"/>
  <c r="H689" i="24"/>
  <c r="H679" i="24"/>
  <c r="H675" i="24"/>
  <c r="H640" i="24"/>
  <c r="H643" i="24"/>
  <c r="H704" i="24"/>
  <c r="H676" i="24"/>
  <c r="H632" i="24"/>
  <c r="H670" i="24"/>
  <c r="H686" i="24"/>
  <c r="H707" i="24"/>
  <c r="H671" i="24"/>
  <c r="H637" i="24"/>
  <c r="H699" i="24"/>
  <c r="H687" i="24"/>
  <c r="H630" i="24"/>
  <c r="H669" i="24"/>
  <c r="H629" i="24"/>
  <c r="H688" i="24"/>
  <c r="H680" i="24"/>
  <c r="H710" i="24"/>
  <c r="H716" i="24"/>
  <c r="H647" i="24"/>
  <c r="H693" i="24"/>
  <c r="H645" i="24"/>
  <c r="H708" i="24"/>
  <c r="H703" i="24"/>
  <c r="H644" i="24"/>
  <c r="H638" i="24"/>
  <c r="H668" i="24"/>
  <c r="H697" i="24"/>
  <c r="H698" i="24"/>
  <c r="H712" i="24"/>
  <c r="H702" i="24"/>
  <c r="H639" i="24"/>
  <c r="H690" i="24"/>
  <c r="H700" i="24"/>
  <c r="H672" i="24"/>
  <c r="H696" i="24"/>
  <c r="H683" i="24"/>
  <c r="H684" i="24"/>
  <c r="H706" i="24"/>
  <c r="H642" i="24"/>
  <c r="H709" i="24"/>
  <c r="H701" i="24"/>
  <c r="H631" i="24"/>
  <c r="H685" i="24"/>
  <c r="H695" i="24"/>
  <c r="H674" i="24"/>
  <c r="H673" i="24"/>
  <c r="H633" i="24"/>
  <c r="H705" i="24"/>
  <c r="H646" i="24"/>
  <c r="H711" i="24"/>
  <c r="H713" i="24"/>
  <c r="H692" i="24"/>
  <c r="H635" i="24"/>
  <c r="H641" i="24"/>
  <c r="I712" i="34"/>
  <c r="I716" i="34"/>
  <c r="I708" i="34"/>
  <c r="I696" i="34"/>
  <c r="I684" i="34"/>
  <c r="I672" i="34"/>
  <c r="I709" i="34"/>
  <c r="I697" i="34"/>
  <c r="I685" i="34"/>
  <c r="I673" i="34"/>
  <c r="I710" i="34"/>
  <c r="I699" i="34"/>
  <c r="I687" i="34"/>
  <c r="I675" i="34"/>
  <c r="I643" i="34"/>
  <c r="I640" i="34"/>
  <c r="I637" i="34"/>
  <c r="I634" i="34"/>
  <c r="I631" i="34"/>
  <c r="I700" i="34"/>
  <c r="I688" i="34"/>
  <c r="I676" i="34"/>
  <c r="I703" i="34"/>
  <c r="I691" i="34"/>
  <c r="I679" i="34"/>
  <c r="I644" i="34"/>
  <c r="I641" i="34"/>
  <c r="I638" i="34"/>
  <c r="I635" i="34"/>
  <c r="I632" i="34"/>
  <c r="I704" i="34"/>
  <c r="I692" i="34"/>
  <c r="I680" i="34"/>
  <c r="I668" i="34"/>
  <c r="I705" i="34"/>
  <c r="I693" i="34"/>
  <c r="I681" i="34"/>
  <c r="I669" i="34"/>
  <c r="I689" i="34"/>
  <c r="I698" i="34"/>
  <c r="I670" i="34"/>
  <c r="I645" i="34"/>
  <c r="I677" i="34"/>
  <c r="I707" i="34"/>
  <c r="I686" i="34"/>
  <c r="I642" i="34"/>
  <c r="I639" i="34"/>
  <c r="I636" i="34"/>
  <c r="I633" i="34"/>
  <c r="I630" i="34"/>
  <c r="I702" i="34"/>
  <c r="I695" i="34"/>
  <c r="I674" i="34"/>
  <c r="I647" i="34"/>
  <c r="I711" i="34"/>
  <c r="I713" i="34"/>
  <c r="I701" i="34"/>
  <c r="I682" i="34"/>
  <c r="I690" i="34"/>
  <c r="I683" i="34"/>
  <c r="I694" i="34"/>
  <c r="I646" i="34"/>
  <c r="I706" i="34"/>
  <c r="I671" i="34"/>
  <c r="I678" i="34"/>
  <c r="H715" i="24" l="1"/>
  <c r="I629" i="24"/>
  <c r="I715" i="34"/>
  <c r="J630" i="34"/>
  <c r="I679" i="24" l="1"/>
  <c r="I643" i="24"/>
  <c r="I638" i="24"/>
  <c r="I637" i="24"/>
  <c r="I689" i="24"/>
  <c r="I711" i="24"/>
  <c r="I644" i="24"/>
  <c r="I688" i="24"/>
  <c r="I703" i="24"/>
  <c r="I690" i="24"/>
  <c r="I687" i="24"/>
  <c r="I709" i="24"/>
  <c r="I673" i="24"/>
  <c r="I672" i="24"/>
  <c r="I634" i="24"/>
  <c r="I633" i="24"/>
  <c r="I674" i="24"/>
  <c r="I695" i="24"/>
  <c r="I686" i="24"/>
  <c r="I700" i="24"/>
  <c r="I699" i="24"/>
  <c r="I705" i="24"/>
  <c r="I684" i="24"/>
  <c r="I716" i="24"/>
  <c r="I697" i="24"/>
  <c r="I702" i="24"/>
  <c r="I668" i="24"/>
  <c r="I680" i="24"/>
  <c r="I713" i="24"/>
  <c r="I641" i="24"/>
  <c r="I635" i="24"/>
  <c r="I681" i="24"/>
  <c r="I631" i="24"/>
  <c r="I677" i="24"/>
  <c r="I642" i="24"/>
  <c r="I669" i="24"/>
  <c r="I692" i="24"/>
  <c r="I691" i="24"/>
  <c r="I712" i="24"/>
  <c r="I671" i="24"/>
  <c r="I701" i="24"/>
  <c r="I676" i="24"/>
  <c r="I696" i="24"/>
  <c r="I646" i="24"/>
  <c r="I639" i="24"/>
  <c r="I630" i="24"/>
  <c r="I710" i="24"/>
  <c r="I682" i="24"/>
  <c r="I693" i="24"/>
  <c r="I636" i="24"/>
  <c r="I708" i="24"/>
  <c r="I645" i="24"/>
  <c r="I706" i="24"/>
  <c r="I632" i="24"/>
  <c r="I675" i="24"/>
  <c r="I685" i="24"/>
  <c r="I694" i="24"/>
  <c r="I647" i="24"/>
  <c r="I640" i="24"/>
  <c r="I707" i="24"/>
  <c r="I683" i="24"/>
  <c r="I678" i="24"/>
  <c r="I704" i="24"/>
  <c r="I698" i="24"/>
  <c r="I670" i="24"/>
  <c r="J713" i="34"/>
  <c r="J709" i="34"/>
  <c r="J697" i="34"/>
  <c r="J685" i="34"/>
  <c r="J673" i="34"/>
  <c r="J698" i="34"/>
  <c r="J686" i="34"/>
  <c r="J674" i="34"/>
  <c r="J646" i="34"/>
  <c r="J700" i="34"/>
  <c r="J688" i="34"/>
  <c r="J676" i="34"/>
  <c r="J716" i="34"/>
  <c r="J701" i="34"/>
  <c r="J689" i="34"/>
  <c r="J677" i="34"/>
  <c r="J704" i="34"/>
  <c r="J692" i="34"/>
  <c r="J680" i="34"/>
  <c r="J668" i="34"/>
  <c r="J712" i="34"/>
  <c r="J705" i="34"/>
  <c r="J693" i="34"/>
  <c r="J681" i="34"/>
  <c r="J669" i="34"/>
  <c r="J706" i="34"/>
  <c r="J694" i="34"/>
  <c r="J682" i="34"/>
  <c r="J670" i="34"/>
  <c r="J645" i="34"/>
  <c r="J696" i="34"/>
  <c r="J691" i="34"/>
  <c r="J707" i="34"/>
  <c r="J684" i="34"/>
  <c r="J642" i="34"/>
  <c r="J639" i="34"/>
  <c r="J636" i="34"/>
  <c r="J633" i="34"/>
  <c r="J679" i="34"/>
  <c r="J702" i="34"/>
  <c r="J695" i="34"/>
  <c r="J672" i="34"/>
  <c r="J647" i="34"/>
  <c r="J690" i="34"/>
  <c r="J683" i="34"/>
  <c r="J644" i="34"/>
  <c r="J641" i="34"/>
  <c r="J638" i="34"/>
  <c r="J635" i="34"/>
  <c r="J632" i="34"/>
  <c r="J678" i="34"/>
  <c r="J671" i="34"/>
  <c r="J708" i="34"/>
  <c r="J643" i="34"/>
  <c r="J640" i="34"/>
  <c r="J637" i="34"/>
  <c r="J634" i="34"/>
  <c r="J631" i="34"/>
  <c r="J710" i="34"/>
  <c r="J703" i="34"/>
  <c r="J675" i="34"/>
  <c r="J711" i="34"/>
  <c r="J687" i="34"/>
  <c r="J699" i="34"/>
  <c r="I715" i="24" l="1"/>
  <c r="J630" i="24"/>
  <c r="K644" i="34"/>
  <c r="L647" i="34"/>
  <c r="J715" i="34"/>
  <c r="J701" i="24" l="1"/>
  <c r="J688" i="24"/>
  <c r="J680" i="24"/>
  <c r="J690" i="24"/>
  <c r="J709" i="24"/>
  <c r="J700" i="24"/>
  <c r="J676" i="24"/>
  <c r="J672" i="24"/>
  <c r="J682" i="24"/>
  <c r="J670" i="24"/>
  <c r="J643" i="24"/>
  <c r="J668" i="24"/>
  <c r="J685" i="24"/>
  <c r="J669" i="24"/>
  <c r="J708" i="24"/>
  <c r="J681" i="24"/>
  <c r="J675" i="24"/>
  <c r="J694" i="24"/>
  <c r="J677" i="24"/>
  <c r="J705" i="24"/>
  <c r="J712" i="24"/>
  <c r="J710" i="24"/>
  <c r="J707" i="24"/>
  <c r="J684" i="24"/>
  <c r="J635" i="24"/>
  <c r="J633" i="24"/>
  <c r="J645" i="24"/>
  <c r="J711" i="24"/>
  <c r="J644" i="24"/>
  <c r="J683" i="24"/>
  <c r="J639" i="24"/>
  <c r="J693" i="24"/>
  <c r="J638" i="24"/>
  <c r="J640" i="24"/>
  <c r="J631" i="24"/>
  <c r="J632" i="24"/>
  <c r="J704" i="24"/>
  <c r="J696" i="24"/>
  <c r="J641" i="24"/>
  <c r="J687" i="24"/>
  <c r="J678" i="24"/>
  <c r="J697" i="24"/>
  <c r="J686" i="24"/>
  <c r="J698" i="24"/>
  <c r="J703" i="24"/>
  <c r="J646" i="24"/>
  <c r="J642" i="24"/>
  <c r="J692" i="24"/>
  <c r="J699" i="24"/>
  <c r="J636" i="24"/>
  <c r="J689" i="24"/>
  <c r="J679" i="24"/>
  <c r="J702" i="24"/>
  <c r="J691" i="24"/>
  <c r="J716" i="24"/>
  <c r="J673" i="24"/>
  <c r="J637" i="24"/>
  <c r="J706" i="24"/>
  <c r="J634" i="24"/>
  <c r="J713" i="24"/>
  <c r="J647" i="24"/>
  <c r="J671" i="24"/>
  <c r="J674" i="24"/>
  <c r="J695" i="24"/>
  <c r="L716" i="34"/>
  <c r="L710" i="34"/>
  <c r="L699" i="34"/>
  <c r="L687" i="34"/>
  <c r="L675" i="34"/>
  <c r="L700" i="34"/>
  <c r="L688" i="34"/>
  <c r="L676" i="34"/>
  <c r="M676" i="34" s="1"/>
  <c r="L711" i="34"/>
  <c r="L702" i="34"/>
  <c r="L690" i="34"/>
  <c r="M690" i="34" s="1"/>
  <c r="L678" i="34"/>
  <c r="M678" i="34" s="1"/>
  <c r="L703" i="34"/>
  <c r="L691" i="34"/>
  <c r="L679" i="34"/>
  <c r="L706" i="34"/>
  <c r="L694" i="34"/>
  <c r="L682" i="34"/>
  <c r="L670" i="34"/>
  <c r="L707" i="34"/>
  <c r="L695" i="34"/>
  <c r="M695" i="34" s="1"/>
  <c r="L683" i="34"/>
  <c r="M683" i="34" s="1"/>
  <c r="L671" i="34"/>
  <c r="M671" i="34" s="1"/>
  <c r="L713" i="34"/>
  <c r="M713" i="34" s="1"/>
  <c r="L708" i="34"/>
  <c r="L696" i="34"/>
  <c r="L684" i="34"/>
  <c r="L672" i="34"/>
  <c r="L705" i="34"/>
  <c r="M705" i="34" s="1"/>
  <c r="L698" i="34"/>
  <c r="L677" i="34"/>
  <c r="L712" i="34"/>
  <c r="M712" i="34" s="1"/>
  <c r="L693" i="34"/>
  <c r="M693" i="34" s="1"/>
  <c r="L686" i="34"/>
  <c r="M686" i="34" s="1"/>
  <c r="L709" i="34"/>
  <c r="M709" i="34" s="1"/>
  <c r="L681" i="34"/>
  <c r="M681" i="34" s="1"/>
  <c r="L674" i="34"/>
  <c r="L704" i="34"/>
  <c r="L697" i="34"/>
  <c r="M697" i="34" s="1"/>
  <c r="L669" i="34"/>
  <c r="L689" i="34"/>
  <c r="L668" i="34"/>
  <c r="L701" i="34"/>
  <c r="L680" i="34"/>
  <c r="M680" i="34" s="1"/>
  <c r="L673" i="34"/>
  <c r="M673" i="34" s="1"/>
  <c r="L692" i="34"/>
  <c r="M692" i="34" s="1"/>
  <c r="L685" i="34"/>
  <c r="M685" i="34" s="1"/>
  <c r="K698" i="34"/>
  <c r="K686" i="34"/>
  <c r="K674" i="34"/>
  <c r="K710" i="34"/>
  <c r="K699" i="34"/>
  <c r="K687" i="34"/>
  <c r="K675" i="34"/>
  <c r="K716" i="34"/>
  <c r="K701" i="34"/>
  <c r="K689" i="34"/>
  <c r="K677" i="34"/>
  <c r="K711" i="34"/>
  <c r="K702" i="34"/>
  <c r="K690" i="34"/>
  <c r="K678" i="34"/>
  <c r="K712" i="34"/>
  <c r="K705" i="34"/>
  <c r="K693" i="34"/>
  <c r="K681" i="34"/>
  <c r="K669" i="34"/>
  <c r="K706" i="34"/>
  <c r="K694" i="34"/>
  <c r="K682" i="34"/>
  <c r="K670" i="34"/>
  <c r="K707" i="34"/>
  <c r="K695" i="34"/>
  <c r="K683" i="34"/>
  <c r="K671" i="34"/>
  <c r="K691" i="34"/>
  <c r="K668" i="34"/>
  <c r="K684" i="34"/>
  <c r="K700" i="34"/>
  <c r="K679" i="34"/>
  <c r="K672" i="34"/>
  <c r="K709" i="34"/>
  <c r="K688" i="34"/>
  <c r="K704" i="34"/>
  <c r="K697" i="34"/>
  <c r="K676" i="34"/>
  <c r="K692" i="34"/>
  <c r="K685" i="34"/>
  <c r="K703" i="34"/>
  <c r="K680" i="34"/>
  <c r="K673" i="34"/>
  <c r="K696" i="34"/>
  <c r="K708" i="34"/>
  <c r="K713" i="34"/>
  <c r="J715" i="24" l="1"/>
  <c r="K644" i="24"/>
  <c r="L647" i="24"/>
  <c r="M701" i="34"/>
  <c r="M702" i="34"/>
  <c r="M711" i="34"/>
  <c r="M707" i="34"/>
  <c r="M677" i="34"/>
  <c r="M698" i="34"/>
  <c r="M672" i="34"/>
  <c r="M687" i="34"/>
  <c r="M688" i="34"/>
  <c r="L715" i="34"/>
  <c r="M668" i="34"/>
  <c r="M700" i="34"/>
  <c r="M694" i="34"/>
  <c r="M684" i="34"/>
  <c r="M699" i="34"/>
  <c r="M670" i="34"/>
  <c r="M682" i="34"/>
  <c r="M689" i="34"/>
  <c r="M669" i="34"/>
  <c r="M706" i="34"/>
  <c r="M704" i="34"/>
  <c r="M696" i="34"/>
  <c r="M691" i="34"/>
  <c r="M710" i="34"/>
  <c r="K715" i="34"/>
  <c r="M675" i="34"/>
  <c r="M679" i="34"/>
  <c r="M674" i="34"/>
  <c r="M708" i="34"/>
  <c r="M703" i="34"/>
  <c r="L691" i="24" l="1"/>
  <c r="L695" i="24"/>
  <c r="L681" i="24"/>
  <c r="L710" i="24"/>
  <c r="L688" i="24"/>
  <c r="M688" i="24" s="1"/>
  <c r="I87" i="32" s="1"/>
  <c r="L680" i="24"/>
  <c r="M680" i="24" s="1"/>
  <c r="H55" i="32" s="1"/>
  <c r="L669" i="24"/>
  <c r="L686" i="24"/>
  <c r="M686" i="24" s="1"/>
  <c r="G87" i="32" s="1"/>
  <c r="L679" i="24"/>
  <c r="M679" i="24" s="1"/>
  <c r="L668" i="24"/>
  <c r="L672" i="24"/>
  <c r="M672" i="24" s="1"/>
  <c r="G23" i="32" s="1"/>
  <c r="L705" i="24"/>
  <c r="M705" i="24" s="1"/>
  <c r="E183" i="32" s="1"/>
  <c r="L706" i="24"/>
  <c r="L674" i="24"/>
  <c r="L702" i="24"/>
  <c r="L675" i="24"/>
  <c r="L709" i="24"/>
  <c r="L670" i="24"/>
  <c r="M670" i="24" s="1"/>
  <c r="E23" i="32" s="1"/>
  <c r="L713" i="24"/>
  <c r="L687" i="24"/>
  <c r="M687" i="24" s="1"/>
  <c r="H87" i="32" s="1"/>
  <c r="L676" i="24"/>
  <c r="L711" i="24"/>
  <c r="M711" i="24" s="1"/>
  <c r="D215" i="32" s="1"/>
  <c r="L712" i="24"/>
  <c r="M712" i="24" s="1"/>
  <c r="E215" i="32" s="1"/>
  <c r="L707" i="24"/>
  <c r="M707" i="24" s="1"/>
  <c r="G183" i="32" s="1"/>
  <c r="L716" i="24"/>
  <c r="L678" i="24"/>
  <c r="L689" i="24"/>
  <c r="L671" i="24"/>
  <c r="L698" i="24"/>
  <c r="M698" i="24" s="1"/>
  <c r="E151" i="32" s="1"/>
  <c r="L692" i="24"/>
  <c r="M692" i="24" s="1"/>
  <c r="L693" i="24"/>
  <c r="M693" i="24" s="1"/>
  <c r="L696" i="24"/>
  <c r="M696" i="24" s="1"/>
  <c r="C151" i="32" s="1"/>
  <c r="L684" i="24"/>
  <c r="L683" i="24"/>
  <c r="M683" i="24" s="1"/>
  <c r="D87" i="32" s="1"/>
  <c r="L690" i="24"/>
  <c r="M690" i="24" s="1"/>
  <c r="D119" i="32" s="1"/>
  <c r="L673" i="24"/>
  <c r="M673" i="24" s="1"/>
  <c r="H23" i="32" s="1"/>
  <c r="L700" i="24"/>
  <c r="L699" i="24"/>
  <c r="L682" i="24"/>
  <c r="L677" i="24"/>
  <c r="M677" i="24" s="1"/>
  <c r="L701" i="24"/>
  <c r="L697" i="24"/>
  <c r="M697" i="24" s="1"/>
  <c r="D151" i="32" s="1"/>
  <c r="L703" i="24"/>
  <c r="L685" i="24"/>
  <c r="M685" i="24" s="1"/>
  <c r="F87" i="32" s="1"/>
  <c r="L694" i="24"/>
  <c r="M694" i="24" s="1"/>
  <c r="H119" i="32" s="1"/>
  <c r="L704" i="24"/>
  <c r="M704" i="24" s="1"/>
  <c r="D183" i="32" s="1"/>
  <c r="L708" i="24"/>
  <c r="K713" i="24"/>
  <c r="K695" i="24"/>
  <c r="K677" i="24"/>
  <c r="K679" i="24"/>
  <c r="K672" i="24"/>
  <c r="K694" i="24"/>
  <c r="K674" i="24"/>
  <c r="K702" i="24"/>
  <c r="K671" i="24"/>
  <c r="K709" i="24"/>
  <c r="K707" i="24"/>
  <c r="K669" i="24"/>
  <c r="K700" i="24"/>
  <c r="K687" i="24"/>
  <c r="K688" i="24"/>
  <c r="K697" i="24"/>
  <c r="K698" i="24"/>
  <c r="K706" i="24"/>
  <c r="K693" i="24"/>
  <c r="K675" i="24"/>
  <c r="K705" i="24"/>
  <c r="K676" i="24"/>
  <c r="K701" i="24"/>
  <c r="K691" i="24"/>
  <c r="K682" i="24"/>
  <c r="K683" i="24"/>
  <c r="K712" i="24"/>
  <c r="K716" i="24"/>
  <c r="K692" i="24"/>
  <c r="K681" i="24"/>
  <c r="K696" i="24"/>
  <c r="K678" i="24"/>
  <c r="K703" i="24"/>
  <c r="K711" i="24"/>
  <c r="K690" i="24"/>
  <c r="K708" i="24"/>
  <c r="K668" i="24"/>
  <c r="K673" i="24"/>
  <c r="K680" i="24"/>
  <c r="K670" i="24"/>
  <c r="K685" i="24"/>
  <c r="K689" i="24"/>
  <c r="K710" i="24"/>
  <c r="K686" i="24"/>
  <c r="K699" i="24"/>
  <c r="K704" i="24"/>
  <c r="K684" i="24"/>
  <c r="M715" i="34"/>
  <c r="K715" i="24" l="1"/>
  <c r="G55" i="32"/>
  <c r="G119" i="32"/>
  <c r="M713" i="24"/>
  <c r="F215" i="32" s="1"/>
  <c r="M669" i="24"/>
  <c r="D23" i="32" s="1"/>
  <c r="M708" i="24"/>
  <c r="H183" i="32" s="1"/>
  <c r="M684" i="24"/>
  <c r="E87" i="32" s="1"/>
  <c r="M701" i="24"/>
  <c r="H151" i="32" s="1"/>
  <c r="F55" i="32"/>
  <c r="F119" i="32"/>
  <c r="M675" i="24"/>
  <c r="C55" i="32" s="1"/>
  <c r="M710" i="24"/>
  <c r="C215" i="32" s="1"/>
  <c r="L715" i="24"/>
  <c r="M668" i="24"/>
  <c r="M689" i="24"/>
  <c r="C119" i="32" s="1"/>
  <c r="M702" i="24"/>
  <c r="I151" i="32" s="1"/>
  <c r="M681" i="24"/>
  <c r="I55" i="32" s="1"/>
  <c r="M703" i="24"/>
  <c r="C183" i="32" s="1"/>
  <c r="M671" i="24"/>
  <c r="F23" i="32" s="1"/>
  <c r="M699" i="24"/>
  <c r="F151" i="32" s="1"/>
  <c r="M678" i="24"/>
  <c r="M674" i="24"/>
  <c r="I23" i="32" s="1"/>
  <c r="M695" i="24"/>
  <c r="I119" i="32" s="1"/>
  <c r="M676" i="24"/>
  <c r="D55" i="32" s="1"/>
  <c r="M709" i="24"/>
  <c r="I183" i="32" s="1"/>
  <c r="M682" i="24"/>
  <c r="C87" i="32" s="1"/>
  <c r="M700" i="24"/>
  <c r="G151" i="32" s="1"/>
  <c r="M706" i="24"/>
  <c r="F183" i="32" s="1"/>
  <c r="M691" i="24"/>
  <c r="E55" i="32" l="1"/>
  <c r="E119" i="32"/>
  <c r="C23" i="32"/>
  <c r="M715" i="24"/>
</calcChain>
</file>

<file path=xl/sharedStrings.xml><?xml version="1.0" encoding="utf-8"?>
<sst xmlns="http://schemas.openxmlformats.org/spreadsheetml/2006/main" count="4881" uniqueCount="1379">
  <si>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</si>
  <si>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</si>
  <si>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</si>
  <si>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</si>
  <si>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</si>
  <si>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</si>
  <si>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</si>
  <si>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</si>
  <si>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</si>
  <si>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</si>
  <si>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</si>
  <si>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</si>
  <si>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</si>
  <si>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</si>
  <si>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</si>
  <si>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</si>
  <si>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</si>
  <si>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</si>
  <si>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</si>
  <si>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</si>
  <si>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</si>
  <si>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</si>
  <si>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</si>
  <si>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</si>
  <si>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</si>
  <si>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</si>
  <si>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</si>
  <si>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</si>
  <si>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</si>
  <si>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</si>
  <si>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</si>
  <si>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</si>
  <si>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</si>
  <si>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</si>
  <si>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</si>
  <si>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</si>
  <si>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</si>
  <si>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</si>
  <si>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</si>
  <si>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</si>
  <si>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</si>
  <si>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</si>
  <si>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</si>
  <si>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</si>
  <si>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</si>
  <si>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</si>
  <si>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</si>
  <si>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</si>
  <si>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</si>
  <si>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</si>
  <si>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</si>
  <si>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</si>
  <si>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</si>
  <si>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</si>
  <si>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</si>
  <si>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</si>
  <si>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</si>
  <si>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</si>
  <si>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</si>
  <si>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</si>
  <si>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</si>
  <si>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</si>
  <si>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</si>
  <si>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</si>
  <si>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</si>
  <si>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</si>
  <si>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</si>
  <si>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</si>
  <si>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</si>
  <si>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</si>
  <si>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</si>
  <si>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</si>
  <si>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</si>
  <si>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</si>
  <si>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</si>
  <si>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</si>
  <si>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</si>
  <si>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</si>
  <si>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</si>
  <si>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</si>
  <si>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</si>
  <si>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</si>
  <si>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</si>
  <si>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</si>
  <si>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</si>
  <si>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</si>
  <si>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</si>
  <si>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</si>
  <si>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</si>
  <si>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</si>
  <si>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</si>
  <si>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</si>
  <si>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</si>
  <si>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</si>
  <si>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</si>
  <si>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</si>
  <si>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</si>
  <si>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</si>
  <si>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</si>
  <si>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</si>
  <si>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</si>
  <si>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</si>
  <si>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</si>
  <si>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</si>
  <si>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</si>
  <si>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</si>
  <si>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</si>
  <si>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</si>
  <si>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</si>
  <si>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</si>
  <si>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</si>
  <si>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</si>
  <si>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</si>
  <si>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</si>
  <si>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</si>
  <si>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</si>
  <si>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</si>
  <si>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</si>
  <si>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</si>
  <si>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</si>
  <si>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</si>
  <si>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</si>
  <si>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</si>
  <si>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</si>
  <si>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</si>
  <si>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</si>
  <si>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</si>
  <si>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</si>
  <si>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</si>
  <si>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</si>
  <si>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</si>
  <si>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</si>
  <si>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</si>
  <si>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</si>
  <si>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</si>
  <si>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</si>
  <si>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</si>
  <si>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</si>
  <si>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</si>
  <si>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</si>
  <si>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</si>
  <si>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</si>
  <si>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</si>
  <si>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</si>
  <si>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</si>
  <si>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</si>
  <si>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</si>
  <si>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</si>
  <si>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</si>
  <si>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</si>
  <si>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</si>
  <si>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</si>
  <si>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</si>
  <si>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</si>
  <si>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</si>
  <si>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</si>
  <si>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</si>
  <si>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</si>
  <si>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</si>
  <si>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</si>
  <si>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</si>
  <si>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</si>
  <si>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</si>
  <si>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</si>
  <si>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</si>
  <si>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</si>
  <si>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</si>
  <si>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</si>
  <si>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</si>
  <si>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</si>
  <si>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</si>
  <si>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</si>
  <si>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</si>
  <si>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</si>
  <si>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</si>
  <si>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</si>
  <si>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</si>
  <si>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</si>
  <si>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</si>
  <si>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</si>
  <si>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</si>
  <si>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</si>
  <si>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</si>
  <si>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</si>
  <si>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</si>
  <si>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</si>
  <si>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</si>
  <si>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</si>
  <si>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</si>
  <si>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</si>
  <si>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</si>
  <si>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</si>
  <si>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</si>
  <si>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</si>
  <si>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</si>
  <si>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</si>
  <si>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</si>
  <si>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</si>
  <si>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</si>
  <si>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</si>
  <si>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</si>
  <si>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</si>
  <si>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</si>
  <si>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</si>
  <si>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</si>
  <si>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</si>
  <si>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</si>
  <si>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</si>
  <si>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</si>
  <si>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</si>
  <si>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</si>
  <si>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</si>
  <si>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</si>
  <si>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</si>
  <si>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</si>
  <si>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</si>
  <si>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</si>
  <si>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</si>
  <si>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</si>
  <si>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</si>
  <si>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</si>
  <si>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</si>
  <si>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</si>
  <si>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</si>
  <si>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</si>
  <si>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</si>
  <si>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</si>
  <si>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</si>
  <si>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</si>
  <si>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</si>
  <si>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</si>
  <si>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</si>
  <si>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</si>
  <si>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</si>
  <si>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</si>
  <si>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</si>
  <si>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</si>
  <si>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</si>
  <si>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</si>
  <si>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</si>
  <si>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</si>
  <si>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</si>
  <si>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</si>
  <si>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</si>
  <si>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</si>
  <si>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</si>
  <si>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</si>
  <si>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</si>
  <si>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</si>
  <si>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</si>
  <si>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</si>
  <si>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</si>
  <si>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</si>
  <si>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</si>
  <si>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</si>
  <si>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</si>
  <si>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</si>
  <si>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</si>
  <si>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</si>
  <si>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</si>
  <si>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</si>
  <si>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</si>
  <si>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</si>
  <si>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</si>
  <si>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</si>
  <si>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</si>
  <si>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</si>
  <si>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</si>
  <si>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</si>
  <si>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</si>
  <si>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</si>
  <si>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</si>
  <si>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</si>
  <si>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</si>
  <si>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</si>
  <si>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</si>
  <si>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</si>
  <si>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</si>
  <si>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</si>
  <si>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</si>
  <si>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</si>
  <si>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</si>
  <si>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</si>
  <si>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</si>
  <si>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</si>
  <si>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</si>
  <si>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</si>
  <si>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</si>
  <si>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</si>
  <si>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</si>
  <si>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</si>
  <si>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</si>
  <si>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</si>
  <si>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</si>
  <si>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</si>
  <si>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</si>
  <si>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</si>
  <si>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</si>
  <si>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</si>
  <si>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</si>
  <si>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078</t>
  </si>
  <si>
    <t>Hospital Name</t>
  </si>
  <si>
    <t>Samaritan Hospital</t>
  </si>
  <si>
    <t>Mailing Address</t>
  </si>
  <si>
    <t>801 E Wheeler Road</t>
  </si>
  <si>
    <t>City</t>
  </si>
  <si>
    <t>Moses Lake</t>
  </si>
  <si>
    <t>State</t>
  </si>
  <si>
    <t>WA</t>
  </si>
  <si>
    <t>Zip</t>
  </si>
  <si>
    <t>County</t>
  </si>
  <si>
    <t>Grant</t>
  </si>
  <si>
    <t>Chief Executive Officer</t>
  </si>
  <si>
    <t>Chief Financial Officer</t>
  </si>
  <si>
    <t>Chair of Governing Board</t>
  </si>
  <si>
    <t>Telephone Number</t>
  </si>
  <si>
    <t>509-793-9601</t>
  </si>
  <si>
    <t>Facsimile Number</t>
  </si>
  <si>
    <t>509-764-3242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</si>
  <si>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</si>
  <si>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</si>
  <si>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</si>
  <si>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</si>
  <si>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</si>
  <si>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</si>
  <si>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</si>
  <si>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</si>
  <si>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</si>
  <si>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</si>
  <si>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</si>
  <si>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</si>
  <si>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</si>
  <si>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</si>
  <si>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</si>
  <si>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</si>
  <si>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</si>
  <si>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</si>
  <si>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</si>
  <si>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</si>
  <si>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</si>
  <si>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</si>
  <si>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</si>
  <si>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</si>
  <si>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</si>
  <si>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</si>
  <si>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</si>
  <si>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</si>
  <si>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</si>
  <si>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</si>
  <si>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</si>
  <si>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</si>
  <si>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</si>
  <si>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</si>
  <si>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</si>
  <si>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</si>
  <si>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</si>
  <si>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</si>
  <si>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</si>
  <si>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</si>
  <si>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</si>
  <si>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</si>
  <si>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</si>
  <si>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</si>
  <si>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</si>
  <si>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</si>
  <si>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</si>
  <si>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</si>
  <si>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</si>
  <si>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</si>
  <si>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</si>
  <si>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</si>
  <si>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</si>
  <si>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</si>
  <si>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</si>
  <si>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</si>
  <si>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</si>
  <si>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</si>
  <si>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</si>
  <si>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</si>
  <si>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</si>
  <si>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</si>
  <si>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</si>
  <si>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</si>
  <si>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</si>
  <si>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</si>
  <si>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</si>
  <si>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</si>
  <si>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</si>
  <si>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</si>
  <si>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</si>
  <si>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</si>
  <si>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</si>
  <si>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</si>
  <si>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</si>
  <si>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</si>
  <si>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</si>
  <si>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</si>
  <si>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</si>
  <si>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</si>
  <si>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</si>
  <si>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</si>
  <si>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</si>
  <si>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</si>
  <si>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</si>
  <si>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</si>
  <si>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</si>
  <si>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</si>
  <si>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</si>
  <si>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</si>
  <si>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</si>
  <si>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</si>
  <si>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</si>
  <si>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</si>
  <si>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</si>
  <si>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</si>
  <si>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</si>
  <si>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</si>
  <si>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</si>
  <si>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</si>
  <si>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</si>
  <si>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</si>
  <si>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</si>
  <si>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</si>
  <si>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</si>
  <si>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</si>
  <si>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</si>
  <si>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</si>
  <si>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</si>
  <si>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</si>
  <si>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</si>
  <si>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</si>
  <si>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</si>
  <si>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</si>
  <si>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</si>
  <si>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</si>
  <si>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</si>
  <si>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</si>
  <si>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</si>
  <si>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</si>
  <si>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</si>
  <si>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</si>
  <si>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</si>
  <si>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</si>
  <si>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</si>
  <si>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</si>
  <si>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</si>
  <si>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</si>
  <si>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</si>
  <si>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</si>
  <si>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</si>
  <si>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</si>
  <si>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</si>
  <si>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</si>
  <si>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</si>
  <si>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</si>
  <si>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</si>
  <si>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</si>
  <si>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</si>
  <si>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</si>
  <si>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</si>
  <si>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</si>
  <si>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</si>
  <si>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</si>
  <si>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</si>
  <si>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</si>
  <si>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</si>
  <si>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</si>
  <si>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</si>
  <si>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</si>
  <si>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</si>
  <si>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</si>
  <si>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</si>
  <si>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</si>
  <si>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</si>
  <si>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</si>
  <si>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</si>
  <si>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</si>
  <si>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</si>
  <si>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</si>
  <si>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</si>
  <si>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</si>
  <si>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</si>
  <si>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</si>
  <si>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</si>
  <si>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</si>
  <si>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</si>
  <si>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</si>
  <si>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</si>
  <si>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</si>
  <si>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</si>
  <si>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</si>
  <si>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</si>
  <si>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</si>
  <si>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</si>
  <si>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</si>
  <si>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</si>
  <si>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</si>
  <si>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</si>
  <si>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</si>
  <si>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</si>
  <si>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</si>
  <si>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</si>
  <si>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</si>
  <si>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</si>
  <si>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</si>
  <si>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</si>
  <si>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</si>
  <si>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</si>
  <si>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</si>
  <si>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</si>
  <si>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</si>
  <si>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</si>
  <si>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</si>
  <si>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</si>
  <si>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</si>
  <si>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</si>
  <si>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</si>
  <si>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</si>
  <si>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</si>
  <si>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</si>
  <si>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</si>
  <si>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</si>
  <si>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</si>
  <si>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</si>
  <si>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</si>
  <si>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</si>
  <si>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</si>
  <si>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</si>
  <si>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</si>
  <si>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</si>
  <si>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</si>
  <si>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</si>
  <si>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</si>
  <si>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</si>
  <si>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</si>
  <si>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</si>
  <si>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</si>
  <si>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</si>
  <si>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</si>
  <si>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</si>
  <si>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</si>
  <si>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</si>
  <si>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</si>
  <si>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</si>
  <si>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</si>
  <si>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</si>
  <si>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</si>
  <si>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</si>
  <si>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</si>
  <si>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</si>
  <si>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</si>
  <si>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</si>
  <si>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</si>
  <si>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</si>
  <si>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</si>
  <si>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</si>
  <si>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</si>
  <si>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</si>
  <si>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</si>
  <si>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</si>
  <si>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</si>
  <si>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</si>
  <si>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</si>
  <si>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</si>
  <si>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</si>
  <si>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</si>
  <si>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</si>
  <si>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</si>
  <si>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</si>
  <si>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</si>
  <si>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</si>
  <si>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</si>
  <si>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</si>
  <si>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</si>
  <si>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</si>
  <si>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</si>
  <si>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</si>
  <si>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</si>
  <si>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</si>
  <si>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</si>
  <si>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</si>
  <si>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</si>
  <si>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</si>
  <si>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</si>
  <si>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</si>
  <si>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</si>
  <si>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</si>
  <si>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</si>
  <si>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</si>
  <si>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</si>
  <si>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</si>
  <si>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</si>
  <si>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</si>
  <si>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</si>
  <si>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</si>
  <si>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</si>
  <si>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</si>
  <si>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</si>
  <si>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</si>
  <si>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</si>
  <si>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</si>
  <si>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</si>
  <si>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</si>
  <si>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</si>
  <si>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</si>
  <si>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</si>
  <si>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</si>
  <si>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</si>
  <si>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</si>
  <si>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</si>
  <si>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</si>
  <si>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</si>
  <si>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</si>
  <si>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</si>
  <si>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</si>
  <si>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</si>
  <si>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</si>
  <si>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</si>
  <si>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</si>
  <si>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</si>
  <si>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</si>
  <si>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</si>
  <si>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</si>
  <si>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</si>
  <si>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</si>
  <si>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</si>
  <si>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</si>
  <si>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</si>
  <si>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</si>
  <si>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</si>
  <si>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</si>
  <si>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</si>
  <si>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</si>
  <si>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</si>
  <si>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</si>
  <si>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</si>
  <si>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</si>
  <si>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</si>
  <si>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</si>
  <si>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</si>
  <si>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</si>
  <si>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</si>
  <si>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</si>
  <si>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</si>
  <si>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</si>
  <si>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</si>
  <si>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</si>
  <si>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</si>
  <si>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</si>
  <si>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</si>
  <si>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</si>
  <si>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</si>
  <si>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</si>
  <si>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</si>
  <si>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</si>
  <si>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</si>
  <si>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</si>
  <si>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</si>
  <si>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</si>
  <si>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</si>
  <si>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</si>
  <si>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</si>
  <si>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</si>
  <si>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</si>
  <si>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</si>
  <si>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</si>
  <si>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</si>
  <si>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</si>
  <si>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</si>
  <si>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</si>
  <si>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</si>
  <si>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</si>
  <si>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</si>
  <si>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</si>
  <si>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</si>
  <si>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</si>
  <si>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</si>
  <si>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</si>
  <si>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</si>
  <si>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</si>
  <si>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</si>
  <si>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</si>
  <si>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</si>
  <si>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</si>
  <si>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</si>
  <si>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</si>
  <si>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</si>
  <si>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</si>
  <si>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</si>
  <si>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</si>
  <si>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</si>
  <si>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</si>
  <si>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</si>
  <si>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</si>
  <si>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</si>
  <si>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</si>
  <si>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</si>
  <si>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</si>
  <si>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</si>
  <si>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</si>
  <si>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</si>
  <si>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</si>
  <si>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</si>
  <si>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</si>
  <si>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</si>
  <si>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</si>
  <si>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</si>
  <si>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</si>
  <si>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</si>
  <si>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</si>
  <si>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</si>
  <si>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</si>
  <si>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</si>
  <si>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</si>
  <si>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</si>
  <si>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</si>
  <si>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</si>
  <si>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</si>
  <si>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</si>
  <si>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</si>
  <si>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</si>
  <si>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</si>
  <si>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</si>
  <si>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</si>
  <si>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</si>
  <si>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</si>
  <si>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</si>
  <si>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</si>
  <si>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</si>
  <si>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</si>
  <si>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</si>
  <si>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</si>
  <si>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</si>
  <si>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</si>
  <si>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</si>
  <si>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</si>
  <si>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</si>
  <si>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</si>
  <si>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</si>
  <si>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</si>
  <si>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</si>
  <si>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</si>
  <si>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</si>
  <si>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</si>
  <si>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</si>
  <si>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</si>
  <si>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</si>
  <si>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</si>
  <si>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</si>
  <si>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</si>
  <si>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</si>
  <si>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</si>
  <si>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</si>
  <si>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</si>
  <si>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</si>
  <si>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</si>
  <si>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</si>
  <si>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</si>
  <si>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</si>
  <si>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</si>
  <si>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</si>
  <si>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</si>
  <si>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</si>
  <si>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</si>
  <si>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</si>
  <si>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</si>
  <si>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</si>
  <si>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</si>
  <si>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</si>
  <si>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</si>
  <si>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</si>
  <si>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</si>
  <si>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</si>
  <si>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</si>
  <si>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</si>
  <si>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</si>
  <si>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</si>
  <si>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</si>
  <si>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</si>
  <si>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</si>
  <si>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</si>
  <si>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</si>
  <si>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</si>
  <si>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</si>
  <si>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</si>
  <si>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</si>
  <si>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</si>
  <si>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</si>
  <si>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</si>
  <si>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</si>
  <si>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</si>
  <si>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</si>
  <si>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</si>
  <si>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</si>
  <si>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</si>
  <si>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</si>
  <si>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</si>
  <si>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</si>
  <si>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</si>
  <si>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</si>
  <si>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</si>
  <si>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</si>
  <si>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</si>
  <si>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</si>
  <si>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</si>
  <si>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</si>
  <si>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</si>
  <si>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</si>
  <si>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</si>
  <si>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</si>
  <si>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</si>
  <si>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</si>
  <si>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</si>
  <si>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</si>
  <si>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</si>
  <si>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</si>
  <si>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</si>
  <si>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</si>
  <si>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</si>
  <si>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</si>
  <si>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</si>
  <si>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</si>
  <si>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</si>
  <si>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</si>
  <si>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</si>
  <si>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</si>
  <si>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</si>
  <si>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</si>
  <si>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</si>
  <si>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</si>
  <si>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</si>
  <si>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</si>
  <si>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</si>
  <si>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</si>
  <si>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</si>
  <si>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</si>
  <si>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</si>
  <si>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</si>
  <si>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</si>
  <si>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</si>
  <si>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</si>
  <si>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</si>
  <si>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</si>
  <si>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</si>
  <si>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</si>
  <si>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</si>
  <si>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</si>
  <si>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</si>
  <si>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</si>
  <si>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</si>
  <si>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</si>
  <si>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</si>
  <si>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</si>
  <si>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</si>
  <si>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</si>
  <si>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</si>
  <si>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</si>
  <si>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</si>
  <si>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</si>
  <si>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</si>
  <si>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</si>
  <si>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</si>
  <si>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</si>
  <si>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</si>
  <si>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</si>
  <si>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</si>
  <si>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</si>
  <si>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</si>
  <si>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</si>
  <si>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</si>
  <si>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</si>
  <si>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</si>
  <si>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</si>
  <si>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</si>
  <si>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</si>
  <si>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</si>
  <si>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</si>
  <si>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</si>
  <si>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</si>
  <si>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</si>
  <si>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</si>
  <si>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</si>
  <si>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</si>
  <si>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</si>
  <si>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</si>
  <si>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</si>
  <si>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</si>
  <si>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</si>
  <si>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</si>
  <si>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</si>
  <si>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</si>
  <si>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</si>
  <si>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</si>
  <si>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</si>
  <si>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</si>
  <si>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</si>
  <si>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</si>
  <si>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</si>
  <si>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</si>
  <si>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</si>
  <si>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</si>
  <si>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</si>
  <si>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</si>
  <si>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</si>
  <si>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</si>
  <si>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</si>
  <si>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</si>
  <si>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</si>
  <si>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</si>
  <si>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</si>
  <si>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</si>
  <si>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</si>
  <si>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</si>
  <si>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</si>
  <si>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</si>
  <si>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</si>
  <si>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</si>
  <si>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</si>
  <si>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</si>
  <si>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</si>
  <si>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</si>
  <si>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</si>
  <si>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</si>
  <si>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</si>
  <si>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</si>
  <si>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</si>
  <si>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</si>
  <si>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</si>
  <si>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</si>
  <si>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</si>
  <si>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</si>
  <si>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</si>
  <si>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</si>
  <si>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</si>
  <si>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</si>
  <si>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</si>
  <si>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</si>
  <si>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</si>
  <si>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</si>
  <si>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</si>
  <si>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</si>
  <si>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</si>
  <si>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</si>
  <si>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</si>
  <si>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</si>
  <si>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</si>
  <si>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</si>
  <si>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</si>
  <si>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</si>
  <si>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</si>
  <si>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</si>
  <si>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</si>
  <si>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</si>
  <si>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</si>
  <si>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</si>
  <si>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</si>
  <si>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</si>
  <si>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</si>
  <si>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</si>
  <si>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</si>
  <si>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</si>
  <si>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</si>
  <si>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</si>
  <si>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</si>
  <si>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</si>
  <si>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</si>
  <si>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</si>
  <si>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</si>
  <si>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</si>
  <si>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</si>
  <si>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</si>
  <si>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</si>
  <si>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</si>
  <si>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</si>
  <si>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</si>
  <si>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</si>
  <si>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</si>
  <si>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</si>
  <si>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</si>
  <si>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</si>
  <si>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</si>
  <si>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</si>
  <si>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</si>
  <si>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</si>
  <si>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</si>
  <si>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</si>
  <si>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</si>
  <si>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</si>
  <si>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</si>
  <si>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</si>
  <si>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</si>
  <si>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</si>
  <si>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</si>
  <si>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</si>
  <si>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</si>
  <si>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</si>
  <si>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</si>
  <si>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</si>
  <si>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</si>
  <si>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</si>
  <si>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</si>
  <si>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</si>
  <si>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</si>
  <si>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</si>
  <si>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</si>
  <si>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</si>
  <si>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</si>
  <si>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</si>
  <si>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</si>
  <si>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</si>
  <si>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</si>
  <si>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</si>
  <si>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</si>
  <si>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</si>
  <si>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</si>
  <si>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</si>
  <si>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</si>
  <si>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</si>
  <si>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</si>
  <si>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</si>
  <si>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</si>
  <si>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</si>
  <si>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</si>
  <si>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</si>
  <si>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</si>
  <si>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</si>
  <si>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</si>
  <si>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</si>
  <si>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</si>
  <si>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</si>
  <si>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</si>
  <si>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</si>
  <si>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</si>
  <si>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</si>
  <si>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</si>
  <si>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</si>
  <si>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</si>
  <si>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</si>
  <si>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</si>
  <si>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</si>
  <si>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</si>
  <si>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</si>
  <si>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</si>
  <si>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</si>
  <si>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</si>
  <si>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</si>
  <si>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</si>
  <si>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</si>
  <si>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</si>
  <si>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</si>
  <si>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</si>
  <si>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</si>
  <si>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</si>
  <si>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</si>
  <si>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</si>
  <si>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</si>
  <si>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</si>
  <si>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</si>
  <si>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</si>
  <si>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</si>
  <si>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Cristina Mathison</t>
  </si>
  <si>
    <t>cmathison@samaritanhealthcare.com</t>
  </si>
  <si>
    <t>Manual Adjustments made to FA Rollforward due to GASB 87 Implementation</t>
  </si>
  <si>
    <t>Make Agree to AFS</t>
  </si>
  <si>
    <t>Transfers Per AFS</t>
  </si>
  <si>
    <t>Added Wipfli AJE</t>
  </si>
  <si>
    <t>Check</t>
  </si>
  <si>
    <t>Commercial here?</t>
  </si>
  <si>
    <t>AFS BS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</si>
  <si>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</si>
  <si>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</si>
  <si>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</si>
  <si>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</si>
  <si>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</si>
  <si>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</si>
  <si>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</si>
  <si>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</si>
  <si>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</si>
  <si>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</si>
  <si>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</si>
  <si>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</si>
  <si>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</si>
  <si>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</si>
  <si>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</si>
  <si>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</si>
  <si>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</si>
  <si>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</si>
  <si>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</si>
  <si>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</si>
  <si>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</si>
  <si>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</si>
  <si>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</si>
  <si>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</si>
  <si>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</si>
  <si>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</si>
  <si>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</si>
  <si>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</si>
  <si>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</si>
  <si>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</si>
  <si>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</si>
  <si>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</si>
  <si>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</si>
  <si>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</si>
  <si>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</si>
  <si>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</si>
  <si>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</si>
  <si>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</si>
  <si>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</si>
  <si>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</si>
  <si>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</si>
  <si>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</si>
  <si>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</si>
  <si>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</si>
  <si>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</si>
  <si>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</si>
  <si>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</si>
  <si>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</si>
  <si>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</si>
  <si>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</si>
  <si>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</si>
  <si>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</si>
  <si>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</si>
  <si>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</si>
  <si>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</si>
  <si>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</si>
  <si>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</si>
  <si>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</si>
  <si>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</si>
  <si>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</si>
  <si>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</si>
  <si>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</si>
  <si>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</si>
  <si>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</si>
  <si>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</si>
  <si>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</si>
  <si>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</si>
  <si>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</si>
  <si>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</si>
  <si>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</si>
  <si>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</si>
  <si>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</si>
  <si>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</si>
  <si>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</si>
  <si>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</si>
  <si>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</si>
  <si>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</si>
  <si>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</si>
  <si>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</si>
  <si>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</si>
  <si>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</si>
  <si>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</si>
  <si>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</si>
  <si>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</si>
  <si>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</si>
  <si>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</si>
  <si>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</si>
  <si>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</si>
  <si>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</si>
  <si>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</si>
  <si>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</si>
  <si>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</si>
  <si>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</si>
  <si>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</si>
  <si>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</si>
  <si>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</si>
  <si>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</si>
  <si>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</si>
  <si>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</si>
  <si>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</si>
  <si>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</si>
  <si>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</si>
  <si>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</si>
  <si>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</si>
  <si>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</si>
  <si>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</si>
  <si>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</si>
  <si>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</si>
  <si>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</si>
  <si>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</si>
  <si>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</si>
  <si>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</si>
  <si>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</si>
  <si>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</si>
  <si>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</si>
  <si>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</si>
  <si>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</si>
  <si>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</si>
  <si>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</si>
  <si>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</si>
  <si>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</si>
  <si>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</si>
  <si>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</si>
  <si>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</si>
  <si>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</si>
  <si>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</si>
  <si>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</si>
  <si>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</si>
  <si>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</si>
  <si>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</si>
  <si>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</si>
  <si>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</si>
  <si>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</si>
  <si>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</si>
  <si>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</si>
  <si>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</si>
  <si>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</si>
  <si>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</si>
  <si>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</si>
  <si>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</si>
  <si>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</si>
  <si>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</si>
  <si>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</si>
  <si>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</si>
  <si>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</si>
  <si>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</si>
  <si>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</si>
  <si>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</si>
  <si>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</si>
  <si>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</si>
  <si>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</si>
  <si>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</si>
  <si>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</si>
  <si>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</si>
  <si>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</si>
  <si>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</si>
  <si>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</si>
  <si>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</si>
  <si>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</si>
  <si>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</si>
  <si>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</si>
  <si>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</si>
  <si>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</si>
  <si>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</si>
  <si>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</si>
  <si>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</si>
  <si>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</si>
  <si>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</si>
  <si>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</si>
  <si>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</si>
  <si>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</si>
  <si>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</si>
  <si>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</si>
  <si>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</si>
  <si>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</si>
  <si>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</si>
  <si>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</si>
  <si>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</si>
  <si>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</si>
  <si>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</si>
  <si>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</si>
  <si>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</si>
  <si>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</si>
  <si>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</si>
  <si>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</si>
  <si>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</si>
  <si>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</si>
  <si>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</si>
  <si>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</si>
  <si>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</si>
  <si>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</si>
  <si>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</si>
  <si>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</si>
  <si>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</si>
  <si>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</si>
  <si>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</si>
  <si>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</si>
  <si>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</si>
  <si>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</si>
  <si>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</si>
  <si>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</si>
  <si>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</si>
  <si>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</si>
  <si>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</si>
  <si>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</si>
  <si>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</si>
  <si>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</si>
  <si>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</si>
  <si>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</si>
  <si>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</si>
  <si>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</si>
  <si>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</si>
  <si>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</si>
  <si>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</si>
  <si>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</si>
  <si>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</si>
  <si>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</si>
  <si>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</si>
  <si>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</si>
  <si>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</si>
  <si>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</si>
  <si>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</si>
  <si>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</si>
  <si>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</si>
  <si>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</si>
  <si>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</si>
  <si>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</si>
  <si>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</si>
  <si>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</si>
  <si>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</si>
  <si>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</si>
  <si>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</si>
  <si>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</si>
  <si>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</si>
  <si>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</si>
  <si>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</si>
  <si>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</si>
  <si>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</si>
  <si>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</si>
  <si>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</si>
  <si>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</si>
  <si>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</si>
  <si>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</si>
  <si>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</si>
  <si>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</si>
  <si>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</si>
  <si>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</si>
  <si>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</si>
  <si>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</si>
  <si>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</si>
  <si>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</si>
  <si>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</si>
  <si>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</si>
  <si>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</si>
  <si>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</si>
  <si>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</si>
  <si>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</si>
  <si>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</si>
  <si>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</si>
  <si>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</si>
  <si>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</si>
  <si>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</si>
  <si>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</si>
  <si>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</si>
  <si>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</si>
  <si>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</si>
  <si>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</si>
  <si>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</si>
  <si>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</si>
  <si>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</si>
  <si>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</si>
  <si>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</si>
  <si>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</si>
  <si>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</si>
  <si>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</si>
  <si>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</si>
  <si>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</si>
  <si>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</si>
  <si>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</si>
  <si>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</si>
  <si>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</si>
  <si>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</si>
  <si>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</si>
  <si>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</si>
  <si>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</si>
  <si>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</si>
  <si>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</si>
  <si>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</si>
  <si>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</si>
  <si>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</si>
  <si>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</si>
  <si>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</si>
  <si>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</si>
  <si>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</si>
  <si>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</si>
  <si>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</si>
  <si>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</si>
  <si>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</si>
  <si>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</si>
  <si>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</si>
  <si>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</si>
  <si>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</si>
  <si>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</si>
  <si>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</si>
  <si>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</si>
  <si>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 xml:space="preserve">Increase is due to higher physican fees. For 6 mo's in 2023 our hospitalist program was managed in house and swtiched mid year to Apogee. All of 2024 hospitalists were managed by Apogee. </t>
  </si>
  <si>
    <t>Filled a full time position, reduced our locum coverage costs</t>
  </si>
  <si>
    <t xml:space="preserve">Staffing volume increased </t>
  </si>
  <si>
    <t>Added an FTE</t>
  </si>
  <si>
    <t>Director retired, Volume ramped up last 1/3 of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</si>
</sst>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6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7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9" fillId="0" borderId="0" xfId="0" applyFont="1"/>
    <xf numFmtId="0" fontId="50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1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0" borderId="34" xfId="0" quotePrefix="1" applyFont="1" applyFill="1" applyBorder="1" applyAlignment="1">
      <alignment horizontal="left"/>
    </xf>
    <xf numFmtId="37" fontId="2" fillId="30" borderId="35" xfId="0" applyFont="1" applyFill="1" applyBorder="1"/>
    <xf numFmtId="38" fontId="2" fillId="30" borderId="35" xfId="0" applyNumberFormat="1" applyFont="1" applyFill="1" applyBorder="1"/>
    <xf numFmtId="37" fontId="2" fillId="30" borderId="36" xfId="0" applyFont="1" applyFill="1" applyBorder="1"/>
    <xf numFmtId="37" fontId="2" fillId="30" borderId="37" xfId="0" quotePrefix="1" applyFont="1" applyFill="1" applyBorder="1" applyAlignment="1">
      <alignment vertical="center" readingOrder="1"/>
    </xf>
    <xf numFmtId="37" fontId="2" fillId="30" borderId="0" xfId="0" quotePrefix="1" applyFont="1" applyFill="1" applyAlignment="1">
      <alignment horizontal="left"/>
    </xf>
    <xf numFmtId="38" fontId="2" fillId="30" borderId="0" xfId="0" applyNumberFormat="1" applyFont="1" applyFill="1"/>
    <xf numFmtId="37" fontId="2" fillId="30" borderId="0" xfId="0" applyFont="1" applyFill="1"/>
    <xf numFmtId="37" fontId="2" fillId="30" borderId="38" xfId="0" applyFont="1" applyFill="1" applyBorder="1"/>
    <xf numFmtId="37" fontId="2" fillId="30" borderId="37" xfId="0" quotePrefix="1" applyFont="1" applyFill="1" applyBorder="1"/>
    <xf numFmtId="37" fontId="2" fillId="30" borderId="37" xfId="0" applyFont="1" applyFill="1" applyBorder="1" applyAlignment="1">
      <alignment vertical="center" readingOrder="1"/>
    </xf>
    <xf numFmtId="37" fontId="2" fillId="30" borderId="39" xfId="0" quotePrefix="1" applyFont="1" applyFill="1" applyBorder="1"/>
    <xf numFmtId="37" fontId="2" fillId="30" borderId="40" xfId="0" applyFont="1" applyFill="1" applyBorder="1"/>
    <xf numFmtId="38" fontId="2" fillId="30" borderId="40" xfId="0" applyNumberFormat="1" applyFont="1" applyFill="1" applyBorder="1"/>
    <xf numFmtId="37" fontId="2" fillId="30" borderId="41" xfId="0" applyFont="1" applyFill="1" applyBorder="1"/>
    <xf numFmtId="37" fontId="16" fillId="30" borderId="0" xfId="0" applyFont="1" applyFill="1"/>
    <xf numFmtId="37" fontId="52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6" fillId="30" borderId="0" xfId="0" applyNumberFormat="1" applyFont="1" applyFill="1"/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0" fontId="11" fillId="0" borderId="0" xfId="630" applyNumberFormat="1" applyFont="1" applyAlignment="1" applyProtection="1">
      <alignment vertical="top"/>
      <protection locked="0"/>
    </xf>
    <xf numFmtId="37" fontId="48" fillId="7" borderId="0" xfId="0" applyFont="1" applyFill="1"/>
    <xf numFmtId="37" fontId="16" fillId="7" borderId="0" xfId="0" applyFont="1" applyFill="1"/>
    <xf numFmtId="37" fontId="53" fillId="0" borderId="0" xfId="0" applyFont="1"/>
    <xf numFmtId="37" fontId="54" fillId="0" borderId="0" xfId="0" applyFont="1"/>
    <xf numFmtId="37" fontId="12" fillId="0" borderId="0" xfId="0" applyFont="1" applyAlignment="1">
      <alignment vertical="center" wrapText="1"/>
    </xf>
    <xf numFmtId="37" fontId="18" fillId="3" borderId="0" xfId="0" applyFont="1" applyFill="1" applyAlignment="1">
      <alignment horizontal="center" vertical="center"/>
    </xf>
    <xf numFmtId="0" fontId="50" fillId="0" borderId="0" xfId="631" applyFont="1" applyAlignment="1">
      <alignment horizontal="left" vertical="top" wrapText="1"/>
      <protection locked="0"/>
    </xf>
    <xf numFmtId="0" fontId="50" fillId="0" borderId="0" xfId="631" applyFont="1" applyAlignment="1">
      <alignment vertical="top" wrapText="1"/>
      <protection locked="0"/>
    </xf>
    <xf numFmtId="37" fontId="54" fillId="7" borderId="0" xfId="0" applyFont="1" applyFill="1" applyAlignment="1">
      <alignment wrapText="1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742950</xdr:colOff>
      <xdr:row>0</xdr:row>
      <xdr:rowOff>549220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cmathison@samaritanhealthcare.com" TargetMode="External"/><Relationship Id="rId9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3"/>
      <c r="BN47" s="273"/>
      <c r="BO47" s="273"/>
      <c r="BP47" s="273"/>
      <c r="BQ47" s="273"/>
      <c r="BR47" s="273"/>
      <c r="BS47" s="273"/>
      <c r="BT47" s="273"/>
      <c r="BU47" s="273"/>
      <c r="BV47" s="273"/>
      <c r="BW47" s="273"/>
      <c r="BX47" s="273"/>
      <c r="BY47" s="273"/>
      <c r="BZ47" s="273"/>
      <c r="CA47" s="273"/>
      <c r="CB47" s="273"/>
      <c r="CC47" s="273"/>
      <c r="CD47" s="16"/>
      <c r="CE47" s="25">
        <f>SUM(C47:CC47)</f>
        <v>0</v>
      </c>
    </row>
    <row r="48" spans="1:83" x14ac:dyDescent="0.25">
      <c r="A48" s="25" t="s">
        <v>231</v>
      </c>
      <c r="B48" s="272">
        <v>21680875</v>
      </c>
      <c r="C48" s="25">
        <f t="shared" ref="C48:AH48" si="0">IF($B$48,(ROUND((($B$48/$CE$61)*C61),0)))</f>
        <v>1073657</v>
      </c>
      <c r="D48" s="25">
        <f t="shared" si="0"/>
        <v>0</v>
      </c>
      <c r="E48" s="25">
        <f t="shared" si="0"/>
        <v>1351834</v>
      </c>
      <c r="F48" s="25">
        <f t="shared" si="0"/>
        <v>1668700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69728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131287</v>
      </c>
      <c r="O48" s="25">
        <f t="shared" si="0"/>
        <v>0</v>
      </c>
      <c r="P48" s="25">
        <f t="shared" si="0"/>
        <v>532149</v>
      </c>
      <c r="Q48" s="25">
        <f t="shared" si="0"/>
        <v>153913</v>
      </c>
      <c r="R48" s="25">
        <f t="shared" si="0"/>
        <v>1479098</v>
      </c>
      <c r="S48" s="25">
        <f t="shared" si="0"/>
        <v>97884</v>
      </c>
      <c r="T48" s="25">
        <f t="shared" si="0"/>
        <v>49001</v>
      </c>
      <c r="U48" s="25">
        <f t="shared" si="0"/>
        <v>806632</v>
      </c>
      <c r="V48" s="25">
        <f t="shared" si="0"/>
        <v>8237</v>
      </c>
      <c r="W48" s="25">
        <f t="shared" si="0"/>
        <v>102221</v>
      </c>
      <c r="X48" s="25">
        <f t="shared" si="0"/>
        <v>255321</v>
      </c>
      <c r="Y48" s="25">
        <f t="shared" si="0"/>
        <v>969265</v>
      </c>
      <c r="Z48" s="25">
        <f t="shared" si="0"/>
        <v>0</v>
      </c>
      <c r="AA48" s="25">
        <f t="shared" si="0"/>
        <v>38317</v>
      </c>
      <c r="AB48" s="25">
        <f t="shared" si="0"/>
        <v>418236</v>
      </c>
      <c r="AC48" s="25">
        <f t="shared" si="0"/>
        <v>357461</v>
      </c>
      <c r="AD48" s="25">
        <f t="shared" si="0"/>
        <v>0</v>
      </c>
      <c r="AE48" s="25">
        <f t="shared" si="0"/>
        <v>215913</v>
      </c>
      <c r="AF48" s="25">
        <f t="shared" si="0"/>
        <v>0</v>
      </c>
      <c r="AG48" s="25">
        <f t="shared" si="0"/>
        <v>1128686</v>
      </c>
      <c r="AH48" s="25">
        <f t="shared" si="0"/>
        <v>0</v>
      </c>
      <c r="AI48" s="25">
        <f t="shared" ref="AI48:BN48" si="1">IF($B$48,(ROUND((($B$48/$CE$61)*AI61),0)))</f>
        <v>285681</v>
      </c>
      <c r="AJ48" s="25">
        <f t="shared" si="1"/>
        <v>4895896</v>
      </c>
      <c r="AK48" s="25">
        <f t="shared" si="1"/>
        <v>290702</v>
      </c>
      <c r="AL48" s="25">
        <f t="shared" si="1"/>
        <v>49224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398451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44362</v>
      </c>
      <c r="AW48" s="25">
        <f t="shared" si="1"/>
        <v>0</v>
      </c>
      <c r="AX48" s="25">
        <f t="shared" si="1"/>
        <v>0</v>
      </c>
      <c r="AY48" s="25">
        <f t="shared" si="1"/>
        <v>313281</v>
      </c>
      <c r="AZ48" s="25">
        <f t="shared" si="1"/>
        <v>0</v>
      </c>
      <c r="BA48" s="25">
        <f t="shared" si="1"/>
        <v>0</v>
      </c>
      <c r="BB48" s="25">
        <f t="shared" si="1"/>
        <v>206612</v>
      </c>
      <c r="BC48" s="25">
        <f t="shared" si="1"/>
        <v>0</v>
      </c>
      <c r="BD48" s="25">
        <f t="shared" si="1"/>
        <v>118272</v>
      </c>
      <c r="BE48" s="25">
        <f t="shared" si="1"/>
        <v>512760</v>
      </c>
      <c r="BF48" s="25">
        <f t="shared" si="1"/>
        <v>379433</v>
      </c>
      <c r="BG48" s="25">
        <f t="shared" si="1"/>
        <v>0</v>
      </c>
      <c r="BH48" s="25">
        <f t="shared" si="1"/>
        <v>186308</v>
      </c>
      <c r="BI48" s="25">
        <f t="shared" si="1"/>
        <v>0</v>
      </c>
      <c r="BJ48" s="25">
        <f t="shared" si="1"/>
        <v>232424</v>
      </c>
      <c r="BK48" s="25">
        <f t="shared" si="1"/>
        <v>528284</v>
      </c>
      <c r="BL48" s="25">
        <f t="shared" si="1"/>
        <v>192170</v>
      </c>
      <c r="BM48" s="25">
        <f t="shared" si="1"/>
        <v>0</v>
      </c>
      <c r="BN48" s="25">
        <f t="shared" si="1"/>
        <v>618010</v>
      </c>
      <c r="BO48" s="25">
        <f t="shared" ref="BO48:CD48" si="2">IF($B$48,(ROUND((($B$48/$CE$61)*BO61),0)))</f>
        <v>31515</v>
      </c>
      <c r="BP48" s="25">
        <f t="shared" si="2"/>
        <v>58761</v>
      </c>
      <c r="BQ48" s="25">
        <f t="shared" si="2"/>
        <v>0</v>
      </c>
      <c r="BR48" s="25">
        <f t="shared" si="2"/>
        <v>217527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356183</v>
      </c>
      <c r="BW48" s="25">
        <f t="shared" si="2"/>
        <v>39350</v>
      </c>
      <c r="BX48" s="25">
        <f t="shared" si="2"/>
        <v>0</v>
      </c>
      <c r="BY48" s="25">
        <f t="shared" si="2"/>
        <v>453842</v>
      </c>
      <c r="BZ48" s="25">
        <f t="shared" si="2"/>
        <v>32927</v>
      </c>
      <c r="CA48" s="25">
        <f t="shared" si="2"/>
        <v>73179</v>
      </c>
      <c r="CB48" s="25">
        <f t="shared" si="2"/>
        <v>0</v>
      </c>
      <c r="CC48" s="25">
        <f t="shared" si="2"/>
        <v>258180</v>
      </c>
      <c r="CD48" s="25">
        <f t="shared" si="2"/>
        <v>0</v>
      </c>
      <c r="CE48" s="25">
        <f>SUM(C48:CD48)</f>
        <v>21680874</v>
      </c>
    </row>
    <row r="49" spans="1:83" x14ac:dyDescent="0.25">
      <c r="A49" s="16" t="s">
        <v>232</v>
      </c>
      <c r="B49" s="25">
        <f>B47+B48</f>
        <v>21680875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273"/>
      <c r="BB51" s="273"/>
      <c r="BC51" s="273"/>
      <c r="BD51" s="273"/>
      <c r="BE51" s="273"/>
      <c r="BF51" s="273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273"/>
      <c r="CC51" s="273"/>
      <c r="CD51" s="16"/>
      <c r="CE51" s="25">
        <f>SUM(C51:CD51)</f>
        <v>0</v>
      </c>
    </row>
    <row r="52" spans="1:83" x14ac:dyDescent="0.25">
      <c r="A52" s="31" t="s">
        <v>234</v>
      </c>
      <c r="B52" s="272">
        <v>8845365</v>
      </c>
      <c r="C52" s="25">
        <f t="shared" ref="C52:AH52" si="3">IF($B$52,ROUND(($B$52/($CE$90+$CF$90)*C90),0))</f>
        <v>0</v>
      </c>
      <c r="D52" s="25">
        <f t="shared" si="3"/>
        <v>0</v>
      </c>
      <c r="E52" s="25">
        <f t="shared" si="3"/>
        <v>769700</v>
      </c>
      <c r="F52" s="25">
        <f t="shared" si="3"/>
        <v>487667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0</v>
      </c>
      <c r="P52" s="25">
        <f t="shared" si="3"/>
        <v>377775</v>
      </c>
      <c r="Q52" s="25">
        <f t="shared" si="3"/>
        <v>53677</v>
      </c>
      <c r="R52" s="25">
        <f t="shared" si="3"/>
        <v>7152</v>
      </c>
      <c r="S52" s="25">
        <f t="shared" si="3"/>
        <v>52254</v>
      </c>
      <c r="T52" s="25">
        <f t="shared" si="3"/>
        <v>0</v>
      </c>
      <c r="U52" s="25">
        <f t="shared" si="3"/>
        <v>125002</v>
      </c>
      <c r="V52" s="25">
        <f t="shared" si="3"/>
        <v>0</v>
      </c>
      <c r="W52" s="25">
        <f t="shared" si="3"/>
        <v>0</v>
      </c>
      <c r="X52" s="25">
        <f t="shared" si="3"/>
        <v>0</v>
      </c>
      <c r="Y52" s="25">
        <f t="shared" si="3"/>
        <v>255734</v>
      </c>
      <c r="Z52" s="25">
        <f t="shared" si="3"/>
        <v>0</v>
      </c>
      <c r="AA52" s="25">
        <f t="shared" si="3"/>
        <v>0</v>
      </c>
      <c r="AB52" s="25">
        <f t="shared" si="3"/>
        <v>63482</v>
      </c>
      <c r="AC52" s="25">
        <f t="shared" si="3"/>
        <v>31875</v>
      </c>
      <c r="AD52" s="25">
        <f t="shared" si="3"/>
        <v>0</v>
      </c>
      <c r="AE52" s="25">
        <f t="shared" si="3"/>
        <v>78400</v>
      </c>
      <c r="AF52" s="25">
        <f t="shared" si="3"/>
        <v>0</v>
      </c>
      <c r="AG52" s="25">
        <f t="shared" si="3"/>
        <v>210401</v>
      </c>
      <c r="AH52" s="25">
        <f t="shared" si="3"/>
        <v>0</v>
      </c>
      <c r="AI52" s="25">
        <f t="shared" ref="AI52:BN52" si="4">IF($B$52,ROUND(($B$52/($CE$90+$CF$90)*AI90),0))</f>
        <v>149188</v>
      </c>
      <c r="AJ52" s="25">
        <f t="shared" si="4"/>
        <v>2599671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0</v>
      </c>
      <c r="AW52" s="25">
        <f t="shared" si="4"/>
        <v>0</v>
      </c>
      <c r="AX52" s="25">
        <f t="shared" si="4"/>
        <v>0</v>
      </c>
      <c r="AY52" s="25">
        <f t="shared" si="4"/>
        <v>283495</v>
      </c>
      <c r="AZ52" s="25">
        <f t="shared" si="4"/>
        <v>0</v>
      </c>
      <c r="BA52" s="25">
        <f t="shared" si="4"/>
        <v>25262</v>
      </c>
      <c r="BB52" s="25">
        <f t="shared" si="4"/>
        <v>22493</v>
      </c>
      <c r="BC52" s="25">
        <f t="shared" si="4"/>
        <v>0</v>
      </c>
      <c r="BD52" s="25">
        <f t="shared" si="4"/>
        <v>180755</v>
      </c>
      <c r="BE52" s="25">
        <f t="shared" si="4"/>
        <v>942228</v>
      </c>
      <c r="BF52" s="25">
        <f t="shared" si="4"/>
        <v>131577</v>
      </c>
      <c r="BG52" s="25">
        <f t="shared" si="4"/>
        <v>0</v>
      </c>
      <c r="BH52" s="25">
        <f t="shared" si="4"/>
        <v>136653</v>
      </c>
      <c r="BI52" s="25">
        <f t="shared" si="4"/>
        <v>0</v>
      </c>
      <c r="BJ52" s="25">
        <f t="shared" si="4"/>
        <v>55907</v>
      </c>
      <c r="BK52" s="25">
        <f t="shared" si="4"/>
        <v>71825</v>
      </c>
      <c r="BL52" s="25">
        <f t="shared" si="4"/>
        <v>51024</v>
      </c>
      <c r="BM52" s="25">
        <f t="shared" si="4"/>
        <v>0</v>
      </c>
      <c r="BN52" s="25">
        <f t="shared" si="4"/>
        <v>1100413</v>
      </c>
      <c r="BO52" s="25">
        <f t="shared" ref="BO52:CD52" si="5">IF($B$52,ROUND(($B$52/($CE$90+$CF$90)*BO90),0))</f>
        <v>7882</v>
      </c>
      <c r="BP52" s="25">
        <f t="shared" si="5"/>
        <v>44910</v>
      </c>
      <c r="BQ52" s="25">
        <f t="shared" si="5"/>
        <v>0</v>
      </c>
      <c r="BR52" s="25">
        <f t="shared" si="5"/>
        <v>62943</v>
      </c>
      <c r="BS52" s="25">
        <f t="shared" si="5"/>
        <v>34336</v>
      </c>
      <c r="BT52" s="25">
        <f t="shared" si="5"/>
        <v>0</v>
      </c>
      <c r="BU52" s="25">
        <f t="shared" si="5"/>
        <v>0</v>
      </c>
      <c r="BV52" s="25">
        <f t="shared" si="5"/>
        <v>63136</v>
      </c>
      <c r="BW52" s="25">
        <f t="shared" si="5"/>
        <v>36182</v>
      </c>
      <c r="BX52" s="25">
        <f t="shared" si="5"/>
        <v>0</v>
      </c>
      <c r="BY52" s="25">
        <f t="shared" si="5"/>
        <v>23186</v>
      </c>
      <c r="BZ52" s="25">
        <f t="shared" si="5"/>
        <v>0</v>
      </c>
      <c r="CA52" s="25">
        <f t="shared" si="5"/>
        <v>295184</v>
      </c>
      <c r="CB52" s="25">
        <f t="shared" si="5"/>
        <v>3845</v>
      </c>
      <c r="CC52" s="25">
        <f t="shared" si="5"/>
        <v>10151</v>
      </c>
      <c r="CD52" s="25">
        <f t="shared" si="5"/>
        <v>0</v>
      </c>
      <c r="CE52" s="25">
        <f>SUM(C52:CD52)</f>
        <v>8845365</v>
      </c>
    </row>
    <row r="53" spans="1:83" x14ac:dyDescent="0.25">
      <c r="A53" s="16" t="s">
        <v>232</v>
      </c>
      <c r="B53" s="25">
        <f>B51+B52</f>
        <v>8845365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2665.09</v>
      </c>
      <c r="D59" s="273">
        <v>0</v>
      </c>
      <c r="E59" s="273">
        <v>5239</v>
      </c>
      <c r="F59" s="273">
        <v>1890</v>
      </c>
      <c r="G59" s="273">
        <v>0</v>
      </c>
      <c r="H59" s="273">
        <v>0</v>
      </c>
      <c r="I59" s="273">
        <v>0</v>
      </c>
      <c r="J59" s="273">
        <v>1552</v>
      </c>
      <c r="K59" s="273">
        <v>0</v>
      </c>
      <c r="L59" s="273">
        <v>0</v>
      </c>
      <c r="M59" s="273">
        <v>0</v>
      </c>
      <c r="N59" s="273">
        <v>0</v>
      </c>
      <c r="O59" s="273">
        <v>1102</v>
      </c>
      <c r="P59" s="274">
        <v>324845.00000000006</v>
      </c>
      <c r="Q59" s="275">
        <v>134455.00000000003</v>
      </c>
      <c r="R59" s="275">
        <v>401454.00000000012</v>
      </c>
      <c r="S59" s="263">
        <v>0</v>
      </c>
      <c r="T59" s="263">
        <v>0</v>
      </c>
      <c r="U59" s="276">
        <v>308937</v>
      </c>
      <c r="V59" s="275">
        <v>1331</v>
      </c>
      <c r="W59" s="275">
        <v>3215</v>
      </c>
      <c r="X59" s="275">
        <v>13995</v>
      </c>
      <c r="Y59" s="275">
        <v>26253</v>
      </c>
      <c r="Z59" s="275">
        <v>0</v>
      </c>
      <c r="AA59" s="275">
        <v>392</v>
      </c>
      <c r="AB59" s="263">
        <v>0</v>
      </c>
      <c r="AC59" s="275">
        <v>30596</v>
      </c>
      <c r="AD59" s="275">
        <v>0</v>
      </c>
      <c r="AE59" s="275">
        <v>17063</v>
      </c>
      <c r="AF59" s="275">
        <v>0</v>
      </c>
      <c r="AG59" s="275">
        <v>26365</v>
      </c>
      <c r="AH59" s="275">
        <v>0</v>
      </c>
      <c r="AI59" s="275">
        <v>10308</v>
      </c>
      <c r="AJ59" s="275">
        <v>77260</v>
      </c>
      <c r="AK59" s="275">
        <v>7184</v>
      </c>
      <c r="AL59" s="275">
        <v>1922</v>
      </c>
      <c r="AM59" s="275">
        <v>0</v>
      </c>
      <c r="AN59" s="275">
        <v>0</v>
      </c>
      <c r="AO59" s="275">
        <v>0</v>
      </c>
      <c r="AP59" s="275">
        <v>6854</v>
      </c>
      <c r="AQ59" s="275">
        <v>0</v>
      </c>
      <c r="AR59" s="275">
        <v>0</v>
      </c>
      <c r="AS59" s="275">
        <v>0</v>
      </c>
      <c r="AT59" s="275">
        <v>0</v>
      </c>
      <c r="AU59" s="275">
        <v>0</v>
      </c>
      <c r="AV59" s="263">
        <v>0</v>
      </c>
      <c r="AW59" s="263">
        <v>0</v>
      </c>
      <c r="AX59" s="263">
        <v>0</v>
      </c>
      <c r="AY59" s="275">
        <v>26337</v>
      </c>
      <c r="AZ59" s="275">
        <v>116316</v>
      </c>
      <c r="BA59" s="263">
        <v>0</v>
      </c>
      <c r="BB59" s="263">
        <v>0</v>
      </c>
      <c r="BC59" s="263">
        <v>0</v>
      </c>
      <c r="BD59" s="263">
        <v>0</v>
      </c>
      <c r="BE59" s="275">
        <v>237556.0816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23.621225961538471</v>
      </c>
      <c r="D60" s="277">
        <v>0</v>
      </c>
      <c r="E60" s="277">
        <v>38.520081730769228</v>
      </c>
      <c r="F60" s="277">
        <v>29.449947115384607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8.2938076923076913</v>
      </c>
      <c r="O60" s="277">
        <v>0</v>
      </c>
      <c r="P60" s="274">
        <v>20.733927884615383</v>
      </c>
      <c r="Q60" s="274">
        <v>4.5867596153846133</v>
      </c>
      <c r="R60" s="274">
        <v>17.161725961538462</v>
      </c>
      <c r="S60" s="278">
        <v>5.9641153846153854</v>
      </c>
      <c r="T60" s="278">
        <v>1.6235576923076924</v>
      </c>
      <c r="U60" s="279">
        <v>28.426519230769227</v>
      </c>
      <c r="V60" s="274">
        <v>0.5600432692307693</v>
      </c>
      <c r="W60" s="274">
        <v>2.1457836538461539</v>
      </c>
      <c r="X60" s="274">
        <v>5.6433894230769246</v>
      </c>
      <c r="Y60" s="274">
        <v>21.147610576923075</v>
      </c>
      <c r="Z60" s="274">
        <v>0</v>
      </c>
      <c r="AA60" s="274">
        <v>1.2339471153846153</v>
      </c>
      <c r="AB60" s="278">
        <v>11.546250000000001</v>
      </c>
      <c r="AC60" s="274">
        <v>7.565442307692309</v>
      </c>
      <c r="AD60" s="274">
        <v>0</v>
      </c>
      <c r="AE60" s="274">
        <v>6.3070913461538458</v>
      </c>
      <c r="AF60" s="274">
        <v>0</v>
      </c>
      <c r="AG60" s="274">
        <v>37.8416778846154</v>
      </c>
      <c r="AH60" s="274">
        <v>0</v>
      </c>
      <c r="AI60" s="274">
        <v>11.002100961538464</v>
      </c>
      <c r="AJ60" s="274">
        <v>121.03308653846152</v>
      </c>
      <c r="AK60" s="274">
        <v>9.1746971153846157</v>
      </c>
      <c r="AL60" s="274">
        <v>1.4883413461538462</v>
      </c>
      <c r="AM60" s="274">
        <v>0</v>
      </c>
      <c r="AN60" s="274">
        <v>0</v>
      </c>
      <c r="AO60" s="274">
        <v>0</v>
      </c>
      <c r="AP60" s="274">
        <v>10.543403846153845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3.1026201923076924</v>
      </c>
      <c r="AW60" s="278">
        <v>0</v>
      </c>
      <c r="AX60" s="278">
        <v>0</v>
      </c>
      <c r="AY60" s="274">
        <v>20.179514423076931</v>
      </c>
      <c r="AZ60" s="274">
        <v>0</v>
      </c>
      <c r="BA60" s="278">
        <v>0</v>
      </c>
      <c r="BB60" s="278">
        <v>6.9778557692307697</v>
      </c>
      <c r="BC60" s="278">
        <v>0</v>
      </c>
      <c r="BD60" s="278">
        <v>6.7916826923076918</v>
      </c>
      <c r="BE60" s="274">
        <v>26.36435576923077</v>
      </c>
      <c r="BF60" s="278">
        <v>29.283576923076929</v>
      </c>
      <c r="BG60" s="278">
        <v>0</v>
      </c>
      <c r="BH60" s="278">
        <v>6.9064038461538457</v>
      </c>
      <c r="BI60" s="278">
        <v>0</v>
      </c>
      <c r="BJ60" s="278">
        <v>9.4753605769230766</v>
      </c>
      <c r="BK60" s="278">
        <v>30.32091826923077</v>
      </c>
      <c r="BL60" s="278">
        <v>15.076019230769228</v>
      </c>
      <c r="BM60" s="278">
        <v>0</v>
      </c>
      <c r="BN60" s="278">
        <v>10.99375</v>
      </c>
      <c r="BO60" s="278">
        <v>1.693870192307692</v>
      </c>
      <c r="BP60" s="278">
        <v>2.7748798076923076</v>
      </c>
      <c r="BQ60" s="278">
        <v>0</v>
      </c>
      <c r="BR60" s="278">
        <v>7.7608942307692299</v>
      </c>
      <c r="BS60" s="278">
        <v>0</v>
      </c>
      <c r="BT60" s="278">
        <v>0</v>
      </c>
      <c r="BU60" s="278">
        <v>0</v>
      </c>
      <c r="BV60" s="278">
        <v>21.218086538461534</v>
      </c>
      <c r="BW60" s="278">
        <v>2.0224759615384613</v>
      </c>
      <c r="BX60" s="278">
        <v>0</v>
      </c>
      <c r="BY60" s="278">
        <v>9.8029663461538448</v>
      </c>
      <c r="BZ60" s="278">
        <v>1.1837499999999999</v>
      </c>
      <c r="CA60" s="278">
        <v>3.3242259615384624</v>
      </c>
      <c r="CB60" s="278">
        <v>0</v>
      </c>
      <c r="CC60" s="278">
        <v>6.2694711538461538</v>
      </c>
      <c r="CD60" s="209" t="s">
        <v>247</v>
      </c>
      <c r="CE60" s="227">
        <f t="shared" ref="CE60:CE68" si="6">SUM(C60:CD60)</f>
        <v>647.13721153846154</v>
      </c>
    </row>
    <row r="61" spans="1:83" x14ac:dyDescent="0.25">
      <c r="A61" s="31" t="s">
        <v>262</v>
      </c>
      <c r="B61" s="16"/>
      <c r="C61" s="273">
        <v>4183975</v>
      </c>
      <c r="D61" s="273">
        <v>0</v>
      </c>
      <c r="E61" s="273">
        <v>5268011</v>
      </c>
      <c r="F61" s="273">
        <v>6502820</v>
      </c>
      <c r="G61" s="273">
        <v>0</v>
      </c>
      <c r="H61" s="273">
        <v>0</v>
      </c>
      <c r="I61" s="273">
        <v>0</v>
      </c>
      <c r="J61" s="273">
        <v>271724</v>
      </c>
      <c r="K61" s="273">
        <v>0</v>
      </c>
      <c r="L61" s="273">
        <v>0</v>
      </c>
      <c r="M61" s="273">
        <v>0</v>
      </c>
      <c r="N61" s="273">
        <v>511618</v>
      </c>
      <c r="O61" s="273">
        <v>0</v>
      </c>
      <c r="P61" s="275">
        <v>2073751</v>
      </c>
      <c r="Q61" s="275">
        <v>599789</v>
      </c>
      <c r="R61" s="275">
        <v>5763952</v>
      </c>
      <c r="S61" s="280">
        <v>381448</v>
      </c>
      <c r="T61" s="280">
        <v>190952</v>
      </c>
      <c r="U61" s="276">
        <v>3143392</v>
      </c>
      <c r="V61" s="275">
        <v>32101</v>
      </c>
      <c r="W61" s="275">
        <v>398349</v>
      </c>
      <c r="X61" s="275">
        <v>994968</v>
      </c>
      <c r="Y61" s="275">
        <v>3777165</v>
      </c>
      <c r="Z61" s="275">
        <v>0</v>
      </c>
      <c r="AA61" s="275">
        <v>149317</v>
      </c>
      <c r="AB61" s="281">
        <v>1629839</v>
      </c>
      <c r="AC61" s="275">
        <v>1393001</v>
      </c>
      <c r="AD61" s="275">
        <v>0</v>
      </c>
      <c r="AE61" s="275">
        <v>841399</v>
      </c>
      <c r="AF61" s="275">
        <v>0</v>
      </c>
      <c r="AG61" s="275">
        <v>4398416</v>
      </c>
      <c r="AH61" s="275">
        <v>0</v>
      </c>
      <c r="AI61" s="275">
        <v>1113280</v>
      </c>
      <c r="AJ61" s="275">
        <v>19078998</v>
      </c>
      <c r="AK61" s="275">
        <v>1132849</v>
      </c>
      <c r="AL61" s="275">
        <v>191823</v>
      </c>
      <c r="AM61" s="275">
        <v>0</v>
      </c>
      <c r="AN61" s="275">
        <v>0</v>
      </c>
      <c r="AO61" s="275">
        <v>0</v>
      </c>
      <c r="AP61" s="275">
        <v>1552737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172877</v>
      </c>
      <c r="AW61" s="280">
        <v>0</v>
      </c>
      <c r="AX61" s="280">
        <v>0</v>
      </c>
      <c r="AY61" s="275">
        <v>1220837</v>
      </c>
      <c r="AZ61" s="275">
        <v>0</v>
      </c>
      <c r="BA61" s="280">
        <v>0</v>
      </c>
      <c r="BB61" s="280">
        <v>805153</v>
      </c>
      <c r="BC61" s="280">
        <v>0</v>
      </c>
      <c r="BD61" s="280">
        <v>460899</v>
      </c>
      <c r="BE61" s="275">
        <v>1998192</v>
      </c>
      <c r="BF61" s="280">
        <v>1478628</v>
      </c>
      <c r="BG61" s="280">
        <v>0</v>
      </c>
      <c r="BH61" s="280">
        <v>726030</v>
      </c>
      <c r="BI61" s="280">
        <v>0</v>
      </c>
      <c r="BJ61" s="280">
        <v>905742</v>
      </c>
      <c r="BK61" s="280">
        <v>2058689</v>
      </c>
      <c r="BL61" s="280">
        <v>748876</v>
      </c>
      <c r="BM61" s="280">
        <v>0</v>
      </c>
      <c r="BN61" s="280">
        <v>2408346</v>
      </c>
      <c r="BO61" s="280">
        <v>122813</v>
      </c>
      <c r="BP61" s="280">
        <v>228988</v>
      </c>
      <c r="BQ61" s="280">
        <v>0</v>
      </c>
      <c r="BR61" s="280">
        <v>847690</v>
      </c>
      <c r="BS61" s="280">
        <v>0</v>
      </c>
      <c r="BT61" s="280">
        <v>0</v>
      </c>
      <c r="BU61" s="280">
        <v>0</v>
      </c>
      <c r="BV61" s="280">
        <v>1388022</v>
      </c>
      <c r="BW61" s="280">
        <v>153346</v>
      </c>
      <c r="BX61" s="280">
        <v>0</v>
      </c>
      <c r="BY61" s="280">
        <v>1768593</v>
      </c>
      <c r="BZ61" s="280">
        <v>128315</v>
      </c>
      <c r="CA61" s="280">
        <v>285173</v>
      </c>
      <c r="CB61" s="280">
        <v>0</v>
      </c>
      <c r="CC61" s="280">
        <v>1006112</v>
      </c>
      <c r="CD61" s="24" t="s">
        <v>247</v>
      </c>
      <c r="CE61" s="25">
        <f t="shared" si="6"/>
        <v>84488995</v>
      </c>
    </row>
    <row r="62" spans="1:83" x14ac:dyDescent="0.25">
      <c r="A62" s="31" t="s">
        <v>10</v>
      </c>
      <c r="B62" s="16"/>
      <c r="C62" s="25">
        <f t="shared" ref="C62:AH62" si="7">ROUND(C47+C48,0)</f>
        <v>1073657</v>
      </c>
      <c r="D62" s="25">
        <f t="shared" si="7"/>
        <v>0</v>
      </c>
      <c r="E62" s="25">
        <f t="shared" si="7"/>
        <v>1351834</v>
      </c>
      <c r="F62" s="25">
        <f t="shared" si="7"/>
        <v>1668700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69728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131287</v>
      </c>
      <c r="O62" s="25">
        <f t="shared" si="7"/>
        <v>0</v>
      </c>
      <c r="P62" s="25">
        <f t="shared" si="7"/>
        <v>532149</v>
      </c>
      <c r="Q62" s="25">
        <f t="shared" si="7"/>
        <v>153913</v>
      </c>
      <c r="R62" s="25">
        <f t="shared" si="7"/>
        <v>1479098</v>
      </c>
      <c r="S62" s="25">
        <f t="shared" si="7"/>
        <v>97884</v>
      </c>
      <c r="T62" s="25">
        <f t="shared" si="7"/>
        <v>49001</v>
      </c>
      <c r="U62" s="25">
        <f t="shared" si="7"/>
        <v>806632</v>
      </c>
      <c r="V62" s="25">
        <f t="shared" si="7"/>
        <v>8237</v>
      </c>
      <c r="W62" s="25">
        <f t="shared" si="7"/>
        <v>102221</v>
      </c>
      <c r="X62" s="25">
        <f t="shared" si="7"/>
        <v>255321</v>
      </c>
      <c r="Y62" s="25">
        <f t="shared" si="7"/>
        <v>969265</v>
      </c>
      <c r="Z62" s="25">
        <f t="shared" si="7"/>
        <v>0</v>
      </c>
      <c r="AA62" s="25">
        <f t="shared" si="7"/>
        <v>38317</v>
      </c>
      <c r="AB62" s="25">
        <f t="shared" si="7"/>
        <v>418236</v>
      </c>
      <c r="AC62" s="25">
        <f t="shared" si="7"/>
        <v>357461</v>
      </c>
      <c r="AD62" s="25">
        <f t="shared" si="7"/>
        <v>0</v>
      </c>
      <c r="AE62" s="25">
        <f t="shared" si="7"/>
        <v>215913</v>
      </c>
      <c r="AF62" s="25">
        <f t="shared" si="7"/>
        <v>0</v>
      </c>
      <c r="AG62" s="25">
        <f t="shared" si="7"/>
        <v>1128686</v>
      </c>
      <c r="AH62" s="25">
        <f t="shared" si="7"/>
        <v>0</v>
      </c>
      <c r="AI62" s="25">
        <f t="shared" ref="AI62:BN62" si="8">ROUND(AI47+AI48,0)</f>
        <v>285681</v>
      </c>
      <c r="AJ62" s="25">
        <f t="shared" si="8"/>
        <v>4895896</v>
      </c>
      <c r="AK62" s="25">
        <f t="shared" si="8"/>
        <v>290702</v>
      </c>
      <c r="AL62" s="25">
        <f t="shared" si="8"/>
        <v>49224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398451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44362</v>
      </c>
      <c r="AW62" s="25">
        <f t="shared" si="8"/>
        <v>0</v>
      </c>
      <c r="AX62" s="25">
        <f t="shared" si="8"/>
        <v>0</v>
      </c>
      <c r="AY62" s="25">
        <f t="shared" si="8"/>
        <v>313281</v>
      </c>
      <c r="AZ62" s="25">
        <f t="shared" si="8"/>
        <v>0</v>
      </c>
      <c r="BA62" s="25">
        <f t="shared" si="8"/>
        <v>0</v>
      </c>
      <c r="BB62" s="25">
        <f t="shared" si="8"/>
        <v>206612</v>
      </c>
      <c r="BC62" s="25">
        <f t="shared" si="8"/>
        <v>0</v>
      </c>
      <c r="BD62" s="25">
        <f t="shared" si="8"/>
        <v>118272</v>
      </c>
      <c r="BE62" s="25">
        <f t="shared" si="8"/>
        <v>512760</v>
      </c>
      <c r="BF62" s="25">
        <f t="shared" si="8"/>
        <v>379433</v>
      </c>
      <c r="BG62" s="25">
        <f t="shared" si="8"/>
        <v>0</v>
      </c>
      <c r="BH62" s="25">
        <f t="shared" si="8"/>
        <v>186308</v>
      </c>
      <c r="BI62" s="25">
        <f t="shared" si="8"/>
        <v>0</v>
      </c>
      <c r="BJ62" s="25">
        <f t="shared" si="8"/>
        <v>232424</v>
      </c>
      <c r="BK62" s="25">
        <f t="shared" si="8"/>
        <v>528284</v>
      </c>
      <c r="BL62" s="25">
        <f t="shared" si="8"/>
        <v>192170</v>
      </c>
      <c r="BM62" s="25">
        <f t="shared" si="8"/>
        <v>0</v>
      </c>
      <c r="BN62" s="25">
        <f t="shared" si="8"/>
        <v>618010</v>
      </c>
      <c r="BO62" s="25">
        <f t="shared" ref="BO62:CC62" si="9">ROUND(BO47+BO48,0)</f>
        <v>31515</v>
      </c>
      <c r="BP62" s="25">
        <f t="shared" si="9"/>
        <v>58761</v>
      </c>
      <c r="BQ62" s="25">
        <f t="shared" si="9"/>
        <v>0</v>
      </c>
      <c r="BR62" s="25">
        <f t="shared" si="9"/>
        <v>217527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356183</v>
      </c>
      <c r="BW62" s="25">
        <f t="shared" si="9"/>
        <v>39350</v>
      </c>
      <c r="BX62" s="25">
        <f t="shared" si="9"/>
        <v>0</v>
      </c>
      <c r="BY62" s="25">
        <f t="shared" si="9"/>
        <v>453842</v>
      </c>
      <c r="BZ62" s="25">
        <f t="shared" si="9"/>
        <v>32927</v>
      </c>
      <c r="CA62" s="25">
        <f t="shared" si="9"/>
        <v>73179</v>
      </c>
      <c r="CB62" s="25">
        <f t="shared" si="9"/>
        <v>0</v>
      </c>
      <c r="CC62" s="25">
        <f t="shared" si="9"/>
        <v>258180</v>
      </c>
      <c r="CD62" s="24" t="s">
        <v>247</v>
      </c>
      <c r="CE62" s="25">
        <f t="shared" si="6"/>
        <v>21680874</v>
      </c>
    </row>
    <row r="63" spans="1:83" x14ac:dyDescent="0.25">
      <c r="A63" s="31" t="s">
        <v>263</v>
      </c>
      <c r="B63" s="16"/>
      <c r="C63" s="273">
        <v>3965123</v>
      </c>
      <c r="D63" s="273">
        <v>0</v>
      </c>
      <c r="E63" s="273">
        <v>250896</v>
      </c>
      <c r="F63" s="273">
        <v>0</v>
      </c>
      <c r="G63" s="273">
        <v>0</v>
      </c>
      <c r="H63" s="273">
        <v>0</v>
      </c>
      <c r="I63" s="273">
        <v>0</v>
      </c>
      <c r="J63" s="273">
        <v>30906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275">
        <v>0</v>
      </c>
      <c r="Q63" s="275">
        <v>0</v>
      </c>
      <c r="R63" s="275">
        <v>267943</v>
      </c>
      <c r="S63" s="280">
        <v>0</v>
      </c>
      <c r="T63" s="280">
        <v>0</v>
      </c>
      <c r="U63" s="276">
        <v>-1025</v>
      </c>
      <c r="V63" s="275">
        <v>0</v>
      </c>
      <c r="W63" s="275">
        <v>0</v>
      </c>
      <c r="X63" s="275">
        <v>0</v>
      </c>
      <c r="Y63" s="275">
        <v>191716</v>
      </c>
      <c r="Z63" s="275">
        <v>0</v>
      </c>
      <c r="AA63" s="275">
        <v>0</v>
      </c>
      <c r="AB63" s="281">
        <v>2396</v>
      </c>
      <c r="AC63" s="275">
        <v>0</v>
      </c>
      <c r="AD63" s="275">
        <v>0</v>
      </c>
      <c r="AE63" s="275">
        <v>0</v>
      </c>
      <c r="AF63" s="275">
        <v>0</v>
      </c>
      <c r="AG63" s="275">
        <v>5115545</v>
      </c>
      <c r="AH63" s="275">
        <v>0</v>
      </c>
      <c r="AI63" s="275">
        <v>0</v>
      </c>
      <c r="AJ63" s="275">
        <v>1494632</v>
      </c>
      <c r="AK63" s="275">
        <v>0</v>
      </c>
      <c r="AL63" s="275">
        <v>0</v>
      </c>
      <c r="AM63" s="275">
        <v>0</v>
      </c>
      <c r="AN63" s="275">
        <v>0</v>
      </c>
      <c r="AO63" s="275">
        <v>0</v>
      </c>
      <c r="AP63" s="275">
        <v>178779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2656</v>
      </c>
      <c r="BC63" s="280">
        <v>0</v>
      </c>
      <c r="BD63" s="280">
        <v>0</v>
      </c>
      <c r="BE63" s="275">
        <v>1500</v>
      </c>
      <c r="BF63" s="280">
        <v>0</v>
      </c>
      <c r="BG63" s="280">
        <v>0</v>
      </c>
      <c r="BH63" s="280">
        <v>80671</v>
      </c>
      <c r="BI63" s="280">
        <v>0</v>
      </c>
      <c r="BJ63" s="280">
        <v>320601</v>
      </c>
      <c r="BK63" s="280">
        <v>284324</v>
      </c>
      <c r="BL63" s="280">
        <v>0</v>
      </c>
      <c r="BM63" s="280">
        <v>3014</v>
      </c>
      <c r="BN63" s="280">
        <v>1284453</v>
      </c>
      <c r="BO63" s="280">
        <v>0</v>
      </c>
      <c r="BP63" s="280">
        <v>283278</v>
      </c>
      <c r="BQ63" s="280">
        <v>0</v>
      </c>
      <c r="BR63" s="280">
        <v>118794</v>
      </c>
      <c r="BS63" s="280">
        <v>0</v>
      </c>
      <c r="BT63" s="280">
        <v>0</v>
      </c>
      <c r="BU63" s="280">
        <v>0</v>
      </c>
      <c r="BV63" s="280">
        <v>11727</v>
      </c>
      <c r="BW63" s="280">
        <v>32250</v>
      </c>
      <c r="BX63" s="280">
        <v>0</v>
      </c>
      <c r="BY63" s="280">
        <v>27755</v>
      </c>
      <c r="BZ63" s="280">
        <v>0</v>
      </c>
      <c r="CA63" s="280">
        <v>0</v>
      </c>
      <c r="CB63" s="280">
        <v>0</v>
      </c>
      <c r="CC63" s="280">
        <v>9407</v>
      </c>
      <c r="CD63" s="24" t="s">
        <v>247</v>
      </c>
      <c r="CE63" s="25">
        <f t="shared" si="6"/>
        <v>13957341</v>
      </c>
    </row>
    <row r="64" spans="1:83" x14ac:dyDescent="0.25">
      <c r="A64" s="31" t="s">
        <v>264</v>
      </c>
      <c r="B64" s="16"/>
      <c r="C64" s="273">
        <v>250314</v>
      </c>
      <c r="D64" s="273">
        <v>0</v>
      </c>
      <c r="E64" s="273">
        <v>346842</v>
      </c>
      <c r="F64" s="273">
        <v>376686</v>
      </c>
      <c r="G64" s="273">
        <v>0</v>
      </c>
      <c r="H64" s="273">
        <v>0</v>
      </c>
      <c r="I64" s="273">
        <v>0</v>
      </c>
      <c r="J64" s="273">
        <v>68937</v>
      </c>
      <c r="K64" s="273">
        <v>0</v>
      </c>
      <c r="L64" s="273">
        <v>0</v>
      </c>
      <c r="M64" s="273">
        <v>0</v>
      </c>
      <c r="N64" s="273">
        <v>0</v>
      </c>
      <c r="O64" s="273">
        <v>233308</v>
      </c>
      <c r="P64" s="275">
        <v>3539201</v>
      </c>
      <c r="Q64" s="275">
        <v>48872</v>
      </c>
      <c r="R64" s="275">
        <v>375274</v>
      </c>
      <c r="S64" s="280">
        <v>4159126</v>
      </c>
      <c r="T64" s="280">
        <v>0</v>
      </c>
      <c r="U64" s="276">
        <v>2703138</v>
      </c>
      <c r="V64" s="275">
        <v>5489</v>
      </c>
      <c r="W64" s="275">
        <v>48020</v>
      </c>
      <c r="X64" s="275">
        <v>323768</v>
      </c>
      <c r="Y64" s="275">
        <v>149006</v>
      </c>
      <c r="Z64" s="275">
        <v>0</v>
      </c>
      <c r="AA64" s="275">
        <v>136470</v>
      </c>
      <c r="AB64" s="281">
        <v>3507489</v>
      </c>
      <c r="AC64" s="275">
        <v>111778</v>
      </c>
      <c r="AD64" s="275">
        <v>0</v>
      </c>
      <c r="AE64" s="275">
        <v>21333</v>
      </c>
      <c r="AF64" s="275">
        <v>0</v>
      </c>
      <c r="AG64" s="275">
        <v>800250</v>
      </c>
      <c r="AH64" s="275">
        <v>1015</v>
      </c>
      <c r="AI64" s="275">
        <v>267348</v>
      </c>
      <c r="AJ64" s="275">
        <v>1484729</v>
      </c>
      <c r="AK64" s="275">
        <v>5727</v>
      </c>
      <c r="AL64" s="275">
        <v>7792</v>
      </c>
      <c r="AM64" s="275">
        <v>0</v>
      </c>
      <c r="AN64" s="275">
        <v>0</v>
      </c>
      <c r="AO64" s="275">
        <v>0</v>
      </c>
      <c r="AP64" s="275">
        <v>58442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5436</v>
      </c>
      <c r="AW64" s="280">
        <v>0</v>
      </c>
      <c r="AX64" s="280">
        <v>0</v>
      </c>
      <c r="AY64" s="275">
        <v>760273</v>
      </c>
      <c r="AZ64" s="275">
        <v>0</v>
      </c>
      <c r="BA64" s="280">
        <v>0</v>
      </c>
      <c r="BB64" s="280">
        <v>19682</v>
      </c>
      <c r="BC64" s="280">
        <v>0</v>
      </c>
      <c r="BD64" s="280">
        <v>37010</v>
      </c>
      <c r="BE64" s="275">
        <v>33090</v>
      </c>
      <c r="BF64" s="280">
        <v>268492</v>
      </c>
      <c r="BG64" s="280">
        <v>0</v>
      </c>
      <c r="BH64" s="280">
        <v>57496</v>
      </c>
      <c r="BI64" s="280">
        <v>0</v>
      </c>
      <c r="BJ64" s="280">
        <v>10980</v>
      </c>
      <c r="BK64" s="280">
        <v>14880</v>
      </c>
      <c r="BL64" s="280">
        <v>20182</v>
      </c>
      <c r="BM64" s="280">
        <v>4000</v>
      </c>
      <c r="BN64" s="280">
        <v>30510</v>
      </c>
      <c r="BO64" s="280">
        <v>20080</v>
      </c>
      <c r="BP64" s="280">
        <v>31622</v>
      </c>
      <c r="BQ64" s="280">
        <v>0</v>
      </c>
      <c r="BR64" s="280">
        <v>23871</v>
      </c>
      <c r="BS64" s="280">
        <v>165</v>
      </c>
      <c r="BT64" s="280">
        <v>0</v>
      </c>
      <c r="BU64" s="280">
        <v>0</v>
      </c>
      <c r="BV64" s="280">
        <v>13924</v>
      </c>
      <c r="BW64" s="280">
        <v>5820</v>
      </c>
      <c r="BX64" s="280">
        <v>0</v>
      </c>
      <c r="BY64" s="280">
        <v>17807</v>
      </c>
      <c r="BZ64" s="280">
        <v>0</v>
      </c>
      <c r="CA64" s="280">
        <v>145533</v>
      </c>
      <c r="CB64" s="280">
        <v>0</v>
      </c>
      <c r="CC64" s="280">
        <v>5284</v>
      </c>
      <c r="CD64" s="24" t="s">
        <v>247</v>
      </c>
      <c r="CE64" s="25">
        <f t="shared" si="6"/>
        <v>20556491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0</v>
      </c>
      <c r="Z65" s="275">
        <v>0</v>
      </c>
      <c r="AA65" s="275">
        <v>0</v>
      </c>
      <c r="AB65" s="281">
        <v>0</v>
      </c>
      <c r="AC65" s="275">
        <v>0</v>
      </c>
      <c r="AD65" s="275">
        <v>0</v>
      </c>
      <c r="AE65" s="275">
        <v>0</v>
      </c>
      <c r="AF65" s="275">
        <v>0</v>
      </c>
      <c r="AG65" s="275">
        <v>0</v>
      </c>
      <c r="AH65" s="275">
        <v>0</v>
      </c>
      <c r="AI65" s="275">
        <v>0</v>
      </c>
      <c r="AJ65" s="275">
        <v>184</v>
      </c>
      <c r="AK65" s="275">
        <v>0</v>
      </c>
      <c r="AL65" s="275">
        <v>0</v>
      </c>
      <c r="AM65" s="275">
        <v>0</v>
      </c>
      <c r="AN65" s="275">
        <v>0</v>
      </c>
      <c r="AO65" s="275">
        <v>0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0</v>
      </c>
      <c r="AX65" s="280">
        <v>0</v>
      </c>
      <c r="AY65" s="275">
        <v>0</v>
      </c>
      <c r="AZ65" s="275">
        <v>0</v>
      </c>
      <c r="BA65" s="280">
        <v>0</v>
      </c>
      <c r="BB65" s="280">
        <v>0</v>
      </c>
      <c r="BC65" s="280">
        <v>0</v>
      </c>
      <c r="BD65" s="280">
        <v>0</v>
      </c>
      <c r="BE65" s="275">
        <v>350167</v>
      </c>
      <c r="BF65" s="280">
        <v>0</v>
      </c>
      <c r="BG65" s="280">
        <v>0</v>
      </c>
      <c r="BH65" s="280">
        <v>140274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144089</v>
      </c>
      <c r="CD65" s="24" t="s">
        <v>247</v>
      </c>
      <c r="CE65" s="25">
        <f t="shared" si="6"/>
        <v>634714</v>
      </c>
    </row>
    <row r="66" spans="1:83" x14ac:dyDescent="0.25">
      <c r="A66" s="31" t="s">
        <v>266</v>
      </c>
      <c r="B66" s="16"/>
      <c r="C66" s="273">
        <v>21464</v>
      </c>
      <c r="D66" s="273">
        <v>0</v>
      </c>
      <c r="E66" s="273">
        <v>21880</v>
      </c>
      <c r="F66" s="273">
        <v>42810</v>
      </c>
      <c r="G66" s="273">
        <v>0</v>
      </c>
      <c r="H66" s="273">
        <v>0</v>
      </c>
      <c r="I66" s="273">
        <v>0</v>
      </c>
      <c r="J66" s="273">
        <v>1701</v>
      </c>
      <c r="K66" s="273">
        <v>0</v>
      </c>
      <c r="L66" s="273">
        <v>0</v>
      </c>
      <c r="M66" s="273">
        <v>0</v>
      </c>
      <c r="N66" s="273">
        <v>11242</v>
      </c>
      <c r="O66" s="273">
        <v>0</v>
      </c>
      <c r="P66" s="275">
        <v>41820</v>
      </c>
      <c r="Q66" s="275">
        <v>13</v>
      </c>
      <c r="R66" s="275">
        <v>6793</v>
      </c>
      <c r="S66" s="280">
        <v>86749</v>
      </c>
      <c r="T66" s="280">
        <v>0</v>
      </c>
      <c r="U66" s="276">
        <v>853960</v>
      </c>
      <c r="V66" s="275">
        <v>32743</v>
      </c>
      <c r="W66" s="275">
        <v>2133</v>
      </c>
      <c r="X66" s="275">
        <v>159812</v>
      </c>
      <c r="Y66" s="275">
        <v>823494</v>
      </c>
      <c r="Z66" s="275">
        <v>0</v>
      </c>
      <c r="AA66" s="275">
        <v>45571</v>
      </c>
      <c r="AB66" s="281">
        <v>201475</v>
      </c>
      <c r="AC66" s="275">
        <v>18179</v>
      </c>
      <c r="AD66" s="275">
        <v>0</v>
      </c>
      <c r="AE66" s="275">
        <v>4956</v>
      </c>
      <c r="AF66" s="275">
        <v>0</v>
      </c>
      <c r="AG66" s="275">
        <v>41392</v>
      </c>
      <c r="AH66" s="275">
        <v>0</v>
      </c>
      <c r="AI66" s="275">
        <v>10313</v>
      </c>
      <c r="AJ66" s="275">
        <v>295961</v>
      </c>
      <c r="AK66" s="275">
        <v>1668</v>
      </c>
      <c r="AL66" s="275">
        <v>865</v>
      </c>
      <c r="AM66" s="275">
        <v>0</v>
      </c>
      <c r="AN66" s="275">
        <v>0</v>
      </c>
      <c r="AO66" s="275">
        <v>0</v>
      </c>
      <c r="AP66" s="275">
        <v>16407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14519</v>
      </c>
      <c r="AW66" s="280">
        <v>0</v>
      </c>
      <c r="AX66" s="280">
        <v>0</v>
      </c>
      <c r="AY66" s="275">
        <v>37290</v>
      </c>
      <c r="AZ66" s="275">
        <v>0</v>
      </c>
      <c r="BA66" s="280">
        <v>0</v>
      </c>
      <c r="BB66" s="280">
        <v>242203</v>
      </c>
      <c r="BC66" s="280">
        <v>0</v>
      </c>
      <c r="BD66" s="280">
        <v>363079</v>
      </c>
      <c r="BE66" s="275">
        <v>65030</v>
      </c>
      <c r="BF66" s="280">
        <v>932610</v>
      </c>
      <c r="BG66" s="280">
        <v>0</v>
      </c>
      <c r="BH66" s="280">
        <v>1016999</v>
      </c>
      <c r="BI66" s="280">
        <v>0</v>
      </c>
      <c r="BJ66" s="280">
        <v>140065</v>
      </c>
      <c r="BK66" s="280">
        <v>191513</v>
      </c>
      <c r="BL66" s="280">
        <v>542</v>
      </c>
      <c r="BM66" s="280">
        <v>5993</v>
      </c>
      <c r="BN66" s="280">
        <v>69451</v>
      </c>
      <c r="BO66" s="280">
        <v>69</v>
      </c>
      <c r="BP66" s="280">
        <v>262685</v>
      </c>
      <c r="BQ66" s="280">
        <v>0</v>
      </c>
      <c r="BR66" s="280">
        <v>556328</v>
      </c>
      <c r="BS66" s="280">
        <v>0</v>
      </c>
      <c r="BT66" s="280">
        <v>0</v>
      </c>
      <c r="BU66" s="280">
        <v>0</v>
      </c>
      <c r="BV66" s="280">
        <v>145123</v>
      </c>
      <c r="BW66" s="280">
        <v>73191</v>
      </c>
      <c r="BX66" s="280">
        <v>0</v>
      </c>
      <c r="BY66" s="280">
        <v>340825</v>
      </c>
      <c r="BZ66" s="280">
        <v>141</v>
      </c>
      <c r="CA66" s="280">
        <v>145352</v>
      </c>
      <c r="CB66" s="280">
        <v>0</v>
      </c>
      <c r="CC66" s="280">
        <v>235372</v>
      </c>
      <c r="CD66" s="24" t="s">
        <v>247</v>
      </c>
      <c r="CE66" s="25">
        <f t="shared" si="6"/>
        <v>7581781</v>
      </c>
    </row>
    <row r="67" spans="1:83" x14ac:dyDescent="0.25">
      <c r="A67" s="31" t="s">
        <v>15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769700</v>
      </c>
      <c r="F67" s="25">
        <f t="shared" si="10"/>
        <v>487667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377775</v>
      </c>
      <c r="Q67" s="25">
        <f t="shared" si="10"/>
        <v>53677</v>
      </c>
      <c r="R67" s="25">
        <f t="shared" si="10"/>
        <v>7152</v>
      </c>
      <c r="S67" s="25">
        <f t="shared" si="10"/>
        <v>52254</v>
      </c>
      <c r="T67" s="25">
        <f t="shared" si="10"/>
        <v>0</v>
      </c>
      <c r="U67" s="25">
        <f t="shared" si="10"/>
        <v>125002</v>
      </c>
      <c r="V67" s="25">
        <f t="shared" si="10"/>
        <v>0</v>
      </c>
      <c r="W67" s="25">
        <f t="shared" si="10"/>
        <v>0</v>
      </c>
      <c r="X67" s="25">
        <f t="shared" si="10"/>
        <v>0</v>
      </c>
      <c r="Y67" s="25">
        <f t="shared" si="10"/>
        <v>255734</v>
      </c>
      <c r="Z67" s="25">
        <f t="shared" si="10"/>
        <v>0</v>
      </c>
      <c r="AA67" s="25">
        <f t="shared" si="10"/>
        <v>0</v>
      </c>
      <c r="AB67" s="25">
        <f t="shared" si="10"/>
        <v>63482</v>
      </c>
      <c r="AC67" s="25">
        <f t="shared" si="10"/>
        <v>31875</v>
      </c>
      <c r="AD67" s="25">
        <f t="shared" si="10"/>
        <v>0</v>
      </c>
      <c r="AE67" s="25">
        <f t="shared" si="10"/>
        <v>78400</v>
      </c>
      <c r="AF67" s="25">
        <f t="shared" si="10"/>
        <v>0</v>
      </c>
      <c r="AG67" s="25">
        <f t="shared" si="10"/>
        <v>210401</v>
      </c>
      <c r="AH67" s="25">
        <f t="shared" si="10"/>
        <v>0</v>
      </c>
      <c r="AI67" s="25">
        <f t="shared" ref="AI67:BN67" si="11">ROUND(AI51+AI52,0)</f>
        <v>149188</v>
      </c>
      <c r="AJ67" s="25">
        <f t="shared" si="11"/>
        <v>2599671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283495</v>
      </c>
      <c r="AZ67" s="25">
        <f t="shared" si="11"/>
        <v>0</v>
      </c>
      <c r="BA67" s="25">
        <f t="shared" si="11"/>
        <v>25262</v>
      </c>
      <c r="BB67" s="25">
        <f t="shared" si="11"/>
        <v>22493</v>
      </c>
      <c r="BC67" s="25">
        <f t="shared" si="11"/>
        <v>0</v>
      </c>
      <c r="BD67" s="25">
        <f t="shared" si="11"/>
        <v>180755</v>
      </c>
      <c r="BE67" s="25">
        <f t="shared" si="11"/>
        <v>942228</v>
      </c>
      <c r="BF67" s="25">
        <f t="shared" si="11"/>
        <v>131577</v>
      </c>
      <c r="BG67" s="25">
        <f t="shared" si="11"/>
        <v>0</v>
      </c>
      <c r="BH67" s="25">
        <f t="shared" si="11"/>
        <v>136653</v>
      </c>
      <c r="BI67" s="25">
        <f t="shared" si="11"/>
        <v>0</v>
      </c>
      <c r="BJ67" s="25">
        <f t="shared" si="11"/>
        <v>55907</v>
      </c>
      <c r="BK67" s="25">
        <f t="shared" si="11"/>
        <v>71825</v>
      </c>
      <c r="BL67" s="25">
        <f t="shared" si="11"/>
        <v>51024</v>
      </c>
      <c r="BM67" s="25">
        <f t="shared" si="11"/>
        <v>0</v>
      </c>
      <c r="BN67" s="25">
        <f t="shared" si="11"/>
        <v>1100413</v>
      </c>
      <c r="BO67" s="25">
        <f t="shared" ref="BO67:CC67" si="12">ROUND(BO51+BO52,0)</f>
        <v>7882</v>
      </c>
      <c r="BP67" s="25">
        <f t="shared" si="12"/>
        <v>44910</v>
      </c>
      <c r="BQ67" s="25">
        <f t="shared" si="12"/>
        <v>0</v>
      </c>
      <c r="BR67" s="25">
        <f t="shared" si="12"/>
        <v>62943</v>
      </c>
      <c r="BS67" s="25">
        <f t="shared" si="12"/>
        <v>34336</v>
      </c>
      <c r="BT67" s="25">
        <f t="shared" si="12"/>
        <v>0</v>
      </c>
      <c r="BU67" s="25">
        <f t="shared" si="12"/>
        <v>0</v>
      </c>
      <c r="BV67" s="25">
        <f t="shared" si="12"/>
        <v>63136</v>
      </c>
      <c r="BW67" s="25">
        <f t="shared" si="12"/>
        <v>36182</v>
      </c>
      <c r="BX67" s="25">
        <f t="shared" si="12"/>
        <v>0</v>
      </c>
      <c r="BY67" s="25">
        <f t="shared" si="12"/>
        <v>23186</v>
      </c>
      <c r="BZ67" s="25">
        <f t="shared" si="12"/>
        <v>0</v>
      </c>
      <c r="CA67" s="25">
        <f t="shared" si="12"/>
        <v>295184</v>
      </c>
      <c r="CB67" s="25">
        <f t="shared" si="12"/>
        <v>3845</v>
      </c>
      <c r="CC67" s="25">
        <f t="shared" si="12"/>
        <v>10151</v>
      </c>
      <c r="CD67" s="24" t="s">
        <v>247</v>
      </c>
      <c r="CE67" s="25">
        <f t="shared" si="6"/>
        <v>8845365</v>
      </c>
    </row>
    <row r="68" spans="1:83" x14ac:dyDescent="0.25">
      <c r="A68" s="31" t="s">
        <v>267</v>
      </c>
      <c r="B68" s="25"/>
      <c r="C68" s="273">
        <v>2338</v>
      </c>
      <c r="D68" s="273">
        <v>0</v>
      </c>
      <c r="E68" s="273">
        <v>1812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5">
        <v>299453</v>
      </c>
      <c r="Q68" s="275">
        <v>0</v>
      </c>
      <c r="R68" s="275">
        <v>0</v>
      </c>
      <c r="S68" s="280">
        <v>82811</v>
      </c>
      <c r="T68" s="280">
        <v>0</v>
      </c>
      <c r="U68" s="276">
        <v>30039</v>
      </c>
      <c r="V68" s="275">
        <v>0</v>
      </c>
      <c r="W68" s="275">
        <v>0</v>
      </c>
      <c r="X68" s="275">
        <v>0</v>
      </c>
      <c r="Y68" s="275">
        <v>0</v>
      </c>
      <c r="Z68" s="275">
        <v>0</v>
      </c>
      <c r="AA68" s="275">
        <v>0</v>
      </c>
      <c r="AB68" s="281">
        <v>43342</v>
      </c>
      <c r="AC68" s="275">
        <v>0</v>
      </c>
      <c r="AD68" s="275">
        <v>0</v>
      </c>
      <c r="AE68" s="275">
        <v>0</v>
      </c>
      <c r="AF68" s="275">
        <v>0</v>
      </c>
      <c r="AG68" s="275">
        <v>906</v>
      </c>
      <c r="AH68" s="275">
        <v>0</v>
      </c>
      <c r="AI68" s="275">
        <v>0</v>
      </c>
      <c r="AJ68" s="275">
        <v>44579</v>
      </c>
      <c r="AK68" s="275">
        <v>88571</v>
      </c>
      <c r="AL68" s="275">
        <v>0</v>
      </c>
      <c r="AM68" s="275">
        <v>0</v>
      </c>
      <c r="AN68" s="275">
        <v>0</v>
      </c>
      <c r="AO68" s="275">
        <v>0</v>
      </c>
      <c r="AP68" s="275">
        <v>26150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0</v>
      </c>
      <c r="AX68" s="280">
        <v>0</v>
      </c>
      <c r="AY68" s="275">
        <v>0</v>
      </c>
      <c r="AZ68" s="275">
        <v>0</v>
      </c>
      <c r="BA68" s="280">
        <v>0</v>
      </c>
      <c r="BB68" s="280">
        <v>0</v>
      </c>
      <c r="BC68" s="280">
        <v>0</v>
      </c>
      <c r="BD68" s="280">
        <v>97862</v>
      </c>
      <c r="BE68" s="275">
        <v>44932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21899</v>
      </c>
      <c r="BL68" s="280">
        <v>0</v>
      </c>
      <c r="BM68" s="280">
        <v>0</v>
      </c>
      <c r="BN68" s="280">
        <v>0</v>
      </c>
      <c r="BO68" s="280">
        <v>0</v>
      </c>
      <c r="BP68" s="280">
        <v>4700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f t="shared" si="6"/>
        <v>789394</v>
      </c>
    </row>
    <row r="69" spans="1:83" x14ac:dyDescent="0.25">
      <c r="A69" s="31" t="s">
        <v>268</v>
      </c>
      <c r="B69" s="16"/>
      <c r="C69" s="25">
        <f t="shared" ref="C69:AH69" si="13">SUM(C70:C83)</f>
        <v>456</v>
      </c>
      <c r="D69" s="25">
        <f t="shared" si="13"/>
        <v>0</v>
      </c>
      <c r="E69" s="25">
        <f t="shared" si="13"/>
        <v>12506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1581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6871</v>
      </c>
      <c r="Q69" s="25">
        <f t="shared" si="13"/>
        <v>928</v>
      </c>
      <c r="R69" s="25">
        <f t="shared" si="13"/>
        <v>159795</v>
      </c>
      <c r="S69" s="25">
        <f t="shared" si="13"/>
        <v>440</v>
      </c>
      <c r="T69" s="25">
        <f t="shared" si="13"/>
        <v>0</v>
      </c>
      <c r="U69" s="25">
        <f t="shared" si="13"/>
        <v>5658</v>
      </c>
      <c r="V69" s="25">
        <f t="shared" si="13"/>
        <v>0</v>
      </c>
      <c r="W69" s="25">
        <f t="shared" si="13"/>
        <v>195701</v>
      </c>
      <c r="X69" s="25">
        <f t="shared" si="13"/>
        <v>9431</v>
      </c>
      <c r="Y69" s="25">
        <f t="shared" si="13"/>
        <v>2415</v>
      </c>
      <c r="Z69" s="25">
        <f t="shared" si="13"/>
        <v>0</v>
      </c>
      <c r="AA69" s="25">
        <f t="shared" si="13"/>
        <v>6608</v>
      </c>
      <c r="AB69" s="25">
        <f t="shared" si="13"/>
        <v>14434</v>
      </c>
      <c r="AC69" s="25">
        <f t="shared" si="13"/>
        <v>96</v>
      </c>
      <c r="AD69" s="25">
        <f t="shared" si="13"/>
        <v>0</v>
      </c>
      <c r="AE69" s="25">
        <f t="shared" si="13"/>
        <v>12767</v>
      </c>
      <c r="AF69" s="25">
        <f t="shared" si="13"/>
        <v>0</v>
      </c>
      <c r="AG69" s="25">
        <f t="shared" si="13"/>
        <v>115512</v>
      </c>
      <c r="AH69" s="25">
        <f t="shared" si="13"/>
        <v>0</v>
      </c>
      <c r="AI69" s="25">
        <f t="shared" ref="AI69:BN69" si="14">SUM(AI70:AI83)</f>
        <v>545</v>
      </c>
      <c r="AJ69" s="25">
        <f t="shared" si="14"/>
        <v>590778</v>
      </c>
      <c r="AK69" s="25">
        <f t="shared" si="14"/>
        <v>17041</v>
      </c>
      <c r="AL69" s="25">
        <f t="shared" si="14"/>
        <v>1232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19928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4100</v>
      </c>
      <c r="AW69" s="25">
        <f t="shared" si="14"/>
        <v>0</v>
      </c>
      <c r="AX69" s="25">
        <f t="shared" si="14"/>
        <v>0</v>
      </c>
      <c r="AY69" s="25">
        <f t="shared" si="14"/>
        <v>3365</v>
      </c>
      <c r="AZ69" s="25">
        <f t="shared" si="14"/>
        <v>0</v>
      </c>
      <c r="BA69" s="25">
        <f t="shared" si="14"/>
        <v>0</v>
      </c>
      <c r="BB69" s="25">
        <f t="shared" si="14"/>
        <v>7029</v>
      </c>
      <c r="BC69" s="25">
        <f t="shared" si="14"/>
        <v>0</v>
      </c>
      <c r="BD69" s="25">
        <f t="shared" si="14"/>
        <v>59761</v>
      </c>
      <c r="BE69" s="25">
        <f t="shared" si="14"/>
        <v>1072555</v>
      </c>
      <c r="BF69" s="25">
        <f t="shared" si="14"/>
        <v>0</v>
      </c>
      <c r="BG69" s="25">
        <f t="shared" si="14"/>
        <v>0</v>
      </c>
      <c r="BH69" s="25">
        <f t="shared" si="14"/>
        <v>774889</v>
      </c>
      <c r="BI69" s="25">
        <f t="shared" si="14"/>
        <v>0</v>
      </c>
      <c r="BJ69" s="25">
        <f t="shared" si="14"/>
        <v>3906</v>
      </c>
      <c r="BK69" s="25">
        <f t="shared" si="14"/>
        <v>14571</v>
      </c>
      <c r="BL69" s="25">
        <f t="shared" si="14"/>
        <v>2435</v>
      </c>
      <c r="BM69" s="25">
        <f t="shared" si="14"/>
        <v>2109</v>
      </c>
      <c r="BN69" s="25">
        <f t="shared" si="14"/>
        <v>343606</v>
      </c>
      <c r="BO69" s="25">
        <f t="shared" ref="BO69:CE69" si="15">SUM(BO70:BO83)</f>
        <v>448</v>
      </c>
      <c r="BP69" s="25">
        <f t="shared" si="15"/>
        <v>738617</v>
      </c>
      <c r="BQ69" s="25">
        <f t="shared" si="15"/>
        <v>0</v>
      </c>
      <c r="BR69" s="25">
        <f t="shared" si="15"/>
        <v>839883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14079</v>
      </c>
      <c r="BW69" s="25">
        <f t="shared" si="15"/>
        <v>36179</v>
      </c>
      <c r="BX69" s="25">
        <f t="shared" si="15"/>
        <v>0</v>
      </c>
      <c r="BY69" s="25">
        <f t="shared" si="15"/>
        <v>6409</v>
      </c>
      <c r="BZ69" s="25">
        <f t="shared" si="15"/>
        <v>0</v>
      </c>
      <c r="CA69" s="25">
        <f t="shared" si="15"/>
        <v>1975</v>
      </c>
      <c r="CB69" s="25">
        <f t="shared" si="15"/>
        <v>0</v>
      </c>
      <c r="CC69" s="25">
        <f t="shared" si="15"/>
        <v>3216845</v>
      </c>
      <c r="CD69" s="25">
        <f t="shared" si="15"/>
        <v>0</v>
      </c>
      <c r="CE69" s="25">
        <f t="shared" si="15"/>
        <v>8317484</v>
      </c>
    </row>
    <row r="70" spans="1:83" x14ac:dyDescent="0.25">
      <c r="A70" s="26" t="s">
        <v>269</v>
      </c>
      <c r="B70" s="2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293107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143605</v>
      </c>
      <c r="BO71" s="282">
        <v>0</v>
      </c>
      <c r="BP71" s="282">
        <v>0</v>
      </c>
      <c r="BQ71" s="282">
        <v>0</v>
      </c>
      <c r="BR71" s="282">
        <v>802334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f t="shared" si="16"/>
        <v>1239046</v>
      </c>
    </row>
    <row r="72" spans="1:83" x14ac:dyDescent="0.25">
      <c r="A72" s="26" t="s">
        <v>271</v>
      </c>
      <c r="B72" s="27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f t="shared" si="16"/>
        <v>0</v>
      </c>
    </row>
    <row r="73" spans="1:83" x14ac:dyDescent="0.25">
      <c r="A73" s="26" t="s">
        <v>272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781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110647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96551</v>
      </c>
      <c r="AK73" s="282">
        <v>3222</v>
      </c>
      <c r="AL73" s="282">
        <v>0</v>
      </c>
      <c r="AM73" s="282">
        <v>0</v>
      </c>
      <c r="AN73" s="282">
        <v>0</v>
      </c>
      <c r="AO73" s="282">
        <v>0</v>
      </c>
      <c r="AP73" s="282">
        <v>3019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1609242</v>
      </c>
      <c r="CD73" s="282">
        <v>0</v>
      </c>
      <c r="CE73" s="25">
        <f t="shared" si="16"/>
        <v>1823462</v>
      </c>
    </row>
    <row r="74" spans="1:83" x14ac:dyDescent="0.25">
      <c r="A74" s="26" t="s">
        <v>273</v>
      </c>
      <c r="B74" s="2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6"/>
        <v>0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f t="shared" si="16"/>
        <v>0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195701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1064355</v>
      </c>
      <c r="BF77" s="282">
        <v>0</v>
      </c>
      <c r="BG77" s="282">
        <v>0</v>
      </c>
      <c r="BH77" s="282">
        <v>774889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30564</v>
      </c>
      <c r="CD77" s="282">
        <v>0</v>
      </c>
      <c r="CE77" s="25">
        <f t="shared" si="16"/>
        <v>2065509</v>
      </c>
    </row>
    <row r="78" spans="1:83" x14ac:dyDescent="0.25">
      <c r="A78" s="26" t="s">
        <v>277</v>
      </c>
      <c r="B78" s="16"/>
      <c r="C78" s="282">
        <v>-114</v>
      </c>
      <c r="D78" s="282">
        <v>0</v>
      </c>
      <c r="E78" s="282">
        <v>1431</v>
      </c>
      <c r="F78" s="282">
        <v>0</v>
      </c>
      <c r="G78" s="282">
        <v>0</v>
      </c>
      <c r="H78" s="282">
        <v>0</v>
      </c>
      <c r="I78" s="282">
        <v>0</v>
      </c>
      <c r="J78" s="282">
        <v>800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670</v>
      </c>
      <c r="Q78" s="282">
        <v>128</v>
      </c>
      <c r="R78" s="282">
        <v>14324</v>
      </c>
      <c r="S78" s="282">
        <v>0</v>
      </c>
      <c r="T78" s="282">
        <v>0</v>
      </c>
      <c r="U78" s="282">
        <v>4024</v>
      </c>
      <c r="V78" s="282">
        <v>0</v>
      </c>
      <c r="W78" s="282">
        <v>0</v>
      </c>
      <c r="X78" s="282">
        <v>0</v>
      </c>
      <c r="Y78" s="282">
        <v>2400</v>
      </c>
      <c r="Z78" s="282">
        <v>0</v>
      </c>
      <c r="AA78" s="282">
        <v>6608</v>
      </c>
      <c r="AB78" s="282">
        <v>5027</v>
      </c>
      <c r="AC78" s="282">
        <v>96</v>
      </c>
      <c r="AD78" s="282">
        <v>0</v>
      </c>
      <c r="AE78" s="282">
        <v>2339</v>
      </c>
      <c r="AF78" s="282">
        <v>0</v>
      </c>
      <c r="AG78" s="282">
        <v>0</v>
      </c>
      <c r="AH78" s="282">
        <v>0</v>
      </c>
      <c r="AI78" s="282">
        <v>0</v>
      </c>
      <c r="AJ78" s="282">
        <v>74108</v>
      </c>
      <c r="AK78" s="282">
        <v>1984</v>
      </c>
      <c r="AL78" s="282">
        <v>0</v>
      </c>
      <c r="AM78" s="282">
        <v>0</v>
      </c>
      <c r="AN78" s="282">
        <v>0</v>
      </c>
      <c r="AO78" s="282">
        <v>0</v>
      </c>
      <c r="AP78" s="282">
        <v>6560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2502</v>
      </c>
      <c r="AW78" s="282">
        <v>0</v>
      </c>
      <c r="AX78" s="282">
        <v>0</v>
      </c>
      <c r="AY78" s="282">
        <v>320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250</v>
      </c>
      <c r="BF78" s="282">
        <v>0</v>
      </c>
      <c r="BG78" s="282">
        <v>0</v>
      </c>
      <c r="BH78" s="282">
        <v>0</v>
      </c>
      <c r="BI78" s="282">
        <v>0</v>
      </c>
      <c r="BJ78" s="282">
        <v>475</v>
      </c>
      <c r="BK78" s="282">
        <v>0</v>
      </c>
      <c r="BL78" s="282">
        <v>0</v>
      </c>
      <c r="BM78" s="282">
        <v>141</v>
      </c>
      <c r="BN78" s="282">
        <v>219570</v>
      </c>
      <c r="BO78" s="282">
        <v>0</v>
      </c>
      <c r="BP78" s="282">
        <v>1819</v>
      </c>
      <c r="BQ78" s="282">
        <v>0</v>
      </c>
      <c r="BR78" s="282">
        <v>8656</v>
      </c>
      <c r="BS78" s="282">
        <v>0</v>
      </c>
      <c r="BT78" s="282">
        <v>0</v>
      </c>
      <c r="BU78" s="282">
        <v>0</v>
      </c>
      <c r="BV78" s="282">
        <v>120</v>
      </c>
      <c r="BW78" s="282">
        <v>0</v>
      </c>
      <c r="BX78" s="282">
        <v>0</v>
      </c>
      <c r="BY78" s="282">
        <v>1075</v>
      </c>
      <c r="BZ78" s="282">
        <v>0</v>
      </c>
      <c r="CA78" s="282">
        <v>180</v>
      </c>
      <c r="CB78" s="282">
        <v>0</v>
      </c>
      <c r="CC78" s="282">
        <v>2326</v>
      </c>
      <c r="CD78" s="282">
        <v>0</v>
      </c>
      <c r="CE78" s="25">
        <f t="shared" si="16"/>
        <v>357819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168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155</v>
      </c>
      <c r="BP79" s="282">
        <v>670064</v>
      </c>
      <c r="BQ79" s="282">
        <v>0</v>
      </c>
      <c r="BR79" s="282">
        <v>22136</v>
      </c>
      <c r="BS79" s="282">
        <v>0</v>
      </c>
      <c r="BT79" s="282">
        <v>0</v>
      </c>
      <c r="BU79" s="282">
        <v>0</v>
      </c>
      <c r="BV79" s="282">
        <v>0</v>
      </c>
      <c r="BW79" s="282">
        <v>1078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17</v>
      </c>
      <c r="CD79" s="282">
        <v>0</v>
      </c>
      <c r="CE79" s="25">
        <f t="shared" si="16"/>
        <v>693618</v>
      </c>
    </row>
    <row r="80" spans="1:83" x14ac:dyDescent="0.25">
      <c r="A80" s="26" t="s">
        <v>279</v>
      </c>
      <c r="B80" s="16"/>
      <c r="C80" s="282">
        <v>274</v>
      </c>
      <c r="D80" s="282">
        <v>0</v>
      </c>
      <c r="E80" s="282">
        <v>10604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4136</v>
      </c>
      <c r="Q80" s="282">
        <v>800</v>
      </c>
      <c r="R80" s="282">
        <v>34824</v>
      </c>
      <c r="S80" s="282">
        <v>440</v>
      </c>
      <c r="T80" s="282">
        <v>0</v>
      </c>
      <c r="U80" s="282">
        <v>212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6213</v>
      </c>
      <c r="AC80" s="282">
        <v>0</v>
      </c>
      <c r="AD80" s="282">
        <v>0</v>
      </c>
      <c r="AE80" s="282">
        <v>10428</v>
      </c>
      <c r="AF80" s="282">
        <v>0</v>
      </c>
      <c r="AG80" s="282">
        <v>8058</v>
      </c>
      <c r="AH80" s="282">
        <v>0</v>
      </c>
      <c r="AI80" s="282">
        <v>545</v>
      </c>
      <c r="AJ80" s="282">
        <v>111516</v>
      </c>
      <c r="AK80" s="282">
        <v>11835</v>
      </c>
      <c r="AL80" s="282">
        <v>1232</v>
      </c>
      <c r="AM80" s="282">
        <v>0</v>
      </c>
      <c r="AN80" s="282">
        <v>0</v>
      </c>
      <c r="AO80" s="282">
        <v>0</v>
      </c>
      <c r="AP80" s="282">
        <v>10349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1598</v>
      </c>
      <c r="AW80" s="282">
        <v>0</v>
      </c>
      <c r="AX80" s="282">
        <v>0</v>
      </c>
      <c r="AY80" s="282">
        <v>890</v>
      </c>
      <c r="AZ80" s="282">
        <v>0</v>
      </c>
      <c r="BA80" s="282">
        <v>0</v>
      </c>
      <c r="BB80" s="282">
        <v>6948</v>
      </c>
      <c r="BC80" s="282">
        <v>0</v>
      </c>
      <c r="BD80" s="282">
        <v>923</v>
      </c>
      <c r="BE80" s="282">
        <v>6741</v>
      </c>
      <c r="BF80" s="282">
        <v>0</v>
      </c>
      <c r="BG80" s="282">
        <v>0</v>
      </c>
      <c r="BH80" s="282">
        <v>0</v>
      </c>
      <c r="BI80" s="282">
        <v>0</v>
      </c>
      <c r="BJ80" s="282">
        <v>2596</v>
      </c>
      <c r="BK80" s="282">
        <v>3505</v>
      </c>
      <c r="BL80" s="282">
        <v>2435</v>
      </c>
      <c r="BM80" s="282">
        <v>0</v>
      </c>
      <c r="BN80" s="282">
        <v>48217</v>
      </c>
      <c r="BO80" s="282">
        <v>0</v>
      </c>
      <c r="BP80" s="282">
        <v>7477</v>
      </c>
      <c r="BQ80" s="282">
        <v>0</v>
      </c>
      <c r="BR80" s="282">
        <v>2368</v>
      </c>
      <c r="BS80" s="282">
        <v>0</v>
      </c>
      <c r="BT80" s="282">
        <v>0</v>
      </c>
      <c r="BU80" s="282">
        <v>0</v>
      </c>
      <c r="BV80" s="282">
        <v>13727</v>
      </c>
      <c r="BW80" s="282">
        <v>35101</v>
      </c>
      <c r="BX80" s="282">
        <v>0</v>
      </c>
      <c r="BY80" s="282">
        <v>4045</v>
      </c>
      <c r="BZ80" s="282">
        <v>0</v>
      </c>
      <c r="CA80" s="282">
        <v>1795</v>
      </c>
      <c r="CB80" s="282">
        <v>0</v>
      </c>
      <c r="CC80" s="282">
        <v>5508</v>
      </c>
      <c r="CD80" s="282">
        <v>0</v>
      </c>
      <c r="CE80" s="25">
        <f t="shared" si="16"/>
        <v>355340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1338311</v>
      </c>
      <c r="CD81" s="282">
        <v>0</v>
      </c>
      <c r="CE81" s="25">
        <f t="shared" si="16"/>
        <v>1338311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f t="shared" si="16"/>
        <v>0</v>
      </c>
    </row>
    <row r="83" spans="1:84" x14ac:dyDescent="0.25">
      <c r="A83" s="26" t="s">
        <v>282</v>
      </c>
      <c r="B83" s="16"/>
      <c r="C83" s="273">
        <v>296</v>
      </c>
      <c r="D83" s="273">
        <v>0</v>
      </c>
      <c r="E83" s="275">
        <v>471</v>
      </c>
      <c r="F83" s="275">
        <v>0</v>
      </c>
      <c r="G83" s="273">
        <v>0</v>
      </c>
      <c r="H83" s="273">
        <v>0</v>
      </c>
      <c r="I83" s="275">
        <v>0</v>
      </c>
      <c r="J83" s="275">
        <v>0</v>
      </c>
      <c r="K83" s="275">
        <v>0</v>
      </c>
      <c r="L83" s="275">
        <v>0</v>
      </c>
      <c r="M83" s="273">
        <v>0</v>
      </c>
      <c r="N83" s="273">
        <v>0</v>
      </c>
      <c r="O83" s="273">
        <v>0</v>
      </c>
      <c r="P83" s="275">
        <v>2065</v>
      </c>
      <c r="Q83" s="275">
        <v>0</v>
      </c>
      <c r="R83" s="276">
        <v>0</v>
      </c>
      <c r="S83" s="275">
        <v>0</v>
      </c>
      <c r="T83" s="273">
        <v>0</v>
      </c>
      <c r="U83" s="275">
        <v>1422</v>
      </c>
      <c r="V83" s="275">
        <v>0</v>
      </c>
      <c r="W83" s="273">
        <v>0</v>
      </c>
      <c r="X83" s="275">
        <v>9431</v>
      </c>
      <c r="Y83" s="275">
        <v>15</v>
      </c>
      <c r="Z83" s="275">
        <v>0</v>
      </c>
      <c r="AA83" s="275">
        <v>0</v>
      </c>
      <c r="AB83" s="275">
        <v>3194</v>
      </c>
      <c r="AC83" s="275">
        <v>0</v>
      </c>
      <c r="AD83" s="275">
        <v>0</v>
      </c>
      <c r="AE83" s="275">
        <v>0</v>
      </c>
      <c r="AF83" s="275">
        <v>0</v>
      </c>
      <c r="AG83" s="275">
        <v>107454</v>
      </c>
      <c r="AH83" s="275">
        <v>0</v>
      </c>
      <c r="AI83" s="275">
        <v>0</v>
      </c>
      <c r="AJ83" s="275">
        <v>15496</v>
      </c>
      <c r="AK83" s="275">
        <v>0</v>
      </c>
      <c r="AL83" s="275">
        <v>0</v>
      </c>
      <c r="AM83" s="275">
        <v>0</v>
      </c>
      <c r="AN83" s="275">
        <v>0</v>
      </c>
      <c r="AO83" s="273">
        <v>0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0</v>
      </c>
      <c r="AW83" s="275">
        <v>0</v>
      </c>
      <c r="AX83" s="275">
        <v>0</v>
      </c>
      <c r="AY83" s="275">
        <v>2155</v>
      </c>
      <c r="AZ83" s="275">
        <v>0</v>
      </c>
      <c r="BA83" s="275">
        <v>0</v>
      </c>
      <c r="BB83" s="275">
        <v>81</v>
      </c>
      <c r="BC83" s="275">
        <v>0</v>
      </c>
      <c r="BD83" s="275">
        <v>58670</v>
      </c>
      <c r="BE83" s="275">
        <v>1209</v>
      </c>
      <c r="BF83" s="275">
        <v>0</v>
      </c>
      <c r="BG83" s="275">
        <v>0</v>
      </c>
      <c r="BH83" s="276">
        <v>0</v>
      </c>
      <c r="BI83" s="275">
        <v>0</v>
      </c>
      <c r="BJ83" s="275">
        <v>835</v>
      </c>
      <c r="BK83" s="275">
        <v>11066</v>
      </c>
      <c r="BL83" s="275">
        <v>0</v>
      </c>
      <c r="BM83" s="275">
        <v>1968</v>
      </c>
      <c r="BN83" s="275">
        <v>-67786</v>
      </c>
      <c r="BO83" s="275">
        <v>293</v>
      </c>
      <c r="BP83" s="275">
        <v>59257</v>
      </c>
      <c r="BQ83" s="275">
        <v>0</v>
      </c>
      <c r="BR83" s="275">
        <v>4389</v>
      </c>
      <c r="BS83" s="275">
        <v>0</v>
      </c>
      <c r="BT83" s="275">
        <v>0</v>
      </c>
      <c r="BU83" s="275">
        <v>0</v>
      </c>
      <c r="BV83" s="275">
        <v>232</v>
      </c>
      <c r="BW83" s="275">
        <v>0</v>
      </c>
      <c r="BX83" s="275">
        <v>0</v>
      </c>
      <c r="BY83" s="275">
        <v>1289</v>
      </c>
      <c r="BZ83" s="275">
        <v>0</v>
      </c>
      <c r="CA83" s="275">
        <v>0</v>
      </c>
      <c r="CB83" s="275">
        <v>0</v>
      </c>
      <c r="CC83" s="275">
        <v>230877</v>
      </c>
      <c r="CD83" s="282">
        <v>0</v>
      </c>
      <c r="CE83" s="25">
        <f t="shared" si="16"/>
        <v>444379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f t="shared" si="16"/>
        <v>0</v>
      </c>
    </row>
    <row r="85" spans="1:84" x14ac:dyDescent="0.25">
      <c r="A85" s="31" t="s">
        <v>284</v>
      </c>
      <c r="B85" s="25"/>
      <c r="C85" s="25">
        <f t="shared" ref="C85:AH85" si="17">SUM(C61:C69)-C84</f>
        <v>9497327</v>
      </c>
      <c r="D85" s="25">
        <f t="shared" si="17"/>
        <v>0</v>
      </c>
      <c r="E85" s="25">
        <f t="shared" si="17"/>
        <v>8023481</v>
      </c>
      <c r="F85" s="25">
        <f t="shared" si="17"/>
        <v>9078683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444577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654147</v>
      </c>
      <c r="O85" s="25">
        <f t="shared" si="17"/>
        <v>233308</v>
      </c>
      <c r="P85" s="25">
        <f t="shared" si="17"/>
        <v>6871020</v>
      </c>
      <c r="Q85" s="25">
        <f t="shared" si="17"/>
        <v>857192</v>
      </c>
      <c r="R85" s="25">
        <f t="shared" si="17"/>
        <v>8060007</v>
      </c>
      <c r="S85" s="25">
        <f t="shared" si="17"/>
        <v>4860712</v>
      </c>
      <c r="T85" s="25">
        <f t="shared" si="17"/>
        <v>239953</v>
      </c>
      <c r="U85" s="25">
        <f t="shared" si="17"/>
        <v>7666796</v>
      </c>
      <c r="V85" s="25">
        <f t="shared" si="17"/>
        <v>78570</v>
      </c>
      <c r="W85" s="25">
        <f t="shared" si="17"/>
        <v>746424</v>
      </c>
      <c r="X85" s="25">
        <f t="shared" si="17"/>
        <v>1743300</v>
      </c>
      <c r="Y85" s="25">
        <f t="shared" si="17"/>
        <v>6168795</v>
      </c>
      <c r="Z85" s="25">
        <f t="shared" si="17"/>
        <v>0</v>
      </c>
      <c r="AA85" s="25">
        <f t="shared" si="17"/>
        <v>376283</v>
      </c>
      <c r="AB85" s="25">
        <f t="shared" si="17"/>
        <v>5880693</v>
      </c>
      <c r="AC85" s="25">
        <f t="shared" si="17"/>
        <v>1912390</v>
      </c>
      <c r="AD85" s="25">
        <f t="shared" si="17"/>
        <v>0</v>
      </c>
      <c r="AE85" s="25">
        <f t="shared" si="17"/>
        <v>1174768</v>
      </c>
      <c r="AF85" s="25">
        <f t="shared" si="17"/>
        <v>0</v>
      </c>
      <c r="AG85" s="25">
        <f t="shared" si="17"/>
        <v>11811108</v>
      </c>
      <c r="AH85" s="25">
        <f t="shared" si="17"/>
        <v>1015</v>
      </c>
      <c r="AI85" s="25">
        <f t="shared" ref="AI85:BN85" si="18">SUM(AI61:AI69)-AI84</f>
        <v>1826355</v>
      </c>
      <c r="AJ85" s="25">
        <f t="shared" si="18"/>
        <v>30485428</v>
      </c>
      <c r="AK85" s="25">
        <f t="shared" si="18"/>
        <v>1536558</v>
      </c>
      <c r="AL85" s="25">
        <f t="shared" si="18"/>
        <v>250936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2250894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241294</v>
      </c>
      <c r="AW85" s="25">
        <f t="shared" si="18"/>
        <v>0</v>
      </c>
      <c r="AX85" s="25">
        <f t="shared" si="18"/>
        <v>0</v>
      </c>
      <c r="AY85" s="25">
        <f t="shared" si="18"/>
        <v>2618541</v>
      </c>
      <c r="AZ85" s="25">
        <f t="shared" si="18"/>
        <v>0</v>
      </c>
      <c r="BA85" s="25">
        <f t="shared" si="18"/>
        <v>25262</v>
      </c>
      <c r="BB85" s="25">
        <f t="shared" si="18"/>
        <v>1305828</v>
      </c>
      <c r="BC85" s="25">
        <f t="shared" si="18"/>
        <v>0</v>
      </c>
      <c r="BD85" s="25">
        <f t="shared" si="18"/>
        <v>1317638</v>
      </c>
      <c r="BE85" s="25">
        <f t="shared" si="18"/>
        <v>5020454</v>
      </c>
      <c r="BF85" s="25">
        <f t="shared" si="18"/>
        <v>3190740</v>
      </c>
      <c r="BG85" s="25">
        <f t="shared" si="18"/>
        <v>0</v>
      </c>
      <c r="BH85" s="25">
        <f t="shared" si="18"/>
        <v>3119320</v>
      </c>
      <c r="BI85" s="25">
        <f t="shared" si="18"/>
        <v>0</v>
      </c>
      <c r="BJ85" s="25">
        <f t="shared" si="18"/>
        <v>1669625</v>
      </c>
      <c r="BK85" s="25">
        <f t="shared" si="18"/>
        <v>3185985</v>
      </c>
      <c r="BL85" s="25">
        <f t="shared" si="18"/>
        <v>1015229</v>
      </c>
      <c r="BM85" s="25">
        <f t="shared" si="18"/>
        <v>15116</v>
      </c>
      <c r="BN85" s="25">
        <f t="shared" si="18"/>
        <v>5854789</v>
      </c>
      <c r="BO85" s="25">
        <f t="shared" ref="BO85:CD85" si="19">SUM(BO61:BO69)-BO84</f>
        <v>182807</v>
      </c>
      <c r="BP85" s="25">
        <f t="shared" si="19"/>
        <v>1653561</v>
      </c>
      <c r="BQ85" s="25">
        <f t="shared" si="19"/>
        <v>0</v>
      </c>
      <c r="BR85" s="25">
        <f t="shared" si="19"/>
        <v>2667036</v>
      </c>
      <c r="BS85" s="25">
        <f t="shared" si="19"/>
        <v>34501</v>
      </c>
      <c r="BT85" s="25">
        <f t="shared" si="19"/>
        <v>0</v>
      </c>
      <c r="BU85" s="25">
        <f t="shared" si="19"/>
        <v>0</v>
      </c>
      <c r="BV85" s="25">
        <f t="shared" si="19"/>
        <v>1992194</v>
      </c>
      <c r="BW85" s="25">
        <f t="shared" si="19"/>
        <v>376318</v>
      </c>
      <c r="BX85" s="25">
        <f t="shared" si="19"/>
        <v>0</v>
      </c>
      <c r="BY85" s="25">
        <f t="shared" si="19"/>
        <v>2638417</v>
      </c>
      <c r="BZ85" s="25">
        <f t="shared" si="19"/>
        <v>161383</v>
      </c>
      <c r="CA85" s="25">
        <f t="shared" si="19"/>
        <v>946396</v>
      </c>
      <c r="CB85" s="25">
        <f t="shared" si="19"/>
        <v>3845</v>
      </c>
      <c r="CC85" s="25">
        <f t="shared" si="19"/>
        <v>4885440</v>
      </c>
      <c r="CD85" s="25">
        <f t="shared" si="19"/>
        <v>0</v>
      </c>
      <c r="CE85" s="25">
        <f t="shared" si="16"/>
        <v>166852439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15417993</v>
      </c>
      <c r="D87" s="273">
        <v>0</v>
      </c>
      <c r="E87" s="273">
        <v>20471490</v>
      </c>
      <c r="F87" s="273">
        <v>10279127</v>
      </c>
      <c r="G87" s="273">
        <v>0</v>
      </c>
      <c r="H87" s="273">
        <v>0</v>
      </c>
      <c r="I87" s="273">
        <v>0</v>
      </c>
      <c r="J87" s="273">
        <v>859986</v>
      </c>
      <c r="K87" s="273">
        <v>0</v>
      </c>
      <c r="L87" s="273">
        <v>0</v>
      </c>
      <c r="M87" s="273">
        <v>0</v>
      </c>
      <c r="N87" s="273">
        <v>0</v>
      </c>
      <c r="O87" s="273">
        <v>22947690</v>
      </c>
      <c r="P87" s="273">
        <v>13195864</v>
      </c>
      <c r="Q87" s="273">
        <v>1287523</v>
      </c>
      <c r="R87" s="273">
        <v>10312359</v>
      </c>
      <c r="S87" s="273">
        <v>1491781</v>
      </c>
      <c r="T87" s="273">
        <v>97479</v>
      </c>
      <c r="U87" s="273">
        <v>11675641</v>
      </c>
      <c r="V87" s="273">
        <v>37438</v>
      </c>
      <c r="W87" s="273">
        <v>777653</v>
      </c>
      <c r="X87" s="273">
        <v>7472278</v>
      </c>
      <c r="Y87" s="273">
        <v>2902396</v>
      </c>
      <c r="Z87" s="273">
        <v>0</v>
      </c>
      <c r="AA87" s="273">
        <v>131005</v>
      </c>
      <c r="AB87" s="273">
        <v>14348947</v>
      </c>
      <c r="AC87" s="273">
        <v>8371773</v>
      </c>
      <c r="AD87" s="273">
        <v>0</v>
      </c>
      <c r="AE87" s="273">
        <v>984586</v>
      </c>
      <c r="AF87" s="273">
        <v>0</v>
      </c>
      <c r="AG87" s="273">
        <v>8003417</v>
      </c>
      <c r="AH87" s="273">
        <v>0</v>
      </c>
      <c r="AI87" s="273">
        <v>18600</v>
      </c>
      <c r="AJ87" s="273">
        <v>2579676</v>
      </c>
      <c r="AK87" s="273">
        <v>0</v>
      </c>
      <c r="AL87" s="273">
        <v>131273</v>
      </c>
      <c r="AM87" s="273">
        <v>0</v>
      </c>
      <c r="AN87" s="273">
        <v>0</v>
      </c>
      <c r="AO87" s="273">
        <v>0</v>
      </c>
      <c r="AP87" s="273">
        <v>307297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1913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154105185</v>
      </c>
    </row>
    <row r="88" spans="1:84" x14ac:dyDescent="0.25">
      <c r="A88" s="31" t="s">
        <v>287</v>
      </c>
      <c r="B88" s="16"/>
      <c r="C88" s="273">
        <v>1030491</v>
      </c>
      <c r="D88" s="273">
        <v>0</v>
      </c>
      <c r="E88" s="273">
        <v>2762093</v>
      </c>
      <c r="F88" s="273">
        <v>117565</v>
      </c>
      <c r="G88" s="273">
        <v>0</v>
      </c>
      <c r="H88" s="273">
        <v>0</v>
      </c>
      <c r="I88" s="273">
        <v>0</v>
      </c>
      <c r="J88" s="273">
        <v>14313</v>
      </c>
      <c r="K88" s="273">
        <v>0</v>
      </c>
      <c r="L88" s="273">
        <v>0</v>
      </c>
      <c r="M88" s="273">
        <v>0</v>
      </c>
      <c r="N88" s="273">
        <v>0</v>
      </c>
      <c r="O88" s="273">
        <v>702850</v>
      </c>
      <c r="P88" s="273">
        <v>73737509</v>
      </c>
      <c r="Q88" s="273">
        <v>6609727</v>
      </c>
      <c r="R88" s="273">
        <v>20871823</v>
      </c>
      <c r="S88" s="273">
        <v>6247652</v>
      </c>
      <c r="T88" s="273">
        <v>1814933</v>
      </c>
      <c r="U88" s="273">
        <v>26030389</v>
      </c>
      <c r="V88" s="273">
        <v>397372</v>
      </c>
      <c r="W88" s="273">
        <v>6945810</v>
      </c>
      <c r="X88" s="273">
        <v>35177981</v>
      </c>
      <c r="Y88" s="273">
        <v>24788843</v>
      </c>
      <c r="Z88" s="273">
        <v>0</v>
      </c>
      <c r="AA88" s="273">
        <v>781834</v>
      </c>
      <c r="AB88" s="273">
        <v>18416394</v>
      </c>
      <c r="AC88" s="273">
        <v>1476655</v>
      </c>
      <c r="AD88" s="273">
        <v>0</v>
      </c>
      <c r="AE88" s="273">
        <v>3123132</v>
      </c>
      <c r="AF88" s="273">
        <v>0</v>
      </c>
      <c r="AG88" s="273">
        <v>65511723</v>
      </c>
      <c r="AH88" s="273">
        <v>0</v>
      </c>
      <c r="AI88" s="273">
        <v>9590020</v>
      </c>
      <c r="AJ88" s="273">
        <v>28731763</v>
      </c>
      <c r="AK88" s="273">
        <v>2139657</v>
      </c>
      <c r="AL88" s="273">
        <v>268473</v>
      </c>
      <c r="AM88" s="273">
        <v>0</v>
      </c>
      <c r="AN88" s="273">
        <v>0</v>
      </c>
      <c r="AO88" s="273">
        <v>0</v>
      </c>
      <c r="AP88" s="273">
        <v>2175978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1504784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340969764</v>
      </c>
    </row>
    <row r="89" spans="1:84" x14ac:dyDescent="0.25">
      <c r="A89" s="21" t="s">
        <v>288</v>
      </c>
      <c r="B89" s="16"/>
      <c r="C89" s="25">
        <f t="shared" ref="C89:AV89" si="21">C87+C88</f>
        <v>16448484</v>
      </c>
      <c r="D89" s="25">
        <f t="shared" si="21"/>
        <v>0</v>
      </c>
      <c r="E89" s="25">
        <f t="shared" si="21"/>
        <v>23233583</v>
      </c>
      <c r="F89" s="25">
        <f t="shared" si="21"/>
        <v>10396692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874299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23650540</v>
      </c>
      <c r="P89" s="25">
        <f t="shared" si="21"/>
        <v>86933373</v>
      </c>
      <c r="Q89" s="25">
        <f t="shared" si="21"/>
        <v>7897250</v>
      </c>
      <c r="R89" s="25">
        <f t="shared" si="21"/>
        <v>31184182</v>
      </c>
      <c r="S89" s="25">
        <f t="shared" si="21"/>
        <v>7739433</v>
      </c>
      <c r="T89" s="25">
        <f t="shared" si="21"/>
        <v>1912412</v>
      </c>
      <c r="U89" s="25">
        <f t="shared" si="21"/>
        <v>37706030</v>
      </c>
      <c r="V89" s="25">
        <f t="shared" si="21"/>
        <v>434810</v>
      </c>
      <c r="W89" s="25">
        <f t="shared" si="21"/>
        <v>7723463</v>
      </c>
      <c r="X89" s="25">
        <f t="shared" si="21"/>
        <v>42650259</v>
      </c>
      <c r="Y89" s="25">
        <f t="shared" si="21"/>
        <v>27691239</v>
      </c>
      <c r="Z89" s="25">
        <f t="shared" si="21"/>
        <v>0</v>
      </c>
      <c r="AA89" s="25">
        <f t="shared" si="21"/>
        <v>912839</v>
      </c>
      <c r="AB89" s="25">
        <f t="shared" si="21"/>
        <v>32765341</v>
      </c>
      <c r="AC89" s="25">
        <f t="shared" si="21"/>
        <v>9848428</v>
      </c>
      <c r="AD89" s="25">
        <f t="shared" si="21"/>
        <v>0</v>
      </c>
      <c r="AE89" s="25">
        <f t="shared" si="21"/>
        <v>4107718</v>
      </c>
      <c r="AF89" s="25">
        <f t="shared" si="21"/>
        <v>0</v>
      </c>
      <c r="AG89" s="25">
        <f t="shared" si="21"/>
        <v>73515140</v>
      </c>
      <c r="AH89" s="25">
        <f t="shared" si="21"/>
        <v>0</v>
      </c>
      <c r="AI89" s="25">
        <f t="shared" si="21"/>
        <v>9608620</v>
      </c>
      <c r="AJ89" s="25">
        <f t="shared" si="21"/>
        <v>31311439</v>
      </c>
      <c r="AK89" s="25">
        <f t="shared" si="21"/>
        <v>2139657</v>
      </c>
      <c r="AL89" s="25">
        <f t="shared" si="21"/>
        <v>399746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2483275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1506697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495074949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20671.507617905991</v>
      </c>
      <c r="F90" s="273">
        <v>13097.049211604635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10145.746945045772</v>
      </c>
      <c r="Q90" s="273">
        <v>1441.5738152960712</v>
      </c>
      <c r="R90" s="273">
        <v>192.07215590621007</v>
      </c>
      <c r="S90" s="273">
        <v>1403.3659133147285</v>
      </c>
      <c r="T90" s="273">
        <v>0</v>
      </c>
      <c r="U90" s="273">
        <v>3357.132144360693</v>
      </c>
      <c r="V90" s="273">
        <v>0</v>
      </c>
      <c r="W90" s="273">
        <v>0</v>
      </c>
      <c r="X90" s="273">
        <v>0</v>
      </c>
      <c r="Y90" s="273">
        <v>6868.1285426462537</v>
      </c>
      <c r="Z90" s="273">
        <v>0</v>
      </c>
      <c r="AA90" s="273">
        <v>0</v>
      </c>
      <c r="AB90" s="273">
        <v>1704.8985451674885</v>
      </c>
      <c r="AC90" s="273">
        <v>856.0635335819793</v>
      </c>
      <c r="AD90" s="273">
        <v>0</v>
      </c>
      <c r="AE90" s="273">
        <v>2105.565192971841</v>
      </c>
      <c r="AF90" s="273">
        <v>0</v>
      </c>
      <c r="AG90" s="273">
        <v>5650.6389092407608</v>
      </c>
      <c r="AH90" s="273">
        <v>0</v>
      </c>
      <c r="AI90" s="273">
        <v>4006.6664780435226</v>
      </c>
      <c r="AJ90" s="273">
        <v>69818.22867190736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7613.6989542821866</v>
      </c>
      <c r="AZ90" s="273">
        <v>0</v>
      </c>
      <c r="BA90" s="273">
        <v>678.44842166870967</v>
      </c>
      <c r="BB90" s="273">
        <v>604.09790970501558</v>
      </c>
      <c r="BC90" s="273">
        <v>0</v>
      </c>
      <c r="BD90" s="273">
        <v>4854.4688436295355</v>
      </c>
      <c r="BE90" s="273">
        <v>25304.990217643426</v>
      </c>
      <c r="BF90" s="273">
        <v>3533.7146102744673</v>
      </c>
      <c r="BG90" s="273">
        <v>0</v>
      </c>
      <c r="BH90" s="273">
        <v>3670.0238822079064</v>
      </c>
      <c r="BI90" s="273">
        <v>0</v>
      </c>
      <c r="BJ90" s="273">
        <v>1501.467283266825</v>
      </c>
      <c r="BK90" s="273">
        <v>1928.9827270580661</v>
      </c>
      <c r="BL90" s="273">
        <v>1370.3212413308643</v>
      </c>
      <c r="BM90" s="273">
        <v>0</v>
      </c>
      <c r="BN90" s="273">
        <v>29553.295859568956</v>
      </c>
      <c r="BO90" s="273">
        <v>211.69242989662936</v>
      </c>
      <c r="BP90" s="273">
        <v>1206.1305274110396</v>
      </c>
      <c r="BQ90" s="273">
        <v>0</v>
      </c>
      <c r="BR90" s="273">
        <v>1690.441501174548</v>
      </c>
      <c r="BS90" s="273">
        <v>922.15287754970745</v>
      </c>
      <c r="BT90" s="273">
        <v>0</v>
      </c>
      <c r="BU90" s="273">
        <v>0</v>
      </c>
      <c r="BV90" s="273">
        <v>1695.6047311720265</v>
      </c>
      <c r="BW90" s="273">
        <v>971.71988552550329</v>
      </c>
      <c r="BX90" s="273">
        <v>0</v>
      </c>
      <c r="BY90" s="273">
        <v>622.68553769593893</v>
      </c>
      <c r="BZ90" s="273">
        <v>0</v>
      </c>
      <c r="CA90" s="273">
        <v>7927.6233381288957</v>
      </c>
      <c r="CB90" s="273">
        <v>103.26459994957531</v>
      </c>
      <c r="CC90" s="273">
        <v>272.61854386687878</v>
      </c>
      <c r="CD90" s="224" t="s">
        <v>247</v>
      </c>
      <c r="CE90" s="25">
        <f t="shared" si="20"/>
        <v>237556.0816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/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f t="shared" si="20"/>
        <v>0</v>
      </c>
      <c r="CF91" s="25">
        <f>AY59-CE91</f>
        <v>26337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25761.743339062505</v>
      </c>
      <c r="F92" s="273">
        <v>16322.364902812504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12644.121439687502</v>
      </c>
      <c r="Q92" s="273">
        <v>1797.0044400000004</v>
      </c>
      <c r="R92" s="273">
        <v>239.94093375000003</v>
      </c>
      <c r="S92" s="273">
        <v>1748.505740625</v>
      </c>
      <c r="T92" s="273">
        <v>0</v>
      </c>
      <c r="U92" s="273">
        <v>4183.6509618750015</v>
      </c>
      <c r="V92" s="273">
        <v>0</v>
      </c>
      <c r="W92" s="273">
        <v>0</v>
      </c>
      <c r="X92" s="273">
        <v>0</v>
      </c>
      <c r="Y92" s="273">
        <v>8558.7441581250023</v>
      </c>
      <c r="Z92" s="273">
        <v>0</v>
      </c>
      <c r="AA92" s="273">
        <v>0</v>
      </c>
      <c r="AB92" s="273">
        <v>2125.0088015625006</v>
      </c>
      <c r="AC92" s="273">
        <v>1066.9713862500003</v>
      </c>
      <c r="AD92" s="273">
        <v>0</v>
      </c>
      <c r="AE92" s="273">
        <v>2624.0348925000003</v>
      </c>
      <c r="AF92" s="273">
        <v>0</v>
      </c>
      <c r="AG92" s="273">
        <v>7042.5216618750019</v>
      </c>
      <c r="AH92" s="273">
        <v>0</v>
      </c>
      <c r="AI92" s="273">
        <v>4992.8134725000009</v>
      </c>
      <c r="AJ92" s="273">
        <v>87009.21924187502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766.34775000000002</v>
      </c>
      <c r="BB92" s="273">
        <v>682.99875000000009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4148.9280000000008</v>
      </c>
      <c r="BI92" s="273">
        <v>0</v>
      </c>
      <c r="BJ92" s="24" t="s">
        <v>247</v>
      </c>
      <c r="BK92" s="273">
        <v>2180.9655000000002</v>
      </c>
      <c r="BL92" s="273">
        <v>1548.9022500000003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1041.8625</v>
      </c>
      <c r="BT92" s="273">
        <v>0</v>
      </c>
      <c r="BU92" s="273">
        <v>0</v>
      </c>
      <c r="BV92" s="273">
        <v>1917.0270000000003</v>
      </c>
      <c r="BW92" s="273">
        <v>1098.586125</v>
      </c>
      <c r="BX92" s="273">
        <v>0</v>
      </c>
      <c r="BY92" s="273">
        <v>703.83600000000013</v>
      </c>
      <c r="BZ92" s="273">
        <v>0</v>
      </c>
      <c r="CA92" s="273">
        <v>8961.1751250000016</v>
      </c>
      <c r="CB92" s="273">
        <v>111.35250000000002</v>
      </c>
      <c r="CC92" s="24" t="s">
        <v>247</v>
      </c>
      <c r="CD92" s="24" t="s">
        <v>247</v>
      </c>
      <c r="CE92" s="25">
        <f t="shared" si="20"/>
        <v>199278.62687250003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112472.92724553011</v>
      </c>
      <c r="F93" s="273">
        <v>82963.18394457463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3784.2203125364122</v>
      </c>
      <c r="O93" s="273">
        <v>0</v>
      </c>
      <c r="P93" s="273">
        <v>31981.17931967659</v>
      </c>
      <c r="Q93" s="273">
        <v>7346.5428750048541</v>
      </c>
      <c r="R93" s="273">
        <v>0</v>
      </c>
      <c r="S93" s="273">
        <v>1392.5080363546911</v>
      </c>
      <c r="T93" s="273">
        <v>0</v>
      </c>
      <c r="U93" s="273">
        <v>528.83415884462511</v>
      </c>
      <c r="V93" s="273">
        <v>0</v>
      </c>
      <c r="W93" s="273">
        <v>0</v>
      </c>
      <c r="X93" s="273">
        <v>11986.464690797393</v>
      </c>
      <c r="Y93" s="273">
        <v>23186.32178853947</v>
      </c>
      <c r="Z93" s="273">
        <v>0</v>
      </c>
      <c r="AA93" s="273">
        <v>769.33411550512062</v>
      </c>
      <c r="AB93" s="273">
        <v>0</v>
      </c>
      <c r="AC93" s="273">
        <v>0</v>
      </c>
      <c r="AD93" s="273">
        <v>0</v>
      </c>
      <c r="AE93" s="273">
        <v>567.3673010719973</v>
      </c>
      <c r="AF93" s="273">
        <v>0</v>
      </c>
      <c r="AG93" s="273">
        <v>113608.99057671646</v>
      </c>
      <c r="AH93" s="273">
        <v>0</v>
      </c>
      <c r="AI93" s="273">
        <v>19930.935634847676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f t="shared" si="20"/>
        <v>410518.81</v>
      </c>
      <c r="CF93" s="25">
        <f>BA59</f>
        <v>0</v>
      </c>
    </row>
    <row r="94" spans="1:84" x14ac:dyDescent="0.25">
      <c r="A94" s="21" t="s">
        <v>293</v>
      </c>
      <c r="B94" s="16"/>
      <c r="C94" s="277">
        <v>12.237735576923079</v>
      </c>
      <c r="D94" s="277">
        <v>0</v>
      </c>
      <c r="E94" s="277">
        <v>18.8315625</v>
      </c>
      <c r="F94" s="277">
        <v>19.592918269230768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8.3413461538461534E-2</v>
      </c>
      <c r="O94" s="277">
        <v>0</v>
      </c>
      <c r="P94" s="274">
        <v>8.7641249999999999</v>
      </c>
      <c r="Q94" s="274">
        <v>4.5848365384615386</v>
      </c>
      <c r="R94" s="274">
        <v>0</v>
      </c>
      <c r="S94" s="278">
        <v>0</v>
      </c>
      <c r="T94" s="278">
        <v>1.5706730769230766</v>
      </c>
      <c r="U94" s="279">
        <v>0</v>
      </c>
      <c r="V94" s="274">
        <v>0</v>
      </c>
      <c r="W94" s="274">
        <v>0</v>
      </c>
      <c r="X94" s="274">
        <v>0</v>
      </c>
      <c r="Y94" s="274">
        <v>0.60204326923076923</v>
      </c>
      <c r="Z94" s="274">
        <v>0</v>
      </c>
      <c r="AA94" s="274">
        <v>0</v>
      </c>
      <c r="AB94" s="278">
        <v>0</v>
      </c>
      <c r="AC94" s="274">
        <v>0</v>
      </c>
      <c r="AD94" s="274">
        <v>0</v>
      </c>
      <c r="AE94" s="274">
        <v>0</v>
      </c>
      <c r="AF94" s="274">
        <v>0</v>
      </c>
      <c r="AG94" s="274">
        <v>23.552870192307701</v>
      </c>
      <c r="AH94" s="274">
        <v>0</v>
      </c>
      <c r="AI94" s="274">
        <v>7.9696778846153844</v>
      </c>
      <c r="AJ94" s="274">
        <v>10.414475961538463</v>
      </c>
      <c r="AK94" s="274">
        <v>0</v>
      </c>
      <c r="AL94" s="274">
        <v>0</v>
      </c>
      <c r="AM94" s="274">
        <v>0</v>
      </c>
      <c r="AN94" s="274">
        <v>0</v>
      </c>
      <c r="AO94" s="274">
        <v>0</v>
      </c>
      <c r="AP94" s="274">
        <v>1.0295192307692307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1.9711538461538461E-2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109.25356249999999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98837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/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/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/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/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/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1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2806</v>
      </c>
      <c r="D127" s="295">
        <v>9756</v>
      </c>
      <c r="E127" s="16"/>
    </row>
    <row r="128" spans="1:5" x14ac:dyDescent="0.25">
      <c r="A128" s="16" t="s">
        <v>334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1102</v>
      </c>
      <c r="D130" s="295">
        <v>1552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12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0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11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>
        <v>23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46</v>
      </c>
    </row>
    <row r="144" spans="1:5" x14ac:dyDescent="0.25">
      <c r="A144" s="16" t="s">
        <v>348</v>
      </c>
      <c r="B144" s="35" t="s">
        <v>299</v>
      </c>
      <c r="C144" s="294">
        <v>50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11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0</v>
      </c>
      <c r="C154" s="295">
        <v>0</v>
      </c>
      <c r="D154" s="295">
        <v>0</v>
      </c>
      <c r="E154" s="25">
        <f>SUM(B154:D154)</f>
        <v>0</v>
      </c>
    </row>
    <row r="155" spans="1:6" x14ac:dyDescent="0.25">
      <c r="A155" s="16" t="s">
        <v>241</v>
      </c>
      <c r="B155" s="295">
        <v>0</v>
      </c>
      <c r="C155" s="295">
        <v>0</v>
      </c>
      <c r="D155" s="295">
        <v>0</v>
      </c>
      <c r="E155" s="25">
        <f>SUM(B155:D155)</f>
        <v>0</v>
      </c>
    </row>
    <row r="156" spans="1:6" x14ac:dyDescent="0.25">
      <c r="A156" s="16" t="s">
        <v>355</v>
      </c>
      <c r="B156" s="295">
        <v>0</v>
      </c>
      <c r="C156" s="295">
        <v>0</v>
      </c>
      <c r="D156" s="295">
        <v>0</v>
      </c>
      <c r="E156" s="25">
        <f>SUM(B156:D156)</f>
        <v>0</v>
      </c>
    </row>
    <row r="157" spans="1:6" x14ac:dyDescent="0.25">
      <c r="A157" s="16" t="s">
        <v>286</v>
      </c>
      <c r="B157" s="295">
        <v>61278768.269999996</v>
      </c>
      <c r="C157" s="295">
        <v>48194487.309999995</v>
      </c>
      <c r="D157" s="295">
        <v>44631929.399999991</v>
      </c>
      <c r="E157" s="25">
        <f>SUM(B157:D157)</f>
        <v>154105184.97999996</v>
      </c>
      <c r="F157" s="14"/>
    </row>
    <row r="158" spans="1:6" x14ac:dyDescent="0.25">
      <c r="A158" s="16" t="s">
        <v>287</v>
      </c>
      <c r="B158" s="295">
        <v>104243495.11000001</v>
      </c>
      <c r="C158" s="295">
        <v>98017053.429999992</v>
      </c>
      <c r="D158" s="295">
        <v>138709215.20999992</v>
      </c>
      <c r="E158" s="25">
        <f>SUM(B158:D158)</f>
        <v>340969763.74999994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>
        <v>0</v>
      </c>
      <c r="C160" s="272">
        <v>0</v>
      </c>
      <c r="D160" s="272">
        <v>0</v>
      </c>
      <c r="E160" s="25">
        <f>SUM(B160:D160)</f>
        <v>0</v>
      </c>
    </row>
    <row r="161" spans="1:5" x14ac:dyDescent="0.25">
      <c r="A161" s="16" t="s">
        <v>241</v>
      </c>
      <c r="B161" s="272">
        <v>0</v>
      </c>
      <c r="C161" s="272">
        <v>0</v>
      </c>
      <c r="D161" s="272">
        <v>0</v>
      </c>
      <c r="E161" s="25">
        <f>SUM(B161:D161)</f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f>SUM(B162:D162)</f>
        <v>0</v>
      </c>
    </row>
    <row r="163" spans="1:5" x14ac:dyDescent="0.25">
      <c r="A163" s="16" t="s">
        <v>286</v>
      </c>
      <c r="B163" s="272">
        <v>0</v>
      </c>
      <c r="C163" s="272">
        <v>0</v>
      </c>
      <c r="D163" s="272">
        <v>0</v>
      </c>
      <c r="E163" s="25">
        <f>SUM(B163:D163)</f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f>SUM(B166:D166)</f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f>SUM(B167:D167)</f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f>SUM(B168:D168)</f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f>SUM(B169:D169)</f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>
        <v>0</v>
      </c>
      <c r="C173" s="272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4643470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96956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940873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11350234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73097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4073337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502908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21680875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173142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616252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789394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1412741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410721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1823462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0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0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12578575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12578575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10642078</v>
      </c>
      <c r="C211" s="292">
        <v>0</v>
      </c>
      <c r="D211" s="295">
        <v>0</v>
      </c>
      <c r="E211" s="25">
        <f t="shared" ref="E211:E219" si="22">SUM(B211:C211)-D211</f>
        <v>10642078</v>
      </c>
    </row>
    <row r="212" spans="1:5" x14ac:dyDescent="0.25">
      <c r="A212" s="16" t="s">
        <v>390</v>
      </c>
      <c r="B212" s="292">
        <v>555844</v>
      </c>
      <c r="C212" s="292">
        <v>0</v>
      </c>
      <c r="D212" s="295">
        <v>0</v>
      </c>
      <c r="E212" s="25">
        <f t="shared" si="22"/>
        <v>555844</v>
      </c>
    </row>
    <row r="213" spans="1:5" x14ac:dyDescent="0.25">
      <c r="A213" s="16" t="s">
        <v>391</v>
      </c>
      <c r="B213" s="292">
        <v>68892945</v>
      </c>
      <c r="C213" s="292">
        <v>73620.570000000007</v>
      </c>
      <c r="D213" s="295">
        <f>-14006-36715</f>
        <v>-50721</v>
      </c>
      <c r="E213" s="25">
        <f t="shared" si="22"/>
        <v>69017286.569999993</v>
      </c>
    </row>
    <row r="214" spans="1:5" x14ac:dyDescent="0.25">
      <c r="A214" s="16" t="s">
        <v>392</v>
      </c>
      <c r="B214" s="292">
        <v>4152099</v>
      </c>
      <c r="C214" s="292">
        <v>114849</v>
      </c>
      <c r="D214" s="295"/>
      <c r="E214" s="25">
        <f t="shared" si="22"/>
        <v>4266948</v>
      </c>
    </row>
    <row r="215" spans="1:5" x14ac:dyDescent="0.25">
      <c r="A215" s="16" t="s">
        <v>393</v>
      </c>
      <c r="B215" s="292">
        <v>2577836</v>
      </c>
      <c r="C215" s="292">
        <f>1730055-101441</f>
        <v>1628614</v>
      </c>
      <c r="D215" s="295"/>
      <c r="E215" s="25">
        <f t="shared" si="22"/>
        <v>4206450</v>
      </c>
    </row>
    <row r="216" spans="1:5" x14ac:dyDescent="0.25">
      <c r="A216" s="16" t="s">
        <v>394</v>
      </c>
      <c r="B216" s="292">
        <v>48473351</v>
      </c>
      <c r="C216" s="292">
        <v>7230213</v>
      </c>
      <c r="D216" s="295"/>
      <c r="E216" s="25">
        <f t="shared" si="22"/>
        <v>55703564</v>
      </c>
    </row>
    <row r="217" spans="1:5" x14ac:dyDescent="0.25">
      <c r="A217" s="16" t="s">
        <v>395</v>
      </c>
      <c r="B217" s="292">
        <v>0</v>
      </c>
      <c r="C217" s="292">
        <v>0</v>
      </c>
      <c r="D217" s="295">
        <v>0</v>
      </c>
      <c r="E217" s="25">
        <f t="shared" si="22"/>
        <v>0</v>
      </c>
    </row>
    <row r="218" spans="1:5" x14ac:dyDescent="0.25">
      <c r="A218" s="16" t="s">
        <v>396</v>
      </c>
      <c r="B218" s="292">
        <v>0</v>
      </c>
      <c r="C218" s="292">
        <v>0</v>
      </c>
      <c r="D218" s="295">
        <v>0</v>
      </c>
      <c r="E218" s="25">
        <f t="shared" si="22"/>
        <v>0</v>
      </c>
    </row>
    <row r="219" spans="1:5" x14ac:dyDescent="0.25">
      <c r="A219" s="16" t="s">
        <v>397</v>
      </c>
      <c r="B219" s="292">
        <v>31540270</v>
      </c>
      <c r="C219" s="292">
        <v>94114484</v>
      </c>
      <c r="D219" s="295"/>
      <c r="E219" s="25">
        <f t="shared" si="22"/>
        <v>125654754</v>
      </c>
    </row>
    <row r="220" spans="1:5" x14ac:dyDescent="0.25">
      <c r="A220" s="16" t="s">
        <v>229</v>
      </c>
      <c r="B220" s="25">
        <f>SUM(B211:B219)</f>
        <v>166834423</v>
      </c>
      <c r="C220" s="225">
        <f>SUM(C211:C219)</f>
        <v>103161780.56999999</v>
      </c>
      <c r="D220" s="25">
        <f>SUM(D211:D219)</f>
        <v>-50721</v>
      </c>
      <c r="E220" s="25">
        <f>SUM(E211:E219)</f>
        <v>270046924.56999999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527640</v>
      </c>
      <c r="C225" s="292">
        <v>10617</v>
      </c>
      <c r="D225" s="295">
        <v>0</v>
      </c>
      <c r="E225" s="25">
        <f t="shared" ref="E225:E232" si="23">SUM(B225:C225)-D225</f>
        <v>538257</v>
      </c>
    </row>
    <row r="226" spans="1:6" x14ac:dyDescent="0.25">
      <c r="A226" s="16" t="s">
        <v>391</v>
      </c>
      <c r="B226" s="292">
        <v>50140564</v>
      </c>
      <c r="C226" s="292">
        <v>3717692</v>
      </c>
      <c r="D226" s="295">
        <v>0</v>
      </c>
      <c r="E226" s="25">
        <f t="shared" si="23"/>
        <v>53858256</v>
      </c>
    </row>
    <row r="227" spans="1:6" x14ac:dyDescent="0.25">
      <c r="A227" s="16" t="s">
        <v>392</v>
      </c>
      <c r="B227" s="292">
        <v>2836698</v>
      </c>
      <c r="C227" s="292">
        <v>359961</v>
      </c>
      <c r="D227" s="295">
        <v>0</v>
      </c>
      <c r="E227" s="25">
        <f t="shared" si="23"/>
        <v>3196659</v>
      </c>
    </row>
    <row r="228" spans="1:6" x14ac:dyDescent="0.25">
      <c r="A228" s="16" t="s">
        <v>393</v>
      </c>
      <c r="B228" s="292">
        <v>1862063</v>
      </c>
      <c r="C228" s="292">
        <v>962365</v>
      </c>
      <c r="D228" s="295">
        <v>0</v>
      </c>
      <c r="E228" s="25">
        <f t="shared" si="23"/>
        <v>2824428</v>
      </c>
    </row>
    <row r="229" spans="1:6" x14ac:dyDescent="0.25">
      <c r="A229" s="16" t="s">
        <v>394</v>
      </c>
      <c r="B229" s="292">
        <v>36506432</v>
      </c>
      <c r="C229" s="292">
        <v>3552282</v>
      </c>
      <c r="D229" s="295">
        <v>0</v>
      </c>
      <c r="E229" s="25">
        <f t="shared" si="23"/>
        <v>40058714</v>
      </c>
    </row>
    <row r="230" spans="1:6" x14ac:dyDescent="0.25">
      <c r="A230" s="16" t="s">
        <v>395</v>
      </c>
      <c r="B230" s="292">
        <v>0</v>
      </c>
      <c r="C230" s="292">
        <v>0</v>
      </c>
      <c r="D230" s="295">
        <v>0</v>
      </c>
      <c r="E230" s="25">
        <f t="shared" si="23"/>
        <v>0</v>
      </c>
    </row>
    <row r="231" spans="1:6" x14ac:dyDescent="0.25">
      <c r="A231" s="16" t="s">
        <v>396</v>
      </c>
      <c r="B231" s="292">
        <v>0</v>
      </c>
      <c r="C231" s="292">
        <v>0</v>
      </c>
      <c r="D231" s="295">
        <v>0</v>
      </c>
      <c r="E231" s="25">
        <f t="shared" si="23"/>
        <v>0</v>
      </c>
    </row>
    <row r="232" spans="1:6" x14ac:dyDescent="0.25">
      <c r="A232" s="16" t="s">
        <v>397</v>
      </c>
      <c r="B232" s="292">
        <v>0</v>
      </c>
      <c r="C232" s="292">
        <v>0</v>
      </c>
      <c r="D232" s="295">
        <v>0</v>
      </c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91873397</v>
      </c>
      <c r="C233" s="225">
        <f>SUM(C224:C232)</f>
        <v>8602917</v>
      </c>
      <c r="D233" s="25">
        <f>SUM(D224:D232)</f>
        <v>0</v>
      </c>
      <c r="E233" s="25">
        <f>SUM(E224:E232)</f>
        <v>100476314</v>
      </c>
    </row>
    <row r="234" spans="1:6" x14ac:dyDescent="0.25">
      <c r="A234" s="16"/>
      <c r="B234" s="16"/>
      <c r="C234" s="22"/>
      <c r="D234" s="16"/>
      <c r="E234" s="16"/>
      <c r="F234" s="11">
        <f>E220-E233</f>
        <v>169570610.56999999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43" t="s">
        <v>400</v>
      </c>
      <c r="C236" s="343"/>
      <c r="D236" s="30"/>
      <c r="E236" s="30"/>
    </row>
    <row r="237" spans="1:6" x14ac:dyDescent="0.25">
      <c r="A237" s="43" t="s">
        <v>400</v>
      </c>
      <c r="B237" s="30"/>
      <c r="C237" s="292">
        <v>4780963</v>
      </c>
      <c r="D237" s="32">
        <f>C237</f>
        <v>4780963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123751859.59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114969093.47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5444112.79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11170487.34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0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66214864.440000005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321550417.63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>
        <v>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4000931.34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0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4000931.34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4321815.83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4321815.83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334654127.79999995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11405137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-9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65324370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40898898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329220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2672626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1910882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40743328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150353576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371031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150724607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f>E211</f>
        <v>10642078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f t="shared" ref="C284:C289" si="24">E212</f>
        <v>555844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f t="shared" si="24"/>
        <v>69017286.569999993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f t="shared" si="24"/>
        <v>4266948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f t="shared" si="24"/>
        <v>4206450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f t="shared" si="24"/>
        <v>55703564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f t="shared" si="24"/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f>E219</f>
        <v>125654754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270046924.56999999</v>
      </c>
      <c r="E291" s="16"/>
    </row>
    <row r="292" spans="1:5" x14ac:dyDescent="0.25">
      <c r="A292" s="16" t="s">
        <v>439</v>
      </c>
      <c r="B292" s="35" t="s">
        <v>299</v>
      </c>
      <c r="C292" s="292">
        <f>E233</f>
        <v>100476314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169570610.56999999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27783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0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27783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361066328.56999999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361066328.56999999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/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28787855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2108316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f>4268352+595102</f>
        <v>4863454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4889574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f>45423605-SUM(C314:C321)-C323-C326-C328</f>
        <v>18710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f>99518+847094+443801</f>
        <v>1390413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42058322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3365283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3365283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136543913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4226834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74150135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f>702772+1640748</f>
        <v>2343520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217264402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1390413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215873989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99768735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361066329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361066328.56999999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154105185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>
        <v>340969764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495074949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4780963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f>D245</f>
        <v>321550417.63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4000931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f>D256</f>
        <v>4321815.83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334654127.45999998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160420821.54000002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454994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137865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1399648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499583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871052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3363142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11910444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15273586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175694407.54000002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84488995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21680875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13957341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20556492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/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7581781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8421745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789394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12786243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1239046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1823462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2065509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357819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693618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355340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1338311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634714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867999</v>
      </c>
      <c r="D414" s="25">
        <v>0</v>
      </c>
      <c r="E414" s="204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9375818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179638684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-3944276.4599999785</v>
      </c>
      <c r="E417" s="25"/>
    </row>
    <row r="418" spans="1:13" x14ac:dyDescent="0.25">
      <c r="A418" s="25" t="s">
        <v>531</v>
      </c>
      <c r="B418" s="16"/>
      <c r="C418" s="294">
        <f>9943504+3725193+596-118788</f>
        <v>13550505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13550505</v>
      </c>
      <c r="E420" s="25"/>
      <c r="F420" s="11">
        <f>D420-C399</f>
        <v>764262</v>
      </c>
    </row>
    <row r="421" spans="1:13" x14ac:dyDescent="0.25">
      <c r="A421" s="25" t="s">
        <v>534</v>
      </c>
      <c r="B421" s="16"/>
      <c r="C421" s="22"/>
      <c r="D421" s="25">
        <f>D417+D420</f>
        <v>9606228.5400000215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9606228.5400000215</v>
      </c>
      <c r="E424" s="16"/>
    </row>
    <row r="426" spans="1:13" ht="29.1" customHeight="1" x14ac:dyDescent="0.25">
      <c r="A426" s="344" t="s">
        <v>538</v>
      </c>
      <c r="B426" s="344"/>
      <c r="C426" s="344"/>
      <c r="D426" s="344"/>
      <c r="E426" s="344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212251.09138235659</v>
      </c>
      <c r="E612" s="219">
        <f>SUM(C624:D647)+SUM(C668:D713)</f>
        <v>152013209.18049929</v>
      </c>
      <c r="F612" s="219">
        <f>CE64-(AX64+BD64+BE64+BG64+BJ64+BN64+BP64+BQ64+CB64+CC64+CD64)</f>
        <v>20407995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554.83343269230772</v>
      </c>
      <c r="I612" s="217">
        <f>CE92-(AX92+AY92+AZ92+BD92+BE92+BF92+BG92+BJ92+BN92+BO92+BP92+BQ92+BR92+CB92+CC92+CD92)</f>
        <v>199167.27437250002</v>
      </c>
      <c r="J612" s="217">
        <f>CE93-(AX93+AY93+AZ93+BA93+BD93+BE93+BF93+BG93+BJ93+BN93+BO93+BP93+BQ93+BR93+CB93+CC93+CD93)</f>
        <v>410518.81</v>
      </c>
      <c r="K612" s="217">
        <f>CE89-(AW89+AX89+AY89+AZ89+BA89+BB89+BC89+BD89+BE89+BF89+BG89+BH89+BI89+BJ89+BK89+BL89+BM89+BN89+BO89+BP89+BQ89+BR89+BS89+BT89+BU89+BV89+BW89+BX89+CB89+CC89+CD89)</f>
        <v>495074949</v>
      </c>
      <c r="L612" s="223">
        <f>CE94-(AW94+AX94+AY94+AZ94+BA94+BB94+BC94+BD94+BE94+BF94+BG94+BH94+BI94+BJ94+BK94+BL94+BM94+BN94+BO94+BP94+BQ94+BR94+BS94+BT94+BU94+BV94+BW94+BX94+BY94+BZ94+CA94+CB94+CC94+CD94)</f>
        <v>109.25356249999999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5020454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5020454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1669625</v>
      </c>
      <c r="D617" s="217">
        <f>(D615/D612)*BJ90</f>
        <v>35514.764042210554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5854789</v>
      </c>
      <c r="D619" s="217">
        <f>(D615/D612)*BN90</f>
        <v>699035.09774692147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4885440</v>
      </c>
      <c r="D620" s="217">
        <f>(D615/D612)*CC90</f>
        <v>6448.347804087748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1653561</v>
      </c>
      <c r="D621" s="217">
        <f>(D615/D612)*BP90</f>
        <v>28529.053921115494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3845</v>
      </c>
      <c r="D622" s="217">
        <f>(D615/D612)*CB90</f>
        <v>2442.5559863968747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14839229.819500733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1317638</v>
      </c>
      <c r="D624" s="217">
        <f>(D615/D612)*BD90</f>
        <v>114824.55692051708</v>
      </c>
      <c r="E624" s="219">
        <f>(E623/E612)*SUM(C624:D624)</f>
        <v>139834.17102084355</v>
      </c>
      <c r="F624" s="219">
        <f>SUM(C624:E624)</f>
        <v>1572296.7279413606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2618541</v>
      </c>
      <c r="D625" s="217">
        <f>(D615/D612)*AY90</f>
        <v>180089.65287704152</v>
      </c>
      <c r="E625" s="219">
        <f>(E623/E612)*SUM(C625:D625)</f>
        <v>273196.80744737107</v>
      </c>
      <c r="F625" s="219">
        <f>(F624/F612)*AY64</f>
        <v>58573.845703223764</v>
      </c>
      <c r="G625" s="217">
        <f>SUM(C625:F625)</f>
        <v>3130401.3060276364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2667036</v>
      </c>
      <c r="D626" s="217">
        <f>(D615/D612)*BR90</f>
        <v>39984.641497316836</v>
      </c>
      <c r="E626" s="219">
        <f>(E623/E612)*SUM(C626:D626)</f>
        <v>264254.01872552617</v>
      </c>
      <c r="F626" s="219">
        <f>(F624/F612)*BR64</f>
        <v>1839.097627801664</v>
      </c>
      <c r="G626" s="217" t="e">
        <f>(G625/G612)*BR91</f>
        <v>#DIV/0!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182807</v>
      </c>
      <c r="D627" s="217">
        <f>(D615/D612)*BO90</f>
        <v>5007.2397721135922</v>
      </c>
      <c r="E627" s="219">
        <f>(E623/E612)*SUM(C627:D627)</f>
        <v>18334.055851974841</v>
      </c>
      <c r="F627" s="219">
        <f>(F624/F612)*BO64</f>
        <v>1547.0269517932811</v>
      </c>
      <c r="G627" s="217" t="e">
        <f>(G625/G612)*BO91</f>
        <v>#DIV/0!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3190740</v>
      </c>
      <c r="D629" s="217">
        <f>(D615/D612)*BF90</f>
        <v>83584.265854501049</v>
      </c>
      <c r="E629" s="219">
        <f>(E623/E612)*SUM(C629:D629)</f>
        <v>319633.08022061043</v>
      </c>
      <c r="F629" s="219">
        <f>(F624/F612)*BF64</f>
        <v>20685.476112593704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25262</v>
      </c>
      <c r="D630" s="217">
        <f>(D615/D612)*BA90</f>
        <v>16047.592830627462</v>
      </c>
      <c r="E630" s="219">
        <f>(E623/E612)*SUM(C630:D630)</f>
        <v>4032.5610193243556</v>
      </c>
      <c r="F630" s="219">
        <f>(F624/F612)*BA64</f>
        <v>0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1305828</v>
      </c>
      <c r="D632" s="217">
        <f>(D615/D612)*BB90</f>
        <v>14288.952520421715</v>
      </c>
      <c r="E632" s="219">
        <f>(E623/E612)*SUM(C632:D632)</f>
        <v>128867.21458402365</v>
      </c>
      <c r="F632" s="219">
        <f>(F624/F612)*BB64</f>
        <v>1516.3637681870198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3185985</v>
      </c>
      <c r="D635" s="217">
        <f>(D615/D612)*BK90</f>
        <v>45626.945825893599</v>
      </c>
      <c r="E635" s="219">
        <f>(E623/E612)*SUM(C635:D635)</f>
        <v>315463.58773738821</v>
      </c>
      <c r="F635" s="219">
        <f>(F624/F612)*BK64</f>
        <v>1146.402442364742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3119320</v>
      </c>
      <c r="D636" s="217">
        <f>(D615/D612)*BH90</f>
        <v>86808.439756544918</v>
      </c>
      <c r="E636" s="219">
        <f>(E623/E612)*SUM(C636:D636)</f>
        <v>312975.93811004114</v>
      </c>
      <c r="F636" s="219">
        <f>(F624/F612)*BH64</f>
        <v>4429.6743834813988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1015229</v>
      </c>
      <c r="D637" s="217">
        <f>(D615/D612)*BL90</f>
        <v>32412.717939486523</v>
      </c>
      <c r="E637" s="219">
        <f>(E623/E612)*SUM(C637:D637)</f>
        <v>102268.71930939352</v>
      </c>
      <c r="F637" s="219">
        <f>(F624/F612)*BL64</f>
        <v>1554.8853556320717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15116</v>
      </c>
      <c r="D638" s="217">
        <f>(D615/D612)*BM90</f>
        <v>0</v>
      </c>
      <c r="E638" s="219">
        <f>(E623/E612)*SUM(C638:D638)</f>
        <v>1475.5941221215151</v>
      </c>
      <c r="F638" s="219">
        <f>(F624/F612)*BM64</f>
        <v>308.17269956041451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34501</v>
      </c>
      <c r="D639" s="217">
        <f>(D615/D612)*BS90</f>
        <v>21812.024958524089</v>
      </c>
      <c r="E639" s="219">
        <f>(E623/E612)*SUM(C639:D639)</f>
        <v>5497.1664876740097</v>
      </c>
      <c r="F639" s="219">
        <f>(F624/F612)*BS64</f>
        <v>12.7121238568671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1992194</v>
      </c>
      <c r="D642" s="217">
        <f>(D615/D612)*BV90</f>
        <v>40106.769296636674</v>
      </c>
      <c r="E642" s="219">
        <f>(E623/E612)*SUM(C642:D642)</f>
        <v>198389.19486353203</v>
      </c>
      <c r="F642" s="219">
        <f>(F624/F612)*BV64</f>
        <v>1072.7491671698031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376318</v>
      </c>
      <c r="D643" s="217">
        <f>(D615/D612)*BW90</f>
        <v>22984.451831994578</v>
      </c>
      <c r="E643" s="219">
        <f>(E623/E612)*SUM(C643:D643)</f>
        <v>38979.118210637775</v>
      </c>
      <c r="F643" s="219">
        <f>(F624/F612)*BW64</f>
        <v>448.39127786040314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2638417</v>
      </c>
      <c r="D645" s="217">
        <f>(D615/D612)*BY90</f>
        <v>14728.612597973148</v>
      </c>
      <c r="E645" s="219">
        <f>(E623/E612)*SUM(C645:D645)</f>
        <v>258994.84460717489</v>
      </c>
      <c r="F645" s="219">
        <f>(F624/F612)*BY64</f>
        <v>1371.9078152680754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161383</v>
      </c>
      <c r="D646" s="217">
        <f>(D615/D612)*BZ90</f>
        <v>0</v>
      </c>
      <c r="E646" s="219">
        <f>(E623/E612)*SUM(C646:D646)</f>
        <v>15753.890328812944</v>
      </c>
      <c r="F646" s="219">
        <f>(F624/F612)*BZ64</f>
        <v>0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946396</v>
      </c>
      <c r="D647" s="217">
        <f>(D615/D612)*CA90</f>
        <v>187515.02307568802</v>
      </c>
      <c r="E647" s="219">
        <f>(E623/E612)*SUM(C647:D647)</f>
        <v>110690.15881577658</v>
      </c>
      <c r="F647" s="219">
        <f>(F624/F612)*CA64</f>
        <v>11212.324371281453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43880425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9497327</v>
      </c>
      <c r="D668" s="217">
        <f>(D615/D612)*C90</f>
        <v>0</v>
      </c>
      <c r="E668" s="219">
        <f>(E623/E612)*SUM(C668:D668)</f>
        <v>927110.33984294545</v>
      </c>
      <c r="F668" s="219">
        <f>(F624/F612)*C64</f>
        <v>19284.9852794414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5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5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8023481</v>
      </c>
      <c r="D670" s="217">
        <f>(D615/D612)*E90</f>
        <v>488950.85735692643</v>
      </c>
      <c r="E670" s="219">
        <f>(E623/E612)*SUM(C670:D670)</f>
        <v>830966.81752287725</v>
      </c>
      <c r="F670" s="219">
        <f>(F624/F612)*E64</f>
        <v>26721.808865233324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5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9078683</v>
      </c>
      <c r="D671" s="217">
        <f>(D615/D612)*F90</f>
        <v>309789.37575471558</v>
      </c>
      <c r="E671" s="219">
        <f>(E623/E612)*SUM(C671:D671)</f>
        <v>916484.16600713646</v>
      </c>
      <c r="F671" s="219">
        <f>(F624/F612)*F64</f>
        <v>29021.085376653577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5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5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5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5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444577</v>
      </c>
      <c r="D675" s="217">
        <f>(D615/D612)*J90</f>
        <v>0</v>
      </c>
      <c r="E675" s="219">
        <f>(E623/E612)*SUM(C675:D675)</f>
        <v>43398.730353957188</v>
      </c>
      <c r="F675" s="219">
        <f>(F624/F612)*J64</f>
        <v>5311.1253473990746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5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5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5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5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654147</v>
      </c>
      <c r="D679" s="217">
        <f>(D615/D612)*N90</f>
        <v>0</v>
      </c>
      <c r="E679" s="219">
        <f>(E623/E612)*SUM(C679:D679)</f>
        <v>63856.540632668875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5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233308</v>
      </c>
      <c r="D680" s="217">
        <f>(D615/D612)*O90</f>
        <v>0</v>
      </c>
      <c r="E680" s="219">
        <f>(E623/E612)*SUM(C680:D680)</f>
        <v>22775.067044451338</v>
      </c>
      <c r="F680" s="219">
        <f>(F624/F612)*O64</f>
        <v>17974.789047260299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5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6871020</v>
      </c>
      <c r="D681" s="217">
        <f>(D615/D612)*P90</f>
        <v>239981.12566349286</v>
      </c>
      <c r="E681" s="219">
        <f>(E623/E612)*SUM(C681:D681)</f>
        <v>694161.91210826463</v>
      </c>
      <c r="F681" s="219">
        <f>(F624/F612)*P64</f>
        <v>272671.28161422967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5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857192</v>
      </c>
      <c r="D682" s="217">
        <f>(D615/D612)*Q90</f>
        <v>34098.081570100367</v>
      </c>
      <c r="E682" s="219">
        <f>(E623/E612)*SUM(C682:D682)</f>
        <v>87005.980779971287</v>
      </c>
      <c r="F682" s="219">
        <f>(F624/F612)*Q64</f>
        <v>3765.2540432291448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5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8060007</v>
      </c>
      <c r="D683" s="217">
        <f>(D615/D612)*R90</f>
        <v>4543.1541346981867</v>
      </c>
      <c r="E683" s="219">
        <f>(E623/E612)*SUM(C683:D683)</f>
        <v>787245.48855486372</v>
      </c>
      <c r="F683" s="219">
        <f>(F624/F612)*R64</f>
        <v>28912.300413708752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5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4860712</v>
      </c>
      <c r="D684" s="217">
        <f>(D615/D612)*S90</f>
        <v>33194.335855133526</v>
      </c>
      <c r="E684" s="219">
        <f>(E623/E612)*SUM(C684:D684)</f>
        <v>477733.48924325727</v>
      </c>
      <c r="F684" s="219">
        <f>(F624/F612)*S64</f>
        <v>320432.27180797717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5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239953</v>
      </c>
      <c r="D685" s="217">
        <f>(D615/D612)*T90</f>
        <v>0</v>
      </c>
      <c r="E685" s="219">
        <f>(E623/E612)*SUM(C685:D685)</f>
        <v>23423.73884529134</v>
      </c>
      <c r="F685" s="219">
        <f>(F624/F612)*T64</f>
        <v>0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5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7666796</v>
      </c>
      <c r="D686" s="217">
        <f>(D615/D612)*U90</f>
        <v>79407.495117762388</v>
      </c>
      <c r="E686" s="219">
        <f>(E623/E612)*SUM(C686:D686)</f>
        <v>756169.11525224312</v>
      </c>
      <c r="F686" s="219">
        <f>(F624/F612)*U64</f>
        <v>208258.33368608495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5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78570</v>
      </c>
      <c r="D687" s="217">
        <f>(D615/D612)*V90</f>
        <v>0</v>
      </c>
      <c r="E687" s="219">
        <f>(E623/E612)*SUM(C687:D687)</f>
        <v>7669.848516478397</v>
      </c>
      <c r="F687" s="219">
        <f>(F624/F612)*V64</f>
        <v>422.88998697177885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5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746424</v>
      </c>
      <c r="D688" s="217">
        <f>(D615/D612)*W90</f>
        <v>0</v>
      </c>
      <c r="E688" s="219">
        <f>(E623/E612)*SUM(C688:D688)</f>
        <v>72864.439468803248</v>
      </c>
      <c r="F688" s="219">
        <f>(F624/F612)*W64</f>
        <v>3699.6132582227765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5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1743300</v>
      </c>
      <c r="D689" s="217">
        <f>(D615/D612)*X90</f>
        <v>0</v>
      </c>
      <c r="E689" s="219">
        <f>(E623/E612)*SUM(C689:D689)</f>
        <v>170177.50946642217</v>
      </c>
      <c r="F689" s="219">
        <f>(F624/F612)*X64</f>
        <v>24944.114647819075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5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6168795</v>
      </c>
      <c r="D690" s="217">
        <f>(D615/D612)*Y90</f>
        <v>162454.39865525611</v>
      </c>
      <c r="E690" s="219">
        <f>(E623/E612)*SUM(C690:D690)</f>
        <v>618044.08562722104</v>
      </c>
      <c r="F690" s="219">
        <f>(F624/F612)*Y64</f>
        <v>11479.895317674782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5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5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376283</v>
      </c>
      <c r="D692" s="217">
        <f>(D615/D612)*AA90</f>
        <v>0</v>
      </c>
      <c r="E692" s="219">
        <f>(E623/E612)*SUM(C692:D692)</f>
        <v>36732.004700598707</v>
      </c>
      <c r="F692" s="219">
        <f>(F624/F612)*AA64</f>
        <v>10514.082077252444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5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5880693</v>
      </c>
      <c r="D693" s="217">
        <f>(D615/D612)*AB90</f>
        <v>40326.5993354124</v>
      </c>
      <c r="E693" s="219">
        <f>(E623/E612)*SUM(C693:D693)</f>
        <v>577998.26129568822</v>
      </c>
      <c r="F693" s="219">
        <f>(F624/F612)*AB64</f>
        <v>270228.08845211472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5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1912390</v>
      </c>
      <c r="D694" s="217">
        <f>(D615/D612)*AC90</f>
        <v>20248.789127230088</v>
      </c>
      <c r="E694" s="219">
        <f>(E623/E612)*SUM(C694:D694)</f>
        <v>188660.38882112881</v>
      </c>
      <c r="F694" s="219">
        <f>(F624/F612)*AC64</f>
        <v>8611.7320028660033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5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5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1174768</v>
      </c>
      <c r="D696" s="217">
        <f>(D615/D612)*AE90</f>
        <v>49803.716562632282</v>
      </c>
      <c r="E696" s="219">
        <f>(E623/E612)*SUM(C696:D696)</f>
        <v>119540.27699630022</v>
      </c>
      <c r="F696" s="219">
        <f>(F624/F612)*AE64</f>
        <v>1643.5620499305808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5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5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11811108</v>
      </c>
      <c r="D698" s="217">
        <f>(D615/D612)*AG90</f>
        <v>133656.66357563695</v>
      </c>
      <c r="E698" s="219">
        <f>(E623/E612)*SUM(C698:D698)</f>
        <v>1166024.3799746616</v>
      </c>
      <c r="F698" s="219">
        <f>(F624/F612)*AG64</f>
        <v>61653.800705805435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5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1015</v>
      </c>
      <c r="D699" s="217">
        <f>(D615/D612)*AH90</f>
        <v>0</v>
      </c>
      <c r="E699" s="219">
        <f>(E623/E612)*SUM(C699:D699)</f>
        <v>99.082299150128193</v>
      </c>
      <c r="F699" s="219">
        <f>(F624/F612)*AH64</f>
        <v>78.198822513455184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5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1826355</v>
      </c>
      <c r="D700" s="217">
        <f>(D615/D612)*AI90</f>
        <v>94771.172272198746</v>
      </c>
      <c r="E700" s="219">
        <f>(E623/E612)*SUM(C700:D700)</f>
        <v>187536.54985833963</v>
      </c>
      <c r="F700" s="219">
        <f>(F624/F612)*AI64</f>
        <v>20597.338720519427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5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30485428</v>
      </c>
      <c r="D701" s="217">
        <f>(D615/D612)*AJ90</f>
        <v>1651436.5279627908</v>
      </c>
      <c r="E701" s="219">
        <f>(E623/E612)*SUM(C701:D701)</f>
        <v>3137137.3644401501</v>
      </c>
      <c r="F701" s="219">
        <f>(F624/F612)*AJ64</f>
        <v>114388.23601140868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5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1536558</v>
      </c>
      <c r="D702" s="217">
        <f>(D615/D612)*AK90</f>
        <v>0</v>
      </c>
      <c r="E702" s="219">
        <f>(E623/E612)*SUM(C702:D702)</f>
        <v>149995.76297292876</v>
      </c>
      <c r="F702" s="219">
        <f>(F624/F612)*AK64</f>
        <v>441.2262625956235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5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250936</v>
      </c>
      <c r="D703" s="217">
        <f>(D615/D612)*AL90</f>
        <v>0</v>
      </c>
      <c r="E703" s="219">
        <f>(E623/E612)*SUM(C703:D703)</f>
        <v>24495.87765471583</v>
      </c>
      <c r="F703" s="219">
        <f>(F624/F612)*AL64</f>
        <v>600.32041874368758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5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5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5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5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2250894</v>
      </c>
      <c r="D707" s="217">
        <f>(D615/D612)*AP90</f>
        <v>0</v>
      </c>
      <c r="E707" s="219">
        <f>(E623/E612)*SUM(C707:D707)</f>
        <v>219727.83513618587</v>
      </c>
      <c r="F707" s="219">
        <f>(F624/F612)*AP64</f>
        <v>4502.5572269274371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5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5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5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5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5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5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241294</v>
      </c>
      <c r="D713" s="217">
        <f>(D615/D612)*AV90</f>
        <v>0</v>
      </c>
      <c r="E713" s="219">
        <f>(E623/E612)*SUM(C713:D713)</f>
        <v>23554.644621803975</v>
      </c>
      <c r="F713" s="219">
        <f>(F624/F612)*AV64</f>
        <v>418.80669870260334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5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166852439</v>
      </c>
      <c r="D715" s="202">
        <f>SUM(D616:D647)+SUM(D668:D713)</f>
        <v>5020454</v>
      </c>
      <c r="E715" s="202">
        <f>SUM(E624:E647)+SUM(E668:E713)</f>
        <v>14839229.819500731</v>
      </c>
      <c r="F715" s="202">
        <f>SUM(F625:F648)+SUM(F668:F713)</f>
        <v>1572296.7279413606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166852439</v>
      </c>
      <c r="D716" s="202">
        <f>D615</f>
        <v>5020454</v>
      </c>
      <c r="E716" s="202">
        <f>E623</f>
        <v>14839229.819500733</v>
      </c>
      <c r="F716" s="202">
        <f>F624</f>
        <v>1572296.7279413606</v>
      </c>
      <c r="G716" s="202">
        <f>G625</f>
        <v>3130401.3060276364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43880425</v>
      </c>
      <c r="N716" s="211" t="s">
        <v>694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901</v>
      </c>
      <c r="B1" s="169"/>
      <c r="C1" s="169"/>
    </row>
    <row r="2" spans="1:3" ht="20.100000000000001" customHeight="1" x14ac:dyDescent="0.25">
      <c r="A2" s="168"/>
      <c r="B2" s="169"/>
      <c r="C2" s="94" t="s">
        <v>902</v>
      </c>
    </row>
    <row r="3" spans="1:3" ht="20.100000000000001" customHeight="1" x14ac:dyDescent="0.25">
      <c r="A3" s="120" t="str">
        <f>"Hospital: "&amp;data!C98</f>
        <v>Hospital: Samaritan Hospital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903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11405137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-9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65324370</v>
      </c>
    </row>
    <row r="9" spans="1:3" ht="20.100000000000001" customHeight="1" x14ac:dyDescent="0.25">
      <c r="A9" s="174">
        <v>5</v>
      </c>
      <c r="B9" s="176" t="s">
        <v>904</v>
      </c>
      <c r="C9" s="176">
        <f>data!C269</f>
        <v>40898898</v>
      </c>
    </row>
    <row r="10" spans="1:3" ht="20.100000000000001" customHeight="1" x14ac:dyDescent="0.25">
      <c r="A10" s="174">
        <v>6</v>
      </c>
      <c r="B10" s="176" t="s">
        <v>905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906</v>
      </c>
      <c r="C11" s="176">
        <f>data!C271</f>
        <v>329220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2672626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1910882</v>
      </c>
    </row>
    <row r="15" spans="1:3" ht="20.100000000000001" customHeight="1" x14ac:dyDescent="0.25">
      <c r="A15" s="174">
        <v>11</v>
      </c>
      <c r="B15" s="176" t="s">
        <v>907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908</v>
      </c>
      <c r="C16" s="176">
        <f>data!D276</f>
        <v>40743328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909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150353576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371031</v>
      </c>
    </row>
    <row r="22" spans="1:3" ht="20.100000000000001" customHeight="1" x14ac:dyDescent="0.25">
      <c r="A22" s="174">
        <v>18</v>
      </c>
      <c r="B22" s="176" t="s">
        <v>910</v>
      </c>
      <c r="C22" s="176">
        <f>data!D281</f>
        <v>150724607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911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10642078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555844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69017286.569999993</v>
      </c>
    </row>
    <row r="28" spans="1:3" ht="20.100000000000001" customHeight="1" x14ac:dyDescent="0.25">
      <c r="A28" s="174">
        <v>24</v>
      </c>
      <c r="B28" s="176" t="s">
        <v>912</v>
      </c>
      <c r="C28" s="176">
        <f>data!C286</f>
        <v>4266948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4206450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55703564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125654754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913</v>
      </c>
      <c r="C34" s="176">
        <f>data!C292</f>
        <v>100476314</v>
      </c>
    </row>
    <row r="35" spans="1:3" ht="20.100000000000001" customHeight="1" x14ac:dyDescent="0.25">
      <c r="A35" s="174">
        <v>31</v>
      </c>
      <c r="B35" s="176" t="s">
        <v>914</v>
      </c>
      <c r="C35" s="176">
        <f>data!D293</f>
        <v>169570610.56999999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915</v>
      </c>
      <c r="C37" s="175"/>
    </row>
    <row r="38" spans="1:3" ht="20.100000000000001" customHeight="1" x14ac:dyDescent="0.25">
      <c r="A38" s="174">
        <v>34</v>
      </c>
      <c r="B38" s="176" t="s">
        <v>916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917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27783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0</v>
      </c>
    </row>
    <row r="42" spans="1:3" ht="20.100000000000001" customHeight="1" x14ac:dyDescent="0.25">
      <c r="A42" s="174">
        <v>38</v>
      </c>
      <c r="B42" s="176" t="s">
        <v>918</v>
      </c>
      <c r="C42" s="176">
        <f>data!D299</f>
        <v>27783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919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920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921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922</v>
      </c>
      <c r="C50" s="176">
        <f>data!D308</f>
        <v>361066328.56999999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923</v>
      </c>
      <c r="B53" s="169"/>
      <c r="C53" s="169"/>
    </row>
    <row r="54" spans="1:3" ht="20.100000000000001" customHeight="1" x14ac:dyDescent="0.25">
      <c r="A54" s="168"/>
      <c r="B54" s="169"/>
      <c r="C54" s="94" t="s">
        <v>924</v>
      </c>
    </row>
    <row r="55" spans="1:3" ht="20.100000000000001" customHeight="1" x14ac:dyDescent="0.25">
      <c r="A55" s="120" t="str">
        <f>"Hospital: "&amp;data!C98</f>
        <v>Hospital: Samaritan Hospital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925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926</v>
      </c>
      <c r="C59" s="176">
        <f>data!C315</f>
        <v>28787855</v>
      </c>
    </row>
    <row r="60" spans="1:3" ht="20.100000000000001" customHeight="1" x14ac:dyDescent="0.25">
      <c r="A60" s="174">
        <v>4</v>
      </c>
      <c r="B60" s="176" t="s">
        <v>927</v>
      </c>
      <c r="C60" s="176">
        <f>data!C316</f>
        <v>2108316</v>
      </c>
    </row>
    <row r="61" spans="1:3" ht="20.100000000000001" customHeight="1" x14ac:dyDescent="0.25">
      <c r="A61" s="174">
        <v>5</v>
      </c>
      <c r="B61" s="176" t="s">
        <v>458</v>
      </c>
      <c r="C61" s="176">
        <f>data!C317</f>
        <v>4863454</v>
      </c>
    </row>
    <row r="62" spans="1:3" ht="20.100000000000001" customHeight="1" x14ac:dyDescent="0.25">
      <c r="A62" s="174">
        <v>6</v>
      </c>
      <c r="B62" s="176" t="s">
        <v>928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929</v>
      </c>
      <c r="C63" s="176">
        <f>data!C319</f>
        <v>4889574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18710</v>
      </c>
    </row>
    <row r="67" spans="1:3" ht="20.100000000000001" customHeight="1" x14ac:dyDescent="0.25">
      <c r="A67" s="174">
        <v>11</v>
      </c>
      <c r="B67" s="176" t="s">
        <v>930</v>
      </c>
      <c r="C67" s="176">
        <f>data!C323</f>
        <v>1390413</v>
      </c>
    </row>
    <row r="68" spans="1:3" ht="20.100000000000001" customHeight="1" x14ac:dyDescent="0.25">
      <c r="A68" s="174">
        <v>12</v>
      </c>
      <c r="B68" s="176" t="s">
        <v>931</v>
      </c>
      <c r="C68" s="176">
        <f>data!D324</f>
        <v>42058322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932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933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3365283</v>
      </c>
    </row>
    <row r="74" spans="1:3" ht="20.100000000000001" customHeight="1" x14ac:dyDescent="0.25">
      <c r="A74" s="174">
        <v>18</v>
      </c>
      <c r="B74" s="176" t="s">
        <v>934</v>
      </c>
      <c r="C74" s="176">
        <f>data!D329</f>
        <v>3365283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935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136543913</v>
      </c>
    </row>
    <row r="80" spans="1:3" ht="20.100000000000001" customHeight="1" x14ac:dyDescent="0.25">
      <c r="A80" s="174">
        <v>24</v>
      </c>
      <c r="B80" s="176" t="s">
        <v>936</v>
      </c>
      <c r="C80" s="176">
        <f>data!C334</f>
        <v>4226834</v>
      </c>
    </row>
    <row r="81" spans="1:3" ht="20.100000000000001" customHeight="1" x14ac:dyDescent="0.25">
      <c r="A81" s="174">
        <v>25</v>
      </c>
      <c r="B81" s="176" t="s">
        <v>476</v>
      </c>
      <c r="C81" s="176">
        <f>data!C335</f>
        <v>74150135</v>
      </c>
    </row>
    <row r="82" spans="1:3" ht="20.100000000000001" customHeight="1" x14ac:dyDescent="0.25">
      <c r="A82" s="174">
        <v>26</v>
      </c>
      <c r="B82" s="176" t="s">
        <v>937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2343520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217264402</v>
      </c>
    </row>
    <row r="86" spans="1:3" ht="20.100000000000001" customHeight="1" x14ac:dyDescent="0.25">
      <c r="A86" s="174">
        <v>30</v>
      </c>
      <c r="B86" s="176" t="s">
        <v>938</v>
      </c>
      <c r="C86" s="176">
        <f>data!D340</f>
        <v>1390413</v>
      </c>
    </row>
    <row r="87" spans="1:3" ht="20.100000000000001" customHeight="1" x14ac:dyDescent="0.25">
      <c r="A87" s="174">
        <v>31</v>
      </c>
      <c r="B87" s="176" t="s">
        <v>939</v>
      </c>
      <c r="C87" s="176">
        <f>data!D341</f>
        <v>215873989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940</v>
      </c>
      <c r="C89" s="176">
        <f>data!C343</f>
        <v>99768735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941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942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943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944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945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946</v>
      </c>
      <c r="C102" s="176">
        <f>data!C343+data!C345+data!C346+data!C347+data!C348-data!C349</f>
        <v>99768735</v>
      </c>
    </row>
    <row r="103" spans="1:3" ht="20.100000000000001" customHeight="1" x14ac:dyDescent="0.25">
      <c r="A103" s="174">
        <v>47</v>
      </c>
      <c r="B103" s="176" t="s">
        <v>947</v>
      </c>
      <c r="C103" s="176">
        <f>data!D352</f>
        <v>361066328.56999999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948</v>
      </c>
      <c r="B106" s="169"/>
      <c r="C106" s="169"/>
    </row>
    <row r="107" spans="1:3" ht="20.100000000000001" customHeight="1" x14ac:dyDescent="0.25">
      <c r="A107" s="170"/>
      <c r="C107" s="94" t="s">
        <v>949</v>
      </c>
    </row>
    <row r="108" spans="1:3" ht="20.100000000000001" customHeight="1" x14ac:dyDescent="0.25">
      <c r="A108" s="120" t="str">
        <f>"Hospital: "&amp;data!C98</f>
        <v>Hospital: Samaritan Hospital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950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154105185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340969764</v>
      </c>
    </row>
    <row r="113" spans="1:3" ht="20.100000000000001" customHeight="1" x14ac:dyDescent="0.25">
      <c r="A113" s="174">
        <v>4</v>
      </c>
      <c r="B113" s="176" t="s">
        <v>951</v>
      </c>
      <c r="C113" s="176">
        <f>data!D360</f>
        <v>495074949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952</v>
      </c>
      <c r="C115" s="175"/>
    </row>
    <row r="116" spans="1:3" ht="20.100000000000001" customHeight="1" x14ac:dyDescent="0.25">
      <c r="A116" s="174">
        <v>7</v>
      </c>
      <c r="B116" s="188" t="s">
        <v>953</v>
      </c>
      <c r="C116" s="189">
        <f>data!C362</f>
        <v>4780963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321550417.63</v>
      </c>
    </row>
    <row r="118" spans="1:3" ht="20.100000000000001" customHeight="1" x14ac:dyDescent="0.25">
      <c r="A118" s="174">
        <v>9</v>
      </c>
      <c r="B118" s="176" t="s">
        <v>954</v>
      </c>
      <c r="C118" s="189">
        <f>data!C364</f>
        <v>4000931</v>
      </c>
    </row>
    <row r="119" spans="1:3" ht="20.100000000000001" customHeight="1" x14ac:dyDescent="0.25">
      <c r="A119" s="174">
        <v>10</v>
      </c>
      <c r="B119" s="176" t="s">
        <v>955</v>
      </c>
      <c r="C119" s="189">
        <f>data!C365</f>
        <v>4321815.83</v>
      </c>
    </row>
    <row r="120" spans="1:3" ht="20.100000000000001" customHeight="1" x14ac:dyDescent="0.25">
      <c r="A120" s="174">
        <v>11</v>
      </c>
      <c r="B120" s="176" t="s">
        <v>899</v>
      </c>
      <c r="C120" s="189">
        <f>data!D366</f>
        <v>334654127.45999998</v>
      </c>
    </row>
    <row r="121" spans="1:3" ht="20.100000000000001" customHeight="1" x14ac:dyDescent="0.25">
      <c r="A121" s="174">
        <v>12</v>
      </c>
      <c r="B121" s="176" t="s">
        <v>956</v>
      </c>
      <c r="C121" s="189">
        <f>data!D367</f>
        <v>160420821.54000002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957</v>
      </c>
      <c r="B125" s="192" t="s">
        <v>502</v>
      </c>
      <c r="C125" s="191">
        <f>data!C370</f>
        <v>0</v>
      </c>
    </row>
    <row r="126" spans="1:3" ht="20.100000000000001" customHeight="1" x14ac:dyDescent="0.25">
      <c r="A126" s="195" t="s">
        <v>958</v>
      </c>
      <c r="B126" s="192" t="s">
        <v>503</v>
      </c>
      <c r="C126" s="191">
        <f>data!C371</f>
        <v>454994</v>
      </c>
    </row>
    <row r="127" spans="1:3" ht="20.100000000000001" customHeight="1" x14ac:dyDescent="0.25">
      <c r="A127" s="195" t="s">
        <v>959</v>
      </c>
      <c r="B127" s="192" t="s">
        <v>504</v>
      </c>
      <c r="C127" s="191">
        <f>data!C372</f>
        <v>137865</v>
      </c>
    </row>
    <row r="128" spans="1:3" ht="20.100000000000001" customHeight="1" x14ac:dyDescent="0.25">
      <c r="A128" s="195" t="s">
        <v>960</v>
      </c>
      <c r="B128" s="192" t="s">
        <v>505</v>
      </c>
      <c r="C128" s="191">
        <f>data!C373</f>
        <v>0</v>
      </c>
    </row>
    <row r="129" spans="1:3" ht="20.100000000000001" customHeight="1" x14ac:dyDescent="0.25">
      <c r="A129" s="195" t="s">
        <v>961</v>
      </c>
      <c r="B129" s="192" t="s">
        <v>506</v>
      </c>
      <c r="C129" s="191">
        <f>data!C374</f>
        <v>1399648</v>
      </c>
    </row>
    <row r="130" spans="1:3" ht="20.100000000000001" customHeight="1" x14ac:dyDescent="0.25">
      <c r="A130" s="195" t="s">
        <v>962</v>
      </c>
      <c r="B130" s="192" t="s">
        <v>507</v>
      </c>
      <c r="C130" s="191">
        <f>data!C375</f>
        <v>0</v>
      </c>
    </row>
    <row r="131" spans="1:3" ht="20.100000000000001" customHeight="1" x14ac:dyDescent="0.25">
      <c r="A131" s="195" t="s">
        <v>963</v>
      </c>
      <c r="B131" s="192" t="s">
        <v>508</v>
      </c>
      <c r="C131" s="191">
        <f>data!C376</f>
        <v>0</v>
      </c>
    </row>
    <row r="132" spans="1:3" ht="20.100000000000001" customHeight="1" x14ac:dyDescent="0.25">
      <c r="A132" s="195" t="s">
        <v>964</v>
      </c>
      <c r="B132" s="192" t="s">
        <v>509</v>
      </c>
      <c r="C132" s="191">
        <f>data!C377</f>
        <v>0</v>
      </c>
    </row>
    <row r="133" spans="1:3" ht="20.100000000000001" customHeight="1" x14ac:dyDescent="0.25">
      <c r="A133" s="195" t="s">
        <v>965</v>
      </c>
      <c r="B133" s="192" t="s">
        <v>510</v>
      </c>
      <c r="C133" s="191">
        <f>data!C378</f>
        <v>0</v>
      </c>
    </row>
    <row r="134" spans="1:3" ht="20.100000000000001" customHeight="1" x14ac:dyDescent="0.25">
      <c r="A134" s="195" t="s">
        <v>966</v>
      </c>
      <c r="B134" s="192" t="s">
        <v>511</v>
      </c>
      <c r="C134" s="191">
        <f>data!C379</f>
        <v>499583</v>
      </c>
    </row>
    <row r="135" spans="1:3" ht="20.100000000000001" customHeight="1" x14ac:dyDescent="0.25">
      <c r="A135" s="195" t="s">
        <v>967</v>
      </c>
      <c r="B135" s="192" t="s">
        <v>512</v>
      </c>
      <c r="C135" s="191">
        <f>data!C380</f>
        <v>871052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968</v>
      </c>
      <c r="C137" s="189">
        <f>data!D383</f>
        <v>15273586</v>
      </c>
    </row>
    <row r="138" spans="1:3" ht="20.100000000000001" customHeight="1" x14ac:dyDescent="0.25">
      <c r="A138" s="174">
        <v>18</v>
      </c>
      <c r="B138" s="176" t="s">
        <v>969</v>
      </c>
      <c r="C138" s="189">
        <f>data!D384</f>
        <v>175694407.54000002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970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84488995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21680875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13957341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20556492</v>
      </c>
    </row>
    <row r="145" spans="1:3" ht="20.100000000000001" customHeight="1" x14ac:dyDescent="0.25">
      <c r="A145" s="174">
        <v>25</v>
      </c>
      <c r="B145" s="176" t="s">
        <v>971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972</v>
      </c>
      <c r="C146" s="189">
        <f>data!C394</f>
        <v>7581781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8421745</v>
      </c>
    </row>
    <row r="148" spans="1:3" ht="20.100000000000001" customHeight="1" x14ac:dyDescent="0.25">
      <c r="A148" s="174">
        <v>28</v>
      </c>
      <c r="B148" s="176" t="s">
        <v>973</v>
      </c>
      <c r="C148" s="189">
        <f>data!C396</f>
        <v>789394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974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12786243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975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976</v>
      </c>
      <c r="B154" s="193" t="s">
        <v>270</v>
      </c>
      <c r="C154" s="189">
        <f>data!C402</f>
        <v>1239046</v>
      </c>
    </row>
    <row r="155" spans="1:3" ht="20.100000000000001" customHeight="1" x14ac:dyDescent="0.25">
      <c r="A155" s="195" t="s">
        <v>977</v>
      </c>
      <c r="B155" s="193" t="s">
        <v>978</v>
      </c>
      <c r="C155" s="189">
        <f>data!C403</f>
        <v>0</v>
      </c>
    </row>
    <row r="156" spans="1:3" ht="20.100000000000001" customHeight="1" x14ac:dyDescent="0.25">
      <c r="A156" s="195" t="s">
        <v>979</v>
      </c>
      <c r="B156" s="193" t="s">
        <v>272</v>
      </c>
      <c r="C156" s="189">
        <f>data!C404</f>
        <v>1823462</v>
      </c>
    </row>
    <row r="157" spans="1:3" ht="20.100000000000001" customHeight="1" x14ac:dyDescent="0.25">
      <c r="A157" s="195" t="s">
        <v>980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981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982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983</v>
      </c>
      <c r="B160" s="193" t="s">
        <v>276</v>
      </c>
      <c r="C160" s="189">
        <f>data!C408</f>
        <v>2065509</v>
      </c>
    </row>
    <row r="161" spans="1:3" ht="20.100000000000001" customHeight="1" x14ac:dyDescent="0.25">
      <c r="A161" s="195" t="s">
        <v>984</v>
      </c>
      <c r="B161" s="193" t="s">
        <v>277</v>
      </c>
      <c r="C161" s="189">
        <f>data!C409</f>
        <v>357819</v>
      </c>
    </row>
    <row r="162" spans="1:3" ht="20.100000000000001" customHeight="1" x14ac:dyDescent="0.25">
      <c r="A162" s="195" t="s">
        <v>985</v>
      </c>
      <c r="B162" s="193" t="s">
        <v>278</v>
      </c>
      <c r="C162" s="189">
        <f>data!C410</f>
        <v>693618</v>
      </c>
    </row>
    <row r="163" spans="1:3" ht="20.100000000000001" customHeight="1" x14ac:dyDescent="0.25">
      <c r="A163" s="195" t="s">
        <v>986</v>
      </c>
      <c r="B163" s="193" t="s">
        <v>279</v>
      </c>
      <c r="C163" s="189">
        <f>data!C411</f>
        <v>355340</v>
      </c>
    </row>
    <row r="164" spans="1:3" ht="20.100000000000001" customHeight="1" x14ac:dyDescent="0.25">
      <c r="A164" s="195" t="s">
        <v>987</v>
      </c>
      <c r="B164" s="193" t="s">
        <v>280</v>
      </c>
      <c r="C164" s="189">
        <f>data!C412</f>
        <v>1338311</v>
      </c>
    </row>
    <row r="165" spans="1:3" ht="20.100000000000001" customHeight="1" x14ac:dyDescent="0.25">
      <c r="A165" s="195" t="s">
        <v>988</v>
      </c>
      <c r="B165" s="193" t="s">
        <v>281</v>
      </c>
      <c r="C165" s="189">
        <f>data!C413</f>
        <v>634714</v>
      </c>
    </row>
    <row r="166" spans="1:3" ht="20.100000000000001" customHeight="1" x14ac:dyDescent="0.25">
      <c r="A166" s="195" t="s">
        <v>989</v>
      </c>
      <c r="B166" s="193" t="s">
        <v>990</v>
      </c>
      <c r="C166" s="189">
        <f>data!C414</f>
        <v>867999</v>
      </c>
    </row>
    <row r="167" spans="1:3" ht="20.100000000000001" customHeight="1" x14ac:dyDescent="0.25">
      <c r="A167" s="174">
        <v>34</v>
      </c>
      <c r="B167" s="176" t="s">
        <v>991</v>
      </c>
      <c r="C167" s="189">
        <f>data!D416</f>
        <v>179638684</v>
      </c>
    </row>
    <row r="168" spans="1:3" ht="20.100000000000001" customHeight="1" x14ac:dyDescent="0.25">
      <c r="A168" s="174">
        <v>35</v>
      </c>
      <c r="B168" s="176" t="s">
        <v>992</v>
      </c>
      <c r="C168" s="189">
        <f>data!D417</f>
        <v>-3944276.4599999785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993</v>
      </c>
      <c r="C170" s="189">
        <f>data!D420</f>
        <v>13550505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994</v>
      </c>
      <c r="C172" s="176">
        <f>data!D421</f>
        <v>9606228.5400000215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995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996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997</v>
      </c>
      <c r="C177" s="189">
        <f>data!D424</f>
        <v>9606228.5400000215</v>
      </c>
    </row>
    <row r="178" spans="1:3" ht="20.100000000000001" customHeight="1" x14ac:dyDescent="0.25">
      <c r="A178" s="179">
        <v>45</v>
      </c>
      <c r="B178" s="178" t="s">
        <v>998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999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1000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Samaritan Hospital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1001</v>
      </c>
      <c r="C6" s="243" t="s">
        <v>117</v>
      </c>
      <c r="D6" s="244" t="s">
        <v>1002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1003</v>
      </c>
      <c r="E7" s="244" t="s">
        <v>189</v>
      </c>
      <c r="F7" s="244" t="s">
        <v>1004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1005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2665.09</v>
      </c>
      <c r="D9" s="238">
        <f>data!D59</f>
        <v>0</v>
      </c>
      <c r="E9" s="238">
        <f>data!E59</f>
        <v>5239</v>
      </c>
      <c r="F9" s="238">
        <f>data!F59</f>
        <v>1890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23.621225961538471</v>
      </c>
      <c r="D10" s="245">
        <f>data!D60</f>
        <v>0</v>
      </c>
      <c r="E10" s="245">
        <f>data!E60</f>
        <v>38.520081730769228</v>
      </c>
      <c r="F10" s="245">
        <f>data!F60</f>
        <v>29.449947115384607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4183975</v>
      </c>
      <c r="D11" s="238">
        <f>data!D61</f>
        <v>0</v>
      </c>
      <c r="E11" s="238">
        <f>data!E61</f>
        <v>5268011</v>
      </c>
      <c r="F11" s="238">
        <f>data!F61</f>
        <v>6502820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1073657</v>
      </c>
      <c r="D12" s="238">
        <f>data!D62</f>
        <v>0</v>
      </c>
      <c r="E12" s="238">
        <f>data!E62</f>
        <v>1351834</v>
      </c>
      <c r="F12" s="238">
        <f>data!F62</f>
        <v>1668700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3965123</v>
      </c>
      <c r="D13" s="238">
        <f>data!D63</f>
        <v>0</v>
      </c>
      <c r="E13" s="238">
        <f>data!E63</f>
        <v>250896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250314</v>
      </c>
      <c r="D14" s="238">
        <f>data!D64</f>
        <v>0</v>
      </c>
      <c r="E14" s="238">
        <f>data!E64</f>
        <v>346842</v>
      </c>
      <c r="F14" s="238">
        <f>data!F64</f>
        <v>376686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520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521</v>
      </c>
      <c r="C16" s="238">
        <f>data!C66</f>
        <v>21464</v>
      </c>
      <c r="D16" s="238">
        <f>data!D66</f>
        <v>0</v>
      </c>
      <c r="E16" s="238">
        <f>data!E66</f>
        <v>21880</v>
      </c>
      <c r="F16" s="238">
        <f>data!F66</f>
        <v>42810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0</v>
      </c>
      <c r="D17" s="238">
        <f>data!D67</f>
        <v>0</v>
      </c>
      <c r="E17" s="238">
        <f>data!E67</f>
        <v>769700</v>
      </c>
      <c r="F17" s="238">
        <f>data!F67</f>
        <v>487667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1006</v>
      </c>
      <c r="C18" s="238">
        <f>data!C68</f>
        <v>2338</v>
      </c>
      <c r="D18" s="238">
        <f>data!D68</f>
        <v>0</v>
      </c>
      <c r="E18" s="238">
        <f>data!E68</f>
        <v>1812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1007</v>
      </c>
      <c r="C19" s="238">
        <f>data!C69</f>
        <v>456</v>
      </c>
      <c r="D19" s="238">
        <f>data!D69</f>
        <v>0</v>
      </c>
      <c r="E19" s="238">
        <f>data!E69</f>
        <v>12506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1008</v>
      </c>
      <c r="C21" s="238">
        <f>data!C85</f>
        <v>9497327</v>
      </c>
      <c r="D21" s="238">
        <f>data!D85</f>
        <v>0</v>
      </c>
      <c r="E21" s="238">
        <f>data!E85</f>
        <v>8023481</v>
      </c>
      <c r="F21" s="238">
        <f>data!F85</f>
        <v>9078683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1009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1010</v>
      </c>
      <c r="C24" s="238">
        <f>data!C87</f>
        <v>15417993</v>
      </c>
      <c r="D24" s="238">
        <f>data!D87</f>
        <v>0</v>
      </c>
      <c r="E24" s="238">
        <f>data!E87</f>
        <v>20471490</v>
      </c>
      <c r="F24" s="238">
        <f>data!F87</f>
        <v>10279127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1011</v>
      </c>
      <c r="C25" s="238">
        <f>data!C88</f>
        <v>1030491</v>
      </c>
      <c r="D25" s="238">
        <f>data!D88</f>
        <v>0</v>
      </c>
      <c r="E25" s="238">
        <f>data!E88</f>
        <v>2762093</v>
      </c>
      <c r="F25" s="238">
        <f>data!F88</f>
        <v>117565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1012</v>
      </c>
      <c r="C26" s="238">
        <f>data!C89</f>
        <v>16448484</v>
      </c>
      <c r="D26" s="238">
        <f>data!D89</f>
        <v>0</v>
      </c>
      <c r="E26" s="238">
        <f>data!E89</f>
        <v>23233583</v>
      </c>
      <c r="F26" s="238">
        <f>data!F89</f>
        <v>10396692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1013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1014</v>
      </c>
      <c r="C28" s="238">
        <f>data!C90</f>
        <v>0</v>
      </c>
      <c r="D28" s="238">
        <f>data!D90</f>
        <v>0</v>
      </c>
      <c r="E28" s="238">
        <f>data!E90</f>
        <v>20671.507617905991</v>
      </c>
      <c r="F28" s="238">
        <f>data!F90</f>
        <v>13097.049211604635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1015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1016</v>
      </c>
      <c r="C30" s="238">
        <f>data!C92</f>
        <v>0</v>
      </c>
      <c r="D30" s="238">
        <f>data!D92</f>
        <v>0</v>
      </c>
      <c r="E30" s="238">
        <f>data!E92</f>
        <v>25761.743339062505</v>
      </c>
      <c r="F30" s="238">
        <f>data!F92</f>
        <v>16322.364902812504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1017</v>
      </c>
      <c r="C31" s="238">
        <f>data!C93</f>
        <v>0</v>
      </c>
      <c r="D31" s="238">
        <f>data!D93</f>
        <v>0</v>
      </c>
      <c r="E31" s="238">
        <f>data!E93</f>
        <v>112472.92724553011</v>
      </c>
      <c r="F31" s="238">
        <f>data!F93</f>
        <v>82963.18394457463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12.237735576923079</v>
      </c>
      <c r="D32" s="245">
        <f>data!D94</f>
        <v>0</v>
      </c>
      <c r="E32" s="245">
        <f>data!E94</f>
        <v>18.8315625</v>
      </c>
      <c r="F32" s="245">
        <f>data!F94</f>
        <v>19.592918269230768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999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1018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Samaritan Hospital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1001</v>
      </c>
      <c r="C38" s="244"/>
      <c r="D38" s="244" t="s">
        <v>125</v>
      </c>
      <c r="E38" s="244" t="s">
        <v>126</v>
      </c>
      <c r="F38" s="244" t="s">
        <v>1019</v>
      </c>
      <c r="G38" s="244" t="s">
        <v>128</v>
      </c>
      <c r="H38" s="244" t="s">
        <v>1020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1005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1552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1102</v>
      </c>
      <c r="I41" s="238">
        <f>data!P59</f>
        <v>324845.00000000006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8.2938076923076913</v>
      </c>
      <c r="H42" s="245">
        <f>data!O60</f>
        <v>0</v>
      </c>
      <c r="I42" s="245">
        <f>data!P60</f>
        <v>20.733927884615383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271724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511618</v>
      </c>
      <c r="H43" s="238">
        <f>data!O61</f>
        <v>0</v>
      </c>
      <c r="I43" s="238">
        <f>data!P61</f>
        <v>2073751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69728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131287</v>
      </c>
      <c r="H44" s="238">
        <f>data!O62</f>
        <v>0</v>
      </c>
      <c r="I44" s="238">
        <f>data!P62</f>
        <v>532149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30906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68937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233308</v>
      </c>
      <c r="I46" s="238">
        <f>data!P64</f>
        <v>3539201</v>
      </c>
    </row>
    <row r="47" spans="1:9" ht="20.100000000000001" customHeight="1" x14ac:dyDescent="0.2">
      <c r="A47" s="230">
        <v>10</v>
      </c>
      <c r="B47" s="238" t="s">
        <v>520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521</v>
      </c>
      <c r="C48" s="238">
        <f>data!J66</f>
        <v>1701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11242</v>
      </c>
      <c r="H48" s="238">
        <f>data!O66</f>
        <v>0</v>
      </c>
      <c r="I48" s="238">
        <f>data!P66</f>
        <v>41820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377775</v>
      </c>
    </row>
    <row r="50" spans="1:11" ht="20.100000000000001" customHeight="1" x14ac:dyDescent="0.2">
      <c r="A50" s="230">
        <v>13</v>
      </c>
      <c r="B50" s="238" t="s">
        <v>1006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299453</v>
      </c>
    </row>
    <row r="51" spans="1:11" ht="20.100000000000001" customHeight="1" x14ac:dyDescent="0.2">
      <c r="A51" s="230">
        <v>14</v>
      </c>
      <c r="B51" s="238" t="s">
        <v>1007</v>
      </c>
      <c r="C51" s="238">
        <f>data!J69</f>
        <v>1581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6871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1008</v>
      </c>
      <c r="C53" s="238">
        <f>data!J85</f>
        <v>444577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654147</v>
      </c>
      <c r="H53" s="238">
        <f>data!O85</f>
        <v>233308</v>
      </c>
      <c r="I53" s="238">
        <f>data!P85</f>
        <v>6871020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1009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1010</v>
      </c>
      <c r="C56" s="238">
        <f>data!J87</f>
        <v>859986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22947690</v>
      </c>
      <c r="I56" s="238">
        <f>data!P87</f>
        <v>13195864</v>
      </c>
    </row>
    <row r="57" spans="1:11" ht="20.100000000000001" customHeight="1" x14ac:dyDescent="0.2">
      <c r="A57" s="230">
        <v>20</v>
      </c>
      <c r="B57" s="246" t="s">
        <v>1011</v>
      </c>
      <c r="C57" s="238">
        <f>data!J88</f>
        <v>14313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702850</v>
      </c>
      <c r="I57" s="238">
        <f>data!P88</f>
        <v>73737509</v>
      </c>
    </row>
    <row r="58" spans="1:11" ht="20.100000000000001" customHeight="1" x14ac:dyDescent="0.2">
      <c r="A58" s="230">
        <v>21</v>
      </c>
      <c r="B58" s="246" t="s">
        <v>1012</v>
      </c>
      <c r="C58" s="238">
        <f>data!J89</f>
        <v>874299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23650540</v>
      </c>
      <c r="I58" s="238">
        <f>data!P89</f>
        <v>86933373</v>
      </c>
    </row>
    <row r="59" spans="1:11" ht="20.100000000000001" customHeight="1" x14ac:dyDescent="0.2">
      <c r="A59" s="230" t="s">
        <v>1013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1014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10145.746945045772</v>
      </c>
      <c r="K60" s="249"/>
    </row>
    <row r="61" spans="1:11" ht="20.100000000000001" customHeight="1" x14ac:dyDescent="0.2">
      <c r="A61" s="230">
        <v>23</v>
      </c>
      <c r="B61" s="238" t="s">
        <v>1015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1016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12644.121439687502</v>
      </c>
    </row>
    <row r="63" spans="1:11" ht="20.100000000000001" customHeight="1" x14ac:dyDescent="0.2">
      <c r="A63" s="230">
        <v>25</v>
      </c>
      <c r="B63" s="238" t="s">
        <v>1017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3784.2203125364122</v>
      </c>
      <c r="H63" s="238">
        <f>data!O93</f>
        <v>0</v>
      </c>
      <c r="I63" s="238">
        <f>data!P93</f>
        <v>31981.17931967659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8.3413461538461534E-2</v>
      </c>
      <c r="H64" s="245">
        <f>data!O94</f>
        <v>0</v>
      </c>
      <c r="I64" s="245">
        <f>data!P94</f>
        <v>8.7641249999999999</v>
      </c>
    </row>
    <row r="65" spans="1:9" ht="20.100000000000001" customHeight="1" x14ac:dyDescent="0.2">
      <c r="A65" s="231" t="s">
        <v>999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1021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Samaritan Hospital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1001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1022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1005</v>
      </c>
      <c r="C72" s="240" t="s">
        <v>1023</v>
      </c>
      <c r="D72" s="239" t="s">
        <v>1024</v>
      </c>
      <c r="E72" s="250"/>
      <c r="F72" s="250"/>
      <c r="G72" s="239" t="s">
        <v>1025</v>
      </c>
      <c r="H72" s="239" t="s">
        <v>1025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134455.00000000003</v>
      </c>
      <c r="D73" s="246">
        <f>data!R59</f>
        <v>401454.00000000012</v>
      </c>
      <c r="E73" s="250"/>
      <c r="F73" s="250"/>
      <c r="G73" s="238">
        <f>data!U59</f>
        <v>308937</v>
      </c>
      <c r="H73" s="238">
        <f>data!V59</f>
        <v>1331</v>
      </c>
      <c r="I73" s="238">
        <f>data!W59</f>
        <v>3215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4.5867596153846133</v>
      </c>
      <c r="D74" s="245">
        <f>data!R60</f>
        <v>17.161725961538462</v>
      </c>
      <c r="E74" s="245">
        <f>data!S60</f>
        <v>5.9641153846153854</v>
      </c>
      <c r="F74" s="245">
        <f>data!T60</f>
        <v>1.6235576923076924</v>
      </c>
      <c r="G74" s="245">
        <f>data!U60</f>
        <v>28.426519230769227</v>
      </c>
      <c r="H74" s="245">
        <f>data!V60</f>
        <v>0.5600432692307693</v>
      </c>
      <c r="I74" s="245">
        <f>data!W60</f>
        <v>2.1457836538461539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599789</v>
      </c>
      <c r="D75" s="238">
        <f>data!R61</f>
        <v>5763952</v>
      </c>
      <c r="E75" s="238">
        <f>data!S61</f>
        <v>381448</v>
      </c>
      <c r="F75" s="238">
        <f>data!T61</f>
        <v>190952</v>
      </c>
      <c r="G75" s="238">
        <f>data!U61</f>
        <v>3143392</v>
      </c>
      <c r="H75" s="238">
        <f>data!V61</f>
        <v>32101</v>
      </c>
      <c r="I75" s="238">
        <f>data!W61</f>
        <v>398349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153913</v>
      </c>
      <c r="D76" s="238">
        <f>data!R62</f>
        <v>1479098</v>
      </c>
      <c r="E76" s="238">
        <f>data!S62</f>
        <v>97884</v>
      </c>
      <c r="F76" s="238">
        <f>data!T62</f>
        <v>49001</v>
      </c>
      <c r="G76" s="238">
        <f>data!U62</f>
        <v>806632</v>
      </c>
      <c r="H76" s="238">
        <f>data!V62</f>
        <v>8237</v>
      </c>
      <c r="I76" s="238">
        <f>data!W62</f>
        <v>102221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267943</v>
      </c>
      <c r="E77" s="238">
        <f>data!S63</f>
        <v>0</v>
      </c>
      <c r="F77" s="238">
        <f>data!T63</f>
        <v>0</v>
      </c>
      <c r="G77" s="238">
        <f>data!U63</f>
        <v>-1025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48872</v>
      </c>
      <c r="D78" s="238">
        <f>data!R64</f>
        <v>375274</v>
      </c>
      <c r="E78" s="238">
        <f>data!S64</f>
        <v>4159126</v>
      </c>
      <c r="F78" s="238">
        <f>data!T64</f>
        <v>0</v>
      </c>
      <c r="G78" s="238">
        <f>data!U64</f>
        <v>2703138</v>
      </c>
      <c r="H78" s="238">
        <f>data!V64</f>
        <v>5489</v>
      </c>
      <c r="I78" s="238">
        <f>data!W64</f>
        <v>48020</v>
      </c>
    </row>
    <row r="79" spans="1:9" ht="20.100000000000001" customHeight="1" x14ac:dyDescent="0.2">
      <c r="A79" s="230">
        <v>10</v>
      </c>
      <c r="B79" s="238" t="s">
        <v>520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521</v>
      </c>
      <c r="C80" s="238">
        <f>data!Q66</f>
        <v>13</v>
      </c>
      <c r="D80" s="238">
        <f>data!R66</f>
        <v>6793</v>
      </c>
      <c r="E80" s="238">
        <f>data!S66</f>
        <v>86749</v>
      </c>
      <c r="F80" s="238">
        <f>data!T66</f>
        <v>0</v>
      </c>
      <c r="G80" s="238">
        <f>data!U66</f>
        <v>853960</v>
      </c>
      <c r="H80" s="238">
        <f>data!V66</f>
        <v>32743</v>
      </c>
      <c r="I80" s="238">
        <f>data!W66</f>
        <v>2133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53677</v>
      </c>
      <c r="D81" s="238">
        <f>data!R67</f>
        <v>7152</v>
      </c>
      <c r="E81" s="238">
        <f>data!S67</f>
        <v>52254</v>
      </c>
      <c r="F81" s="238">
        <f>data!T67</f>
        <v>0</v>
      </c>
      <c r="G81" s="238">
        <f>data!U67</f>
        <v>125002</v>
      </c>
      <c r="H81" s="238">
        <f>data!V67</f>
        <v>0</v>
      </c>
      <c r="I81" s="238">
        <f>data!W67</f>
        <v>0</v>
      </c>
    </row>
    <row r="82" spans="1:9" ht="20.100000000000001" customHeight="1" x14ac:dyDescent="0.2">
      <c r="A82" s="230">
        <v>13</v>
      </c>
      <c r="B82" s="238" t="s">
        <v>1006</v>
      </c>
      <c r="C82" s="238">
        <f>data!Q68</f>
        <v>0</v>
      </c>
      <c r="D82" s="238">
        <f>data!R68</f>
        <v>0</v>
      </c>
      <c r="E82" s="238">
        <f>data!S68</f>
        <v>82811</v>
      </c>
      <c r="F82" s="238">
        <f>data!T68</f>
        <v>0</v>
      </c>
      <c r="G82" s="238">
        <f>data!U68</f>
        <v>30039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1007</v>
      </c>
      <c r="C83" s="238">
        <f>data!Q69</f>
        <v>928</v>
      </c>
      <c r="D83" s="238">
        <f>data!R69</f>
        <v>159795</v>
      </c>
      <c r="E83" s="238">
        <f>data!S69</f>
        <v>440</v>
      </c>
      <c r="F83" s="238">
        <f>data!T69</f>
        <v>0</v>
      </c>
      <c r="G83" s="238">
        <f>data!U69</f>
        <v>5658</v>
      </c>
      <c r="H83" s="238">
        <f>data!V69</f>
        <v>0</v>
      </c>
      <c r="I83" s="238">
        <f>data!W69</f>
        <v>195701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1008</v>
      </c>
      <c r="C85" s="238">
        <f>data!Q85</f>
        <v>857192</v>
      </c>
      <c r="D85" s="238">
        <f>data!R85</f>
        <v>8060007</v>
      </c>
      <c r="E85" s="238">
        <f>data!S85</f>
        <v>4860712</v>
      </c>
      <c r="F85" s="238">
        <f>data!T85</f>
        <v>239953</v>
      </c>
      <c r="G85" s="238">
        <f>data!U85</f>
        <v>7666796</v>
      </c>
      <c r="H85" s="238">
        <f>data!V85</f>
        <v>78570</v>
      </c>
      <c r="I85" s="238">
        <f>data!W85</f>
        <v>746424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1009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1010</v>
      </c>
      <c r="C88" s="238">
        <f>data!Q87</f>
        <v>1287523</v>
      </c>
      <c r="D88" s="238">
        <f>data!R87</f>
        <v>10312359</v>
      </c>
      <c r="E88" s="238">
        <f>data!S87</f>
        <v>1491781</v>
      </c>
      <c r="F88" s="238">
        <f>data!T87</f>
        <v>97479</v>
      </c>
      <c r="G88" s="238">
        <f>data!U87</f>
        <v>11675641</v>
      </c>
      <c r="H88" s="238">
        <f>data!V87</f>
        <v>37438</v>
      </c>
      <c r="I88" s="238">
        <f>data!W87</f>
        <v>777653</v>
      </c>
    </row>
    <row r="89" spans="1:9" ht="20.100000000000001" customHeight="1" x14ac:dyDescent="0.2">
      <c r="A89" s="230">
        <v>20</v>
      </c>
      <c r="B89" s="246" t="s">
        <v>1011</v>
      </c>
      <c r="C89" s="238">
        <f>data!Q88</f>
        <v>6609727</v>
      </c>
      <c r="D89" s="238">
        <f>data!R88</f>
        <v>20871823</v>
      </c>
      <c r="E89" s="238">
        <f>data!S88</f>
        <v>6247652</v>
      </c>
      <c r="F89" s="238">
        <f>data!T88</f>
        <v>1814933</v>
      </c>
      <c r="G89" s="238">
        <f>data!U88</f>
        <v>26030389</v>
      </c>
      <c r="H89" s="238">
        <f>data!V88</f>
        <v>397372</v>
      </c>
      <c r="I89" s="238">
        <f>data!W88</f>
        <v>6945810</v>
      </c>
    </row>
    <row r="90" spans="1:9" ht="20.100000000000001" customHeight="1" x14ac:dyDescent="0.2">
      <c r="A90" s="230">
        <v>21</v>
      </c>
      <c r="B90" s="246" t="s">
        <v>1012</v>
      </c>
      <c r="C90" s="238">
        <f>data!Q89</f>
        <v>7897250</v>
      </c>
      <c r="D90" s="238">
        <f>data!R89</f>
        <v>31184182</v>
      </c>
      <c r="E90" s="238">
        <f>data!S89</f>
        <v>7739433</v>
      </c>
      <c r="F90" s="238">
        <f>data!T89</f>
        <v>1912412</v>
      </c>
      <c r="G90" s="238">
        <f>data!U89</f>
        <v>37706030</v>
      </c>
      <c r="H90" s="238">
        <f>data!V89</f>
        <v>434810</v>
      </c>
      <c r="I90" s="238">
        <f>data!W89</f>
        <v>7723463</v>
      </c>
    </row>
    <row r="91" spans="1:9" ht="20.100000000000001" customHeight="1" x14ac:dyDescent="0.2">
      <c r="A91" s="230" t="s">
        <v>1013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1014</v>
      </c>
      <c r="C92" s="238">
        <f>data!Q90</f>
        <v>1441.5738152960712</v>
      </c>
      <c r="D92" s="238">
        <f>data!R90</f>
        <v>192.07215590621007</v>
      </c>
      <c r="E92" s="238">
        <f>data!S90</f>
        <v>1403.3659133147285</v>
      </c>
      <c r="F92" s="238">
        <f>data!T90</f>
        <v>0</v>
      </c>
      <c r="G92" s="238">
        <f>data!U90</f>
        <v>3357.132144360693</v>
      </c>
      <c r="H92" s="238">
        <f>data!V90</f>
        <v>0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1015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1016</v>
      </c>
      <c r="C94" s="238">
        <f>data!Q92</f>
        <v>1797.0044400000004</v>
      </c>
      <c r="D94" s="238">
        <f>data!R92</f>
        <v>239.94093375000003</v>
      </c>
      <c r="E94" s="238">
        <f>data!S92</f>
        <v>1748.505740625</v>
      </c>
      <c r="F94" s="238">
        <f>data!T92</f>
        <v>0</v>
      </c>
      <c r="G94" s="238">
        <f>data!U92</f>
        <v>4183.6509618750015</v>
      </c>
      <c r="H94" s="238">
        <f>data!V92</f>
        <v>0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1017</v>
      </c>
      <c r="C95" s="238">
        <f>data!Q93</f>
        <v>7346.5428750048541</v>
      </c>
      <c r="D95" s="238">
        <f>data!R93</f>
        <v>0</v>
      </c>
      <c r="E95" s="238">
        <f>data!S93</f>
        <v>1392.5080363546911</v>
      </c>
      <c r="F95" s="238">
        <f>data!T93</f>
        <v>0</v>
      </c>
      <c r="G95" s="238">
        <f>data!U93</f>
        <v>528.83415884462511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4.5848365384615386</v>
      </c>
      <c r="D96" s="245">
        <f>data!R94</f>
        <v>0</v>
      </c>
      <c r="E96" s="245">
        <f>data!S94</f>
        <v>0</v>
      </c>
      <c r="F96" s="245">
        <f>data!T94</f>
        <v>1.5706730769230766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999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1026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Samaritan Hospital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1001</v>
      </c>
      <c r="C102" s="244" t="s">
        <v>1027</v>
      </c>
      <c r="D102" s="244" t="s">
        <v>1028</v>
      </c>
      <c r="E102" s="244" t="s">
        <v>1028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1005</v>
      </c>
      <c r="C104" s="239" t="s">
        <v>250</v>
      </c>
      <c r="D104" s="240" t="s">
        <v>1029</v>
      </c>
      <c r="E104" s="240" t="s">
        <v>1029</v>
      </c>
      <c r="F104" s="240" t="s">
        <v>1029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13995</v>
      </c>
      <c r="D105" s="238">
        <f>data!Y59</f>
        <v>26253</v>
      </c>
      <c r="E105" s="238">
        <f>data!Z59</f>
        <v>0</v>
      </c>
      <c r="F105" s="238">
        <f>data!AA59</f>
        <v>392</v>
      </c>
      <c r="G105" s="250"/>
      <c r="H105" s="238">
        <f>data!AC59</f>
        <v>30596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5.6433894230769246</v>
      </c>
      <c r="D106" s="245">
        <f>data!Y60</f>
        <v>21.147610576923075</v>
      </c>
      <c r="E106" s="245">
        <f>data!Z60</f>
        <v>0</v>
      </c>
      <c r="F106" s="245">
        <f>data!AA60</f>
        <v>1.2339471153846153</v>
      </c>
      <c r="G106" s="245">
        <f>data!AB60</f>
        <v>11.546250000000001</v>
      </c>
      <c r="H106" s="245">
        <f>data!AC60</f>
        <v>7.565442307692309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994968</v>
      </c>
      <c r="D107" s="238">
        <f>data!Y61</f>
        <v>3777165</v>
      </c>
      <c r="E107" s="238">
        <f>data!Z61</f>
        <v>0</v>
      </c>
      <c r="F107" s="238">
        <f>data!AA61</f>
        <v>149317</v>
      </c>
      <c r="G107" s="238">
        <f>data!AB61</f>
        <v>1629839</v>
      </c>
      <c r="H107" s="238">
        <f>data!AC61</f>
        <v>1393001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255321</v>
      </c>
      <c r="D108" s="238">
        <f>data!Y62</f>
        <v>969265</v>
      </c>
      <c r="E108" s="238">
        <f>data!Z62</f>
        <v>0</v>
      </c>
      <c r="F108" s="238">
        <f>data!AA62</f>
        <v>38317</v>
      </c>
      <c r="G108" s="238">
        <f>data!AB62</f>
        <v>418236</v>
      </c>
      <c r="H108" s="238">
        <f>data!AC62</f>
        <v>357461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191716</v>
      </c>
      <c r="E109" s="238">
        <f>data!Z63</f>
        <v>0</v>
      </c>
      <c r="F109" s="238">
        <f>data!AA63</f>
        <v>0</v>
      </c>
      <c r="G109" s="238">
        <f>data!AB63</f>
        <v>2396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323768</v>
      </c>
      <c r="D110" s="238">
        <f>data!Y64</f>
        <v>149006</v>
      </c>
      <c r="E110" s="238">
        <f>data!Z64</f>
        <v>0</v>
      </c>
      <c r="F110" s="238">
        <f>data!AA64</f>
        <v>136470</v>
      </c>
      <c r="G110" s="238">
        <f>data!AB64</f>
        <v>3507489</v>
      </c>
      <c r="H110" s="238">
        <f>data!AC64</f>
        <v>111778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520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521</v>
      </c>
      <c r="C112" s="238">
        <f>data!X66</f>
        <v>159812</v>
      </c>
      <c r="D112" s="238">
        <f>data!Y66</f>
        <v>823494</v>
      </c>
      <c r="E112" s="238">
        <f>data!Z66</f>
        <v>0</v>
      </c>
      <c r="F112" s="238">
        <f>data!AA66</f>
        <v>45571</v>
      </c>
      <c r="G112" s="238">
        <f>data!AB66</f>
        <v>201475</v>
      </c>
      <c r="H112" s="238">
        <f>data!AC66</f>
        <v>18179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0</v>
      </c>
      <c r="D113" s="238">
        <f>data!Y67</f>
        <v>255734</v>
      </c>
      <c r="E113" s="238">
        <f>data!Z67</f>
        <v>0</v>
      </c>
      <c r="F113" s="238">
        <f>data!AA67</f>
        <v>0</v>
      </c>
      <c r="G113" s="238">
        <f>data!AB67</f>
        <v>63482</v>
      </c>
      <c r="H113" s="238">
        <f>data!AC67</f>
        <v>31875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1006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0</v>
      </c>
      <c r="G114" s="238">
        <f>data!AB68</f>
        <v>43342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1007</v>
      </c>
      <c r="C115" s="238">
        <f>data!X69</f>
        <v>9431</v>
      </c>
      <c r="D115" s="238">
        <f>data!Y69</f>
        <v>2415</v>
      </c>
      <c r="E115" s="238">
        <f>data!Z69</f>
        <v>0</v>
      </c>
      <c r="F115" s="238">
        <f>data!AA69</f>
        <v>6608</v>
      </c>
      <c r="G115" s="238">
        <f>data!AB69</f>
        <v>14434</v>
      </c>
      <c r="H115" s="238">
        <f>data!AC69</f>
        <v>96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1008</v>
      </c>
      <c r="C117" s="238">
        <f>data!X85</f>
        <v>1743300</v>
      </c>
      <c r="D117" s="238">
        <f>data!Y85</f>
        <v>6168795</v>
      </c>
      <c r="E117" s="238">
        <f>data!Z85</f>
        <v>0</v>
      </c>
      <c r="F117" s="238">
        <f>data!AA85</f>
        <v>376283</v>
      </c>
      <c r="G117" s="238">
        <f>data!AB85</f>
        <v>5880693</v>
      </c>
      <c r="H117" s="238">
        <f>data!AC85</f>
        <v>1912390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1009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1010</v>
      </c>
      <c r="C120" s="238">
        <f>data!X87</f>
        <v>7472278</v>
      </c>
      <c r="D120" s="238">
        <f>data!Y87</f>
        <v>2902396</v>
      </c>
      <c r="E120" s="238">
        <f>data!Z87</f>
        <v>0</v>
      </c>
      <c r="F120" s="238">
        <f>data!AA87</f>
        <v>131005</v>
      </c>
      <c r="G120" s="238">
        <f>data!AB87</f>
        <v>14348947</v>
      </c>
      <c r="H120" s="238">
        <f>data!AC87</f>
        <v>8371773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1011</v>
      </c>
      <c r="C121" s="238">
        <f>data!X88</f>
        <v>35177981</v>
      </c>
      <c r="D121" s="238">
        <f>data!Y88</f>
        <v>24788843</v>
      </c>
      <c r="E121" s="238">
        <f>data!Z88</f>
        <v>0</v>
      </c>
      <c r="F121" s="238">
        <f>data!AA88</f>
        <v>781834</v>
      </c>
      <c r="G121" s="238">
        <f>data!AB88</f>
        <v>18416394</v>
      </c>
      <c r="H121" s="238">
        <f>data!AC88</f>
        <v>1476655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1012</v>
      </c>
      <c r="C122" s="238">
        <f>data!X89</f>
        <v>42650259</v>
      </c>
      <c r="D122" s="238">
        <f>data!Y89</f>
        <v>27691239</v>
      </c>
      <c r="E122" s="238">
        <f>data!Z89</f>
        <v>0</v>
      </c>
      <c r="F122" s="238">
        <f>data!AA89</f>
        <v>912839</v>
      </c>
      <c r="G122" s="238">
        <f>data!AB89</f>
        <v>32765341</v>
      </c>
      <c r="H122" s="238">
        <f>data!AC89</f>
        <v>9848428</v>
      </c>
      <c r="I122" s="238">
        <f>data!AD89</f>
        <v>0</v>
      </c>
    </row>
    <row r="123" spans="1:9" ht="20.100000000000001" customHeight="1" x14ac:dyDescent="0.2">
      <c r="A123" s="230" t="s">
        <v>1013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1014</v>
      </c>
      <c r="C124" s="238">
        <f>data!X90</f>
        <v>0</v>
      </c>
      <c r="D124" s="238">
        <f>data!Y90</f>
        <v>6868.1285426462537</v>
      </c>
      <c r="E124" s="238">
        <f>data!Z90</f>
        <v>0</v>
      </c>
      <c r="F124" s="238">
        <f>data!AA90</f>
        <v>0</v>
      </c>
      <c r="G124" s="238">
        <f>data!AB90</f>
        <v>1704.8985451674885</v>
      </c>
      <c r="H124" s="238">
        <f>data!AC90</f>
        <v>856.0635335819793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1015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1016</v>
      </c>
      <c r="C126" s="238">
        <f>data!X92</f>
        <v>0</v>
      </c>
      <c r="D126" s="238">
        <f>data!Y92</f>
        <v>8558.7441581250023</v>
      </c>
      <c r="E126" s="238">
        <f>data!Z92</f>
        <v>0</v>
      </c>
      <c r="F126" s="238">
        <f>data!AA92</f>
        <v>0</v>
      </c>
      <c r="G126" s="238">
        <f>data!AB92</f>
        <v>2125.0088015625006</v>
      </c>
      <c r="H126" s="238">
        <f>data!AC92</f>
        <v>1066.9713862500003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1017</v>
      </c>
      <c r="C127" s="238">
        <f>data!X93</f>
        <v>11986.464690797393</v>
      </c>
      <c r="D127" s="238">
        <f>data!Y93</f>
        <v>23186.32178853947</v>
      </c>
      <c r="E127" s="238">
        <f>data!Z93</f>
        <v>0</v>
      </c>
      <c r="F127" s="238">
        <f>data!AA93</f>
        <v>769.33411550512062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0.60204326923076923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999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1030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Samaritan Hospital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1001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1031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1005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1032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17063</v>
      </c>
      <c r="D137" s="238">
        <f>data!AF59</f>
        <v>0</v>
      </c>
      <c r="E137" s="238">
        <f>data!AG59</f>
        <v>26365</v>
      </c>
      <c r="F137" s="238">
        <f>data!AH59</f>
        <v>0</v>
      </c>
      <c r="G137" s="238">
        <f>data!AI59</f>
        <v>10308</v>
      </c>
      <c r="H137" s="238">
        <f>data!AJ59</f>
        <v>77260</v>
      </c>
      <c r="I137" s="238">
        <f>data!AK59</f>
        <v>7184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6.3070913461538458</v>
      </c>
      <c r="D138" s="245">
        <f>data!AF60</f>
        <v>0</v>
      </c>
      <c r="E138" s="245">
        <f>data!AG60</f>
        <v>37.8416778846154</v>
      </c>
      <c r="F138" s="245">
        <f>data!AH60</f>
        <v>0</v>
      </c>
      <c r="G138" s="245">
        <f>data!AI60</f>
        <v>11.002100961538464</v>
      </c>
      <c r="H138" s="245">
        <f>data!AJ60</f>
        <v>121.03308653846152</v>
      </c>
      <c r="I138" s="245">
        <f>data!AK60</f>
        <v>9.1746971153846157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841399</v>
      </c>
      <c r="D139" s="238">
        <f>data!AF61</f>
        <v>0</v>
      </c>
      <c r="E139" s="238">
        <f>data!AG61</f>
        <v>4398416</v>
      </c>
      <c r="F139" s="238">
        <f>data!AH61</f>
        <v>0</v>
      </c>
      <c r="G139" s="238">
        <f>data!AI61</f>
        <v>1113280</v>
      </c>
      <c r="H139" s="238">
        <f>data!AJ61</f>
        <v>19078998</v>
      </c>
      <c r="I139" s="238">
        <f>data!AK61</f>
        <v>1132849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215913</v>
      </c>
      <c r="D140" s="238">
        <f>data!AF62</f>
        <v>0</v>
      </c>
      <c r="E140" s="238">
        <f>data!AG62</f>
        <v>1128686</v>
      </c>
      <c r="F140" s="238">
        <f>data!AH62</f>
        <v>0</v>
      </c>
      <c r="G140" s="238">
        <f>data!AI62</f>
        <v>285681</v>
      </c>
      <c r="H140" s="238">
        <f>data!AJ62</f>
        <v>4895896</v>
      </c>
      <c r="I140" s="238">
        <f>data!AK62</f>
        <v>290702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5115545</v>
      </c>
      <c r="F141" s="238">
        <f>data!AH63</f>
        <v>0</v>
      </c>
      <c r="G141" s="238">
        <f>data!AI63</f>
        <v>0</v>
      </c>
      <c r="H141" s="238">
        <f>data!AJ63</f>
        <v>1494632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21333</v>
      </c>
      <c r="D142" s="238">
        <f>data!AF64</f>
        <v>0</v>
      </c>
      <c r="E142" s="238">
        <f>data!AG64</f>
        <v>800250</v>
      </c>
      <c r="F142" s="238">
        <f>data!AH64</f>
        <v>1015</v>
      </c>
      <c r="G142" s="238">
        <f>data!AI64</f>
        <v>267348</v>
      </c>
      <c r="H142" s="238">
        <f>data!AJ64</f>
        <v>1484729</v>
      </c>
      <c r="I142" s="238">
        <f>data!AK64</f>
        <v>5727</v>
      </c>
    </row>
    <row r="143" spans="1:14" ht="20.100000000000001" customHeight="1" x14ac:dyDescent="0.2">
      <c r="A143" s="230">
        <v>10</v>
      </c>
      <c r="B143" s="238" t="s">
        <v>520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184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521</v>
      </c>
      <c r="C144" s="238">
        <f>data!AE66</f>
        <v>4956</v>
      </c>
      <c r="D144" s="238">
        <f>data!AF66</f>
        <v>0</v>
      </c>
      <c r="E144" s="238">
        <f>data!AG66</f>
        <v>41392</v>
      </c>
      <c r="F144" s="238">
        <f>data!AH66</f>
        <v>0</v>
      </c>
      <c r="G144" s="238">
        <f>data!AI66</f>
        <v>10313</v>
      </c>
      <c r="H144" s="238">
        <f>data!AJ66</f>
        <v>295961</v>
      </c>
      <c r="I144" s="238">
        <f>data!AK66</f>
        <v>1668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78400</v>
      </c>
      <c r="D145" s="238">
        <f>data!AF67</f>
        <v>0</v>
      </c>
      <c r="E145" s="238">
        <f>data!AG67</f>
        <v>210401</v>
      </c>
      <c r="F145" s="238">
        <f>data!AH67</f>
        <v>0</v>
      </c>
      <c r="G145" s="238">
        <f>data!AI67</f>
        <v>149188</v>
      </c>
      <c r="H145" s="238">
        <f>data!AJ67</f>
        <v>2599671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1006</v>
      </c>
      <c r="C146" s="238">
        <f>data!AE68</f>
        <v>0</v>
      </c>
      <c r="D146" s="238">
        <f>data!AF68</f>
        <v>0</v>
      </c>
      <c r="E146" s="238">
        <f>data!AG68</f>
        <v>906</v>
      </c>
      <c r="F146" s="238">
        <f>data!AH68</f>
        <v>0</v>
      </c>
      <c r="G146" s="238">
        <f>data!AI68</f>
        <v>0</v>
      </c>
      <c r="H146" s="238">
        <f>data!AJ68</f>
        <v>44579</v>
      </c>
      <c r="I146" s="238">
        <f>data!AK68</f>
        <v>88571</v>
      </c>
    </row>
    <row r="147" spans="1:9" ht="20.100000000000001" customHeight="1" x14ac:dyDescent="0.2">
      <c r="A147" s="230">
        <v>14</v>
      </c>
      <c r="B147" s="238" t="s">
        <v>1007</v>
      </c>
      <c r="C147" s="238">
        <f>data!AE69</f>
        <v>12767</v>
      </c>
      <c r="D147" s="238">
        <f>data!AF69</f>
        <v>0</v>
      </c>
      <c r="E147" s="238">
        <f>data!AG69</f>
        <v>115512</v>
      </c>
      <c r="F147" s="238">
        <f>data!AH69</f>
        <v>0</v>
      </c>
      <c r="G147" s="238">
        <f>data!AI69</f>
        <v>545</v>
      </c>
      <c r="H147" s="238">
        <f>data!AJ69</f>
        <v>590778</v>
      </c>
      <c r="I147" s="238">
        <f>data!AK69</f>
        <v>17041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1008</v>
      </c>
      <c r="C149" s="238">
        <f>data!AE85</f>
        <v>1174768</v>
      </c>
      <c r="D149" s="238">
        <f>data!AF85</f>
        <v>0</v>
      </c>
      <c r="E149" s="238">
        <f>data!AG85</f>
        <v>11811108</v>
      </c>
      <c r="F149" s="238">
        <f>data!AH85</f>
        <v>1015</v>
      </c>
      <c r="G149" s="238">
        <f>data!AI85</f>
        <v>1826355</v>
      </c>
      <c r="H149" s="238">
        <f>data!AJ85</f>
        <v>30485428</v>
      </c>
      <c r="I149" s="238">
        <f>data!AK85</f>
        <v>1536558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1009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1010</v>
      </c>
      <c r="C152" s="238">
        <f>data!AE87</f>
        <v>984586</v>
      </c>
      <c r="D152" s="238">
        <f>data!AF87</f>
        <v>0</v>
      </c>
      <c r="E152" s="238">
        <f>data!AG87</f>
        <v>8003417</v>
      </c>
      <c r="F152" s="238">
        <f>data!AH87</f>
        <v>0</v>
      </c>
      <c r="G152" s="238">
        <f>data!AI87</f>
        <v>18600</v>
      </c>
      <c r="H152" s="238">
        <f>data!AJ87</f>
        <v>2579676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1011</v>
      </c>
      <c r="C153" s="238">
        <f>data!AE88</f>
        <v>3123132</v>
      </c>
      <c r="D153" s="238">
        <f>data!AF88</f>
        <v>0</v>
      </c>
      <c r="E153" s="238">
        <f>data!AG88</f>
        <v>65511723</v>
      </c>
      <c r="F153" s="238">
        <f>data!AH88</f>
        <v>0</v>
      </c>
      <c r="G153" s="238">
        <f>data!AI88</f>
        <v>9590020</v>
      </c>
      <c r="H153" s="238">
        <f>data!AJ88</f>
        <v>28731763</v>
      </c>
      <c r="I153" s="238">
        <f>data!AK88</f>
        <v>2139657</v>
      </c>
    </row>
    <row r="154" spans="1:9" ht="20.100000000000001" customHeight="1" x14ac:dyDescent="0.2">
      <c r="A154" s="230">
        <v>21</v>
      </c>
      <c r="B154" s="246" t="s">
        <v>1012</v>
      </c>
      <c r="C154" s="238">
        <f>data!AE89</f>
        <v>4107718</v>
      </c>
      <c r="D154" s="238">
        <f>data!AF89</f>
        <v>0</v>
      </c>
      <c r="E154" s="238">
        <f>data!AG89</f>
        <v>73515140</v>
      </c>
      <c r="F154" s="238">
        <f>data!AH89</f>
        <v>0</v>
      </c>
      <c r="G154" s="238">
        <f>data!AI89</f>
        <v>9608620</v>
      </c>
      <c r="H154" s="238">
        <f>data!AJ89</f>
        <v>31311439</v>
      </c>
      <c r="I154" s="238">
        <f>data!AK89</f>
        <v>2139657</v>
      </c>
    </row>
    <row r="155" spans="1:9" ht="20.100000000000001" customHeight="1" x14ac:dyDescent="0.2">
      <c r="A155" s="230" t="s">
        <v>1013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1014</v>
      </c>
      <c r="C156" s="238">
        <f>data!AE90</f>
        <v>2105.565192971841</v>
      </c>
      <c r="D156" s="238">
        <f>data!AF90</f>
        <v>0</v>
      </c>
      <c r="E156" s="238">
        <f>data!AG90</f>
        <v>5650.6389092407608</v>
      </c>
      <c r="F156" s="238">
        <f>data!AH90</f>
        <v>0</v>
      </c>
      <c r="G156" s="238">
        <f>data!AI90</f>
        <v>4006.6664780435226</v>
      </c>
      <c r="H156" s="238">
        <f>data!AJ90</f>
        <v>69818.22867190736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1015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1016</v>
      </c>
      <c r="C158" s="238">
        <f>data!AE92</f>
        <v>2624.0348925000003</v>
      </c>
      <c r="D158" s="238">
        <f>data!AF92</f>
        <v>0</v>
      </c>
      <c r="E158" s="238">
        <f>data!AG92</f>
        <v>7042.5216618750019</v>
      </c>
      <c r="F158" s="238">
        <f>data!AH92</f>
        <v>0</v>
      </c>
      <c r="G158" s="238">
        <f>data!AI92</f>
        <v>4992.8134725000009</v>
      </c>
      <c r="H158" s="238">
        <f>data!AJ92</f>
        <v>87009.21924187502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1017</v>
      </c>
      <c r="C159" s="238">
        <f>data!AE93</f>
        <v>567.3673010719973</v>
      </c>
      <c r="D159" s="238">
        <f>data!AF93</f>
        <v>0</v>
      </c>
      <c r="E159" s="238">
        <f>data!AG93</f>
        <v>113608.99057671646</v>
      </c>
      <c r="F159" s="238">
        <f>data!AH93</f>
        <v>0</v>
      </c>
      <c r="G159" s="238">
        <f>data!AI93</f>
        <v>19930.935634847676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23.552870192307701</v>
      </c>
      <c r="F160" s="245">
        <f>data!AH94</f>
        <v>0</v>
      </c>
      <c r="G160" s="245">
        <f>data!AI94</f>
        <v>7.9696778846153844</v>
      </c>
      <c r="H160" s="245">
        <f>data!AJ94</f>
        <v>10.414475961538463</v>
      </c>
      <c r="I160" s="245">
        <f>data!AK94</f>
        <v>0</v>
      </c>
    </row>
    <row r="161" spans="1:9" ht="20.100000000000001" customHeight="1" x14ac:dyDescent="0.2">
      <c r="A161" s="231" t="s">
        <v>999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1033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Samaritan Hospital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1001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1034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1035</v>
      </c>
      <c r="F167" s="244" t="s">
        <v>208</v>
      </c>
      <c r="G167" s="244" t="s">
        <v>147</v>
      </c>
      <c r="H167" s="243" t="s">
        <v>1036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1005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1922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6854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1.4883413461538462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10.543403846153845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191823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1552737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49224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398451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178779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7792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58442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520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521</v>
      </c>
      <c r="C176" s="238">
        <f>data!AL66</f>
        <v>865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16407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1006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26150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1007</v>
      </c>
      <c r="C179" s="238">
        <f>data!AL69</f>
        <v>1232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19928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1008</v>
      </c>
      <c r="C181" s="238">
        <f>data!AL85</f>
        <v>250936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2250894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1009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1010</v>
      </c>
      <c r="C184" s="238">
        <f>data!AL87</f>
        <v>131273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307297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1011</v>
      </c>
      <c r="C185" s="238">
        <f>data!AL88</f>
        <v>268473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2175978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1012</v>
      </c>
      <c r="C186" s="238">
        <f>data!AL89</f>
        <v>399746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2483275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1013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1014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1015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1016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1017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1.0295192307692307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999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1037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Samaritan Hospital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1001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1038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1039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1005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26337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3.1026201923076924</v>
      </c>
      <c r="G202" s="245">
        <f>data!AW60</f>
        <v>0</v>
      </c>
      <c r="H202" s="245">
        <f>data!AX60</f>
        <v>0</v>
      </c>
      <c r="I202" s="245">
        <f>data!AY60</f>
        <v>20.179514423076931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172877</v>
      </c>
      <c r="G203" s="238">
        <f>data!AW61</f>
        <v>0</v>
      </c>
      <c r="H203" s="238">
        <f>data!AX61</f>
        <v>0</v>
      </c>
      <c r="I203" s="238">
        <f>data!AY61</f>
        <v>1220837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44362</v>
      </c>
      <c r="G204" s="238">
        <f>data!AW62</f>
        <v>0</v>
      </c>
      <c r="H204" s="238">
        <f>data!AX62</f>
        <v>0</v>
      </c>
      <c r="I204" s="238">
        <f>data!AY62</f>
        <v>313281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5436</v>
      </c>
      <c r="G206" s="238">
        <f>data!AW64</f>
        <v>0</v>
      </c>
      <c r="H206" s="238">
        <f>data!AX64</f>
        <v>0</v>
      </c>
      <c r="I206" s="238">
        <f>data!AY64</f>
        <v>760273</v>
      </c>
    </row>
    <row r="207" spans="1:9" ht="20.100000000000001" customHeight="1" x14ac:dyDescent="0.2">
      <c r="A207" s="230">
        <v>10</v>
      </c>
      <c r="B207" s="238" t="s">
        <v>520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521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14519</v>
      </c>
      <c r="G208" s="238">
        <f>data!AW66</f>
        <v>0</v>
      </c>
      <c r="H208" s="238">
        <f>data!AX66</f>
        <v>0</v>
      </c>
      <c r="I208" s="238">
        <f>data!AY66</f>
        <v>37290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283495</v>
      </c>
    </row>
    <row r="210" spans="1:9" ht="20.100000000000001" customHeight="1" x14ac:dyDescent="0.2">
      <c r="A210" s="230">
        <v>13</v>
      </c>
      <c r="B210" s="238" t="s">
        <v>1006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1007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4100</v>
      </c>
      <c r="G211" s="238">
        <f>data!AW69</f>
        <v>0</v>
      </c>
      <c r="H211" s="238">
        <f>data!AX69</f>
        <v>0</v>
      </c>
      <c r="I211" s="238">
        <f>data!AY69</f>
        <v>3365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1008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241294</v>
      </c>
      <c r="G213" s="238">
        <f>data!AW85</f>
        <v>0</v>
      </c>
      <c r="H213" s="238">
        <f>data!AX85</f>
        <v>0</v>
      </c>
      <c r="I213" s="238">
        <f>data!AY85</f>
        <v>2618541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1009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1010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1913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1011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1504784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1012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1506697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1013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1014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7613.6989542821866</v>
      </c>
    </row>
    <row r="221" spans="1:9" ht="20.100000000000001" customHeight="1" x14ac:dyDescent="0.2">
      <c r="A221" s="230">
        <v>23</v>
      </c>
      <c r="B221" s="238" t="s">
        <v>1015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1016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1017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1.9711538461538461E-2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999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1040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Samaritan Hospital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1001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1041</v>
      </c>
      <c r="F231" s="244" t="s">
        <v>1042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1005</v>
      </c>
      <c r="C232" s="240" t="s">
        <v>1043</v>
      </c>
      <c r="D232" s="240" t="s">
        <v>1044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116316</v>
      </c>
      <c r="D233" s="238">
        <f>data!BA59</f>
        <v>0</v>
      </c>
      <c r="E233" s="250"/>
      <c r="F233" s="250"/>
      <c r="G233" s="250"/>
      <c r="H233" s="238">
        <f>data!BE59</f>
        <v>237556.0816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</v>
      </c>
      <c r="E234" s="245">
        <f>data!BB60</f>
        <v>6.9778557692307697</v>
      </c>
      <c r="F234" s="245">
        <f>data!BC60</f>
        <v>0</v>
      </c>
      <c r="G234" s="245">
        <f>data!BD60</f>
        <v>6.7916826923076918</v>
      </c>
      <c r="H234" s="245">
        <f>data!BE60</f>
        <v>26.36435576923077</v>
      </c>
      <c r="I234" s="245">
        <f>data!BF60</f>
        <v>29.283576923076929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0</v>
      </c>
      <c r="E235" s="238">
        <f>data!BB61</f>
        <v>805153</v>
      </c>
      <c r="F235" s="238">
        <f>data!BC61</f>
        <v>0</v>
      </c>
      <c r="G235" s="238">
        <f>data!BD61</f>
        <v>460899</v>
      </c>
      <c r="H235" s="238">
        <f>data!BE61</f>
        <v>1998192</v>
      </c>
      <c r="I235" s="238">
        <f>data!BF61</f>
        <v>1478628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0</v>
      </c>
      <c r="E236" s="238">
        <f>data!BB62</f>
        <v>206612</v>
      </c>
      <c r="F236" s="238">
        <f>data!BC62</f>
        <v>0</v>
      </c>
      <c r="G236" s="238">
        <f>data!BD62</f>
        <v>118272</v>
      </c>
      <c r="H236" s="238">
        <f>data!BE62</f>
        <v>512760</v>
      </c>
      <c r="I236" s="238">
        <f>data!BF62</f>
        <v>379433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2656</v>
      </c>
      <c r="F237" s="238">
        <f>data!BC63</f>
        <v>0</v>
      </c>
      <c r="G237" s="238">
        <f>data!BD63</f>
        <v>0</v>
      </c>
      <c r="H237" s="238">
        <f>data!BE63</f>
        <v>1500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0</v>
      </c>
      <c r="E238" s="238">
        <f>data!BB64</f>
        <v>19682</v>
      </c>
      <c r="F238" s="238">
        <f>data!BC64</f>
        <v>0</v>
      </c>
      <c r="G238" s="238">
        <f>data!BD64</f>
        <v>37010</v>
      </c>
      <c r="H238" s="238">
        <f>data!BE64</f>
        <v>33090</v>
      </c>
      <c r="I238" s="238">
        <f>data!BF64</f>
        <v>268492</v>
      </c>
    </row>
    <row r="239" spans="1:9" ht="20.100000000000001" customHeight="1" x14ac:dyDescent="0.2">
      <c r="A239" s="230">
        <v>10</v>
      </c>
      <c r="B239" s="238" t="s">
        <v>520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350167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521</v>
      </c>
      <c r="C240" s="238">
        <f>data!AZ66</f>
        <v>0</v>
      </c>
      <c r="D240" s="238">
        <f>data!BA66</f>
        <v>0</v>
      </c>
      <c r="E240" s="238">
        <f>data!BB66</f>
        <v>242203</v>
      </c>
      <c r="F240" s="238">
        <f>data!BC66</f>
        <v>0</v>
      </c>
      <c r="G240" s="238">
        <f>data!BD66</f>
        <v>363079</v>
      </c>
      <c r="H240" s="238">
        <f>data!BE66</f>
        <v>65030</v>
      </c>
      <c r="I240" s="238">
        <f>data!BF66</f>
        <v>932610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25262</v>
      </c>
      <c r="E241" s="238">
        <f>data!BB67</f>
        <v>22493</v>
      </c>
      <c r="F241" s="238">
        <f>data!BC67</f>
        <v>0</v>
      </c>
      <c r="G241" s="238">
        <f>data!BD67</f>
        <v>180755</v>
      </c>
      <c r="H241" s="238">
        <f>data!BE67</f>
        <v>942228</v>
      </c>
      <c r="I241" s="238">
        <f>data!BF67</f>
        <v>131577</v>
      </c>
    </row>
    <row r="242" spans="1:9" ht="20.100000000000001" customHeight="1" x14ac:dyDescent="0.2">
      <c r="A242" s="230">
        <v>13</v>
      </c>
      <c r="B242" s="238" t="s">
        <v>1006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97862</v>
      </c>
      <c r="H242" s="238">
        <f>data!BE68</f>
        <v>44932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1007</v>
      </c>
      <c r="C243" s="238">
        <f>data!AZ69</f>
        <v>0</v>
      </c>
      <c r="D243" s="238">
        <f>data!BA69</f>
        <v>0</v>
      </c>
      <c r="E243" s="238">
        <f>data!BB69</f>
        <v>7029</v>
      </c>
      <c r="F243" s="238">
        <f>data!BC69</f>
        <v>0</v>
      </c>
      <c r="G243" s="238">
        <f>data!BD69</f>
        <v>59761</v>
      </c>
      <c r="H243" s="238">
        <f>data!BE69</f>
        <v>1072555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1008</v>
      </c>
      <c r="C245" s="238">
        <f>data!AZ85</f>
        <v>0</v>
      </c>
      <c r="D245" s="238">
        <f>data!BA85</f>
        <v>25262</v>
      </c>
      <c r="E245" s="238">
        <f>data!BB85</f>
        <v>1305828</v>
      </c>
      <c r="F245" s="238">
        <f>data!BC85</f>
        <v>0</v>
      </c>
      <c r="G245" s="238">
        <f>data!BD85</f>
        <v>1317638</v>
      </c>
      <c r="H245" s="238">
        <f>data!BE85</f>
        <v>5020454</v>
      </c>
      <c r="I245" s="238">
        <f>data!BF85</f>
        <v>3190740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1009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1010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1011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1012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1013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1014</v>
      </c>
      <c r="C252" s="254">
        <f>data!AZ90</f>
        <v>0</v>
      </c>
      <c r="D252" s="254">
        <f>data!BA90</f>
        <v>678.44842166870967</v>
      </c>
      <c r="E252" s="254">
        <f>data!BB90</f>
        <v>604.09790970501558</v>
      </c>
      <c r="F252" s="254">
        <f>data!BC90</f>
        <v>0</v>
      </c>
      <c r="G252" s="254">
        <f>data!BD90</f>
        <v>4854.4688436295355</v>
      </c>
      <c r="H252" s="254">
        <f>data!BE90</f>
        <v>25304.990217643426</v>
      </c>
      <c r="I252" s="254">
        <f>data!BF90</f>
        <v>3533.7146102744673</v>
      </c>
    </row>
    <row r="253" spans="1:9" ht="20.100000000000001" customHeight="1" x14ac:dyDescent="0.2">
      <c r="A253" s="230">
        <v>23</v>
      </c>
      <c r="B253" s="238" t="s">
        <v>1015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1016</v>
      </c>
      <c r="C254" s="253" t="str">
        <f>IF(data!AZ92&gt;0,data!AZ92,"")</f>
        <v>x</v>
      </c>
      <c r="D254" s="254">
        <f>data!BA92</f>
        <v>766.34775000000002</v>
      </c>
      <c r="E254" s="254">
        <f>data!BB92</f>
        <v>682.99875000000009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1017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999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1045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Samaritan Hospital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1001</v>
      </c>
      <c r="C262" s="244" t="s">
        <v>1046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1047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1048</v>
      </c>
    </row>
    <row r="264" spans="1:9" ht="20.100000000000001" customHeight="1" x14ac:dyDescent="0.2">
      <c r="A264" s="230">
        <v>3</v>
      </c>
      <c r="B264" s="238" t="s">
        <v>1005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6.9064038461538457</v>
      </c>
      <c r="E266" s="245">
        <f>data!BI60</f>
        <v>0</v>
      </c>
      <c r="F266" s="245">
        <f>data!BJ60</f>
        <v>9.4753605769230766</v>
      </c>
      <c r="G266" s="245">
        <f>data!BK60</f>
        <v>30.32091826923077</v>
      </c>
      <c r="H266" s="245">
        <f>data!BL60</f>
        <v>15.076019230769228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726030</v>
      </c>
      <c r="E267" s="238">
        <f>data!BI61</f>
        <v>0</v>
      </c>
      <c r="F267" s="238">
        <f>data!BJ61</f>
        <v>905742</v>
      </c>
      <c r="G267" s="238">
        <f>data!BK61</f>
        <v>2058689</v>
      </c>
      <c r="H267" s="238">
        <f>data!BL61</f>
        <v>748876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186308</v>
      </c>
      <c r="E268" s="238">
        <f>data!BI62</f>
        <v>0</v>
      </c>
      <c r="F268" s="238">
        <f>data!BJ62</f>
        <v>232424</v>
      </c>
      <c r="G268" s="238">
        <f>data!BK62</f>
        <v>528284</v>
      </c>
      <c r="H268" s="238">
        <f>data!BL62</f>
        <v>192170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80671</v>
      </c>
      <c r="E269" s="238">
        <f>data!BI63</f>
        <v>0</v>
      </c>
      <c r="F269" s="238">
        <f>data!BJ63</f>
        <v>320601</v>
      </c>
      <c r="G269" s="238">
        <f>data!BK63</f>
        <v>284324</v>
      </c>
      <c r="H269" s="238">
        <f>data!BL63</f>
        <v>0</v>
      </c>
      <c r="I269" s="238">
        <f>data!BM63</f>
        <v>3014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57496</v>
      </c>
      <c r="E270" s="238">
        <f>data!BI64</f>
        <v>0</v>
      </c>
      <c r="F270" s="238">
        <f>data!BJ64</f>
        <v>10980</v>
      </c>
      <c r="G270" s="238">
        <f>data!BK64</f>
        <v>14880</v>
      </c>
      <c r="H270" s="238">
        <f>data!BL64</f>
        <v>20182</v>
      </c>
      <c r="I270" s="238">
        <f>data!BM64</f>
        <v>4000</v>
      </c>
    </row>
    <row r="271" spans="1:9" ht="20.100000000000001" customHeight="1" x14ac:dyDescent="0.2">
      <c r="A271" s="230">
        <v>10</v>
      </c>
      <c r="B271" s="238" t="s">
        <v>520</v>
      </c>
      <c r="C271" s="238">
        <f>data!BG65</f>
        <v>0</v>
      </c>
      <c r="D271" s="238">
        <f>data!BH65</f>
        <v>140274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521</v>
      </c>
      <c r="C272" s="238">
        <f>data!BG66</f>
        <v>0</v>
      </c>
      <c r="D272" s="238">
        <f>data!BH66</f>
        <v>1016999</v>
      </c>
      <c r="E272" s="238">
        <f>data!BI66</f>
        <v>0</v>
      </c>
      <c r="F272" s="238">
        <f>data!BJ66</f>
        <v>140065</v>
      </c>
      <c r="G272" s="238">
        <f>data!BK66</f>
        <v>191513</v>
      </c>
      <c r="H272" s="238">
        <f>data!BL66</f>
        <v>542</v>
      </c>
      <c r="I272" s="238">
        <f>data!BM66</f>
        <v>5993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136653</v>
      </c>
      <c r="E273" s="238">
        <f>data!BI67</f>
        <v>0</v>
      </c>
      <c r="F273" s="238">
        <f>data!BJ67</f>
        <v>55907</v>
      </c>
      <c r="G273" s="238">
        <f>data!BK67</f>
        <v>71825</v>
      </c>
      <c r="H273" s="238">
        <f>data!BL67</f>
        <v>51024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1006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21899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1007</v>
      </c>
      <c r="C275" s="238">
        <f>data!BG69</f>
        <v>0</v>
      </c>
      <c r="D275" s="238">
        <f>data!BH69</f>
        <v>774889</v>
      </c>
      <c r="E275" s="238">
        <f>data!BI69</f>
        <v>0</v>
      </c>
      <c r="F275" s="238">
        <f>data!BJ69</f>
        <v>3906</v>
      </c>
      <c r="G275" s="238">
        <f>data!BK69</f>
        <v>14571</v>
      </c>
      <c r="H275" s="238">
        <f>data!BL69</f>
        <v>2435</v>
      </c>
      <c r="I275" s="238">
        <f>data!BM69</f>
        <v>2109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1008</v>
      </c>
      <c r="C277" s="238">
        <f>data!BG85</f>
        <v>0</v>
      </c>
      <c r="D277" s="238">
        <f>data!BH85</f>
        <v>3119320</v>
      </c>
      <c r="E277" s="238">
        <f>data!BI85</f>
        <v>0</v>
      </c>
      <c r="F277" s="238">
        <f>data!BJ85</f>
        <v>1669625</v>
      </c>
      <c r="G277" s="238">
        <f>data!BK85</f>
        <v>3185985</v>
      </c>
      <c r="H277" s="238">
        <f>data!BL85</f>
        <v>1015229</v>
      </c>
      <c r="I277" s="238">
        <f>data!BM85</f>
        <v>15116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1009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1010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1011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1012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1013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1014</v>
      </c>
      <c r="C284" s="254">
        <f>data!BG90</f>
        <v>0</v>
      </c>
      <c r="D284" s="254">
        <f>data!BH90</f>
        <v>3670.0238822079064</v>
      </c>
      <c r="E284" s="254">
        <f>data!BI90</f>
        <v>0</v>
      </c>
      <c r="F284" s="254">
        <f>data!BJ90</f>
        <v>1501.467283266825</v>
      </c>
      <c r="G284" s="254">
        <f>data!BK90</f>
        <v>1928.9827270580661</v>
      </c>
      <c r="H284" s="254">
        <f>data!BL90</f>
        <v>1370.3212413308643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1015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1016</v>
      </c>
      <c r="C286" s="253" t="str">
        <f>IF(data!BG92&gt;0,data!BG92,"")</f>
        <v>x</v>
      </c>
      <c r="D286" s="254">
        <f>data!BH92</f>
        <v>4148.9280000000008</v>
      </c>
      <c r="E286" s="254">
        <f>data!BI92</f>
        <v>0</v>
      </c>
      <c r="F286" s="253" t="str">
        <f>IF(data!BJ92&gt;0,data!BJ92,"")</f>
        <v>x</v>
      </c>
      <c r="G286" s="254">
        <f>data!BK92</f>
        <v>2180.9655000000002</v>
      </c>
      <c r="H286" s="254">
        <f>data!BL92</f>
        <v>1548.9022500000003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1017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999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1049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Samaritan Hospital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1001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1050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1005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10.99375</v>
      </c>
      <c r="D298" s="245">
        <f>data!BO60</f>
        <v>1.693870192307692</v>
      </c>
      <c r="E298" s="245">
        <f>data!BP60</f>
        <v>2.7748798076923076</v>
      </c>
      <c r="F298" s="245">
        <f>data!BQ60</f>
        <v>0</v>
      </c>
      <c r="G298" s="245">
        <f>data!BR60</f>
        <v>7.7608942307692299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2408346</v>
      </c>
      <c r="D299" s="238">
        <f>data!BO61</f>
        <v>122813</v>
      </c>
      <c r="E299" s="238">
        <f>data!BP61</f>
        <v>228988</v>
      </c>
      <c r="F299" s="238">
        <f>data!BQ61</f>
        <v>0</v>
      </c>
      <c r="G299" s="238">
        <f>data!BR61</f>
        <v>847690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618010</v>
      </c>
      <c r="D300" s="238">
        <f>data!BO62</f>
        <v>31515</v>
      </c>
      <c r="E300" s="238">
        <f>data!BP62</f>
        <v>58761</v>
      </c>
      <c r="F300" s="238">
        <f>data!BQ62</f>
        <v>0</v>
      </c>
      <c r="G300" s="238">
        <f>data!BR62</f>
        <v>217527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1284453</v>
      </c>
      <c r="D301" s="238">
        <f>data!BO63</f>
        <v>0</v>
      </c>
      <c r="E301" s="238">
        <f>data!BP63</f>
        <v>283278</v>
      </c>
      <c r="F301" s="238">
        <f>data!BQ63</f>
        <v>0</v>
      </c>
      <c r="G301" s="238">
        <f>data!BR63</f>
        <v>118794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30510</v>
      </c>
      <c r="D302" s="238">
        <f>data!BO64</f>
        <v>20080</v>
      </c>
      <c r="E302" s="238">
        <f>data!BP64</f>
        <v>31622</v>
      </c>
      <c r="F302" s="238">
        <f>data!BQ64</f>
        <v>0</v>
      </c>
      <c r="G302" s="238">
        <f>data!BR64</f>
        <v>23871</v>
      </c>
      <c r="H302" s="238">
        <f>data!BS64</f>
        <v>165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520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521</v>
      </c>
      <c r="C304" s="238">
        <f>data!BN66</f>
        <v>69451</v>
      </c>
      <c r="D304" s="238">
        <f>data!BO66</f>
        <v>69</v>
      </c>
      <c r="E304" s="238">
        <f>data!BP66</f>
        <v>262685</v>
      </c>
      <c r="F304" s="238">
        <f>data!BQ66</f>
        <v>0</v>
      </c>
      <c r="G304" s="238">
        <f>data!BR66</f>
        <v>556328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1100413</v>
      </c>
      <c r="D305" s="238">
        <f>data!BO67</f>
        <v>7882</v>
      </c>
      <c r="E305" s="238">
        <f>data!BP67</f>
        <v>44910</v>
      </c>
      <c r="F305" s="238">
        <f>data!BQ67</f>
        <v>0</v>
      </c>
      <c r="G305" s="238">
        <f>data!BR67</f>
        <v>62943</v>
      </c>
      <c r="H305" s="238">
        <f>data!BS67</f>
        <v>34336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1006</v>
      </c>
      <c r="C306" s="238">
        <f>data!BN68</f>
        <v>0</v>
      </c>
      <c r="D306" s="238">
        <f>data!BO68</f>
        <v>0</v>
      </c>
      <c r="E306" s="238">
        <f>data!BP68</f>
        <v>4700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1007</v>
      </c>
      <c r="C307" s="238">
        <f>data!BN69</f>
        <v>343606</v>
      </c>
      <c r="D307" s="238">
        <f>data!BO69</f>
        <v>448</v>
      </c>
      <c r="E307" s="238">
        <f>data!BP69</f>
        <v>738617</v>
      </c>
      <c r="F307" s="238">
        <f>data!BQ69</f>
        <v>0</v>
      </c>
      <c r="G307" s="238">
        <f>data!BR69</f>
        <v>839883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1008</v>
      </c>
      <c r="C309" s="238">
        <f>data!BN85</f>
        <v>5854789</v>
      </c>
      <c r="D309" s="238">
        <f>data!BO85</f>
        <v>182807</v>
      </c>
      <c r="E309" s="238">
        <f>data!BP85</f>
        <v>1653561</v>
      </c>
      <c r="F309" s="238">
        <f>data!BQ85</f>
        <v>0</v>
      </c>
      <c r="G309" s="238">
        <f>data!BR85</f>
        <v>2667036</v>
      </c>
      <c r="H309" s="238">
        <f>data!BS85</f>
        <v>34501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1009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1010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1011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1012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1013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1014</v>
      </c>
      <c r="C316" s="254">
        <f>data!BN90</f>
        <v>29553.295859568956</v>
      </c>
      <c r="D316" s="254">
        <f>data!BO90</f>
        <v>211.69242989662936</v>
      </c>
      <c r="E316" s="254">
        <f>data!BP90</f>
        <v>1206.1305274110396</v>
      </c>
      <c r="F316" s="254">
        <f>data!BQ90</f>
        <v>0</v>
      </c>
      <c r="G316" s="254">
        <f>data!BR90</f>
        <v>1690.441501174548</v>
      </c>
      <c r="H316" s="254">
        <f>data!BS90</f>
        <v>922.15287754970745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1015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1016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1041.8625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1017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999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1051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Samaritan Hospital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1001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1050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1005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21.218086538461534</v>
      </c>
      <c r="E330" s="245">
        <f>data!BW60</f>
        <v>2.0224759615384613</v>
      </c>
      <c r="F330" s="245">
        <f>data!BX60</f>
        <v>0</v>
      </c>
      <c r="G330" s="245">
        <f>data!BY60</f>
        <v>9.8029663461538448</v>
      </c>
      <c r="H330" s="245">
        <f>data!BZ60</f>
        <v>1.1837499999999999</v>
      </c>
      <c r="I330" s="245">
        <f>data!CA60</f>
        <v>3.3242259615384624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1388022</v>
      </c>
      <c r="E331" s="257">
        <f>data!BW61</f>
        <v>153346</v>
      </c>
      <c r="F331" s="257">
        <f>data!BX61</f>
        <v>0</v>
      </c>
      <c r="G331" s="257">
        <f>data!BY61</f>
        <v>1768593</v>
      </c>
      <c r="H331" s="257">
        <f>data!BZ61</f>
        <v>128315</v>
      </c>
      <c r="I331" s="257">
        <f>data!CA61</f>
        <v>285173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356183</v>
      </c>
      <c r="E332" s="257">
        <f>data!BW62</f>
        <v>39350</v>
      </c>
      <c r="F332" s="257">
        <f>data!BX62</f>
        <v>0</v>
      </c>
      <c r="G332" s="257">
        <f>data!BY62</f>
        <v>453842</v>
      </c>
      <c r="H332" s="257">
        <f>data!BZ62</f>
        <v>32927</v>
      </c>
      <c r="I332" s="257">
        <f>data!CA62</f>
        <v>73179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11727</v>
      </c>
      <c r="E333" s="257">
        <f>data!BW63</f>
        <v>32250</v>
      </c>
      <c r="F333" s="257">
        <f>data!BX63</f>
        <v>0</v>
      </c>
      <c r="G333" s="257">
        <f>data!BY63</f>
        <v>27755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13924</v>
      </c>
      <c r="E334" s="257">
        <f>data!BW64</f>
        <v>5820</v>
      </c>
      <c r="F334" s="257">
        <f>data!BX64</f>
        <v>0</v>
      </c>
      <c r="G334" s="257">
        <f>data!BY64</f>
        <v>17807</v>
      </c>
      <c r="H334" s="257">
        <f>data!BZ64</f>
        <v>0</v>
      </c>
      <c r="I334" s="257">
        <f>data!CA64</f>
        <v>145533</v>
      </c>
    </row>
    <row r="335" spans="1:9" ht="20.100000000000001" customHeight="1" x14ac:dyDescent="0.2">
      <c r="A335" s="230">
        <v>10</v>
      </c>
      <c r="B335" s="238" t="s">
        <v>520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521</v>
      </c>
      <c r="C336" s="257">
        <f>data!BU66</f>
        <v>0</v>
      </c>
      <c r="D336" s="257">
        <f>data!BV66</f>
        <v>145123</v>
      </c>
      <c r="E336" s="257">
        <f>data!BW66</f>
        <v>73191</v>
      </c>
      <c r="F336" s="257">
        <f>data!BX66</f>
        <v>0</v>
      </c>
      <c r="G336" s="257">
        <f>data!BY66</f>
        <v>340825</v>
      </c>
      <c r="H336" s="257">
        <f>data!BZ66</f>
        <v>141</v>
      </c>
      <c r="I336" s="257">
        <f>data!CA66</f>
        <v>145352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63136</v>
      </c>
      <c r="E337" s="257">
        <f>data!BW67</f>
        <v>36182</v>
      </c>
      <c r="F337" s="257">
        <f>data!BX67</f>
        <v>0</v>
      </c>
      <c r="G337" s="257">
        <f>data!BY67</f>
        <v>23186</v>
      </c>
      <c r="H337" s="257">
        <f>data!BZ67</f>
        <v>0</v>
      </c>
      <c r="I337" s="257">
        <f>data!CA67</f>
        <v>295184</v>
      </c>
    </row>
    <row r="338" spans="1:9" ht="20.100000000000001" customHeight="1" x14ac:dyDescent="0.2">
      <c r="A338" s="230">
        <v>13</v>
      </c>
      <c r="B338" s="238" t="s">
        <v>1006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1007</v>
      </c>
      <c r="C339" s="257">
        <f>data!BU69</f>
        <v>0</v>
      </c>
      <c r="D339" s="257">
        <f>data!BV69</f>
        <v>14079</v>
      </c>
      <c r="E339" s="257">
        <f>data!BW69</f>
        <v>36179</v>
      </c>
      <c r="F339" s="257">
        <f>data!BX69</f>
        <v>0</v>
      </c>
      <c r="G339" s="257">
        <f>data!BY69</f>
        <v>6409</v>
      </c>
      <c r="H339" s="257">
        <f>data!BZ69</f>
        <v>0</v>
      </c>
      <c r="I339" s="257">
        <f>data!CA69</f>
        <v>1975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1008</v>
      </c>
      <c r="C341" s="238">
        <f>data!BU85</f>
        <v>0</v>
      </c>
      <c r="D341" s="238">
        <f>data!BV85</f>
        <v>1992194</v>
      </c>
      <c r="E341" s="238">
        <f>data!BW85</f>
        <v>376318</v>
      </c>
      <c r="F341" s="238">
        <f>data!BX85</f>
        <v>0</v>
      </c>
      <c r="G341" s="238">
        <f>data!BY85</f>
        <v>2638417</v>
      </c>
      <c r="H341" s="238">
        <f>data!BZ85</f>
        <v>161383</v>
      </c>
      <c r="I341" s="238">
        <f>data!CA85</f>
        <v>946396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1009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1010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1011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1012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1013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1014</v>
      </c>
      <c r="C348" s="254">
        <f>data!BU90</f>
        <v>0</v>
      </c>
      <c r="D348" s="254">
        <f>data!BV90</f>
        <v>1695.6047311720265</v>
      </c>
      <c r="E348" s="254">
        <f>data!BW90</f>
        <v>971.71988552550329</v>
      </c>
      <c r="F348" s="254">
        <f>data!BX90</f>
        <v>0</v>
      </c>
      <c r="G348" s="254">
        <f>data!BY90</f>
        <v>622.68553769593893</v>
      </c>
      <c r="H348" s="254">
        <f>data!BZ90</f>
        <v>0</v>
      </c>
      <c r="I348" s="254">
        <f>data!CA90</f>
        <v>7927.6233381288957</v>
      </c>
    </row>
    <row r="349" spans="1:9" ht="20.100000000000001" customHeight="1" x14ac:dyDescent="0.2">
      <c r="A349" s="230">
        <v>23</v>
      </c>
      <c r="B349" s="238" t="s">
        <v>1015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1016</v>
      </c>
      <c r="C350" s="254">
        <f>data!BU92</f>
        <v>0</v>
      </c>
      <c r="D350" s="254">
        <f>data!BV92</f>
        <v>1917.0270000000003</v>
      </c>
      <c r="E350" s="254">
        <f>data!BW92</f>
        <v>1098.586125</v>
      </c>
      <c r="F350" s="254">
        <f>data!BX92</f>
        <v>0</v>
      </c>
      <c r="G350" s="254">
        <f>data!BY92</f>
        <v>703.83600000000013</v>
      </c>
      <c r="H350" s="254">
        <f>data!BZ92</f>
        <v>0</v>
      </c>
      <c r="I350" s="254">
        <f>data!CA92</f>
        <v>8961.1751250000016</v>
      </c>
    </row>
    <row r="351" spans="1:9" ht="20.100000000000001" customHeight="1" x14ac:dyDescent="0.2">
      <c r="A351" s="230">
        <v>25</v>
      </c>
      <c r="B351" s="238" t="s">
        <v>1017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999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1052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Samaritan Hospital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1001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1053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1005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6.2694711538461538</v>
      </c>
      <c r="E362" s="260"/>
      <c r="F362" s="248"/>
      <c r="G362" s="248"/>
      <c r="H362" s="248"/>
      <c r="I362" s="261">
        <f>data!CE60</f>
        <v>647.13721153846154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1006112</v>
      </c>
      <c r="E363" s="262"/>
      <c r="F363" s="262"/>
      <c r="G363" s="262"/>
      <c r="H363" s="262"/>
      <c r="I363" s="257">
        <f>data!CE61</f>
        <v>84488995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258180</v>
      </c>
      <c r="E364" s="262"/>
      <c r="F364" s="262"/>
      <c r="G364" s="262"/>
      <c r="H364" s="262"/>
      <c r="I364" s="257">
        <f>data!CE62</f>
        <v>21680874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9407</v>
      </c>
      <c r="E365" s="262"/>
      <c r="F365" s="262"/>
      <c r="G365" s="262"/>
      <c r="H365" s="262"/>
      <c r="I365" s="257">
        <f>data!CE63</f>
        <v>13957341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5284</v>
      </c>
      <c r="E366" s="262"/>
      <c r="F366" s="262"/>
      <c r="G366" s="262"/>
      <c r="H366" s="262"/>
      <c r="I366" s="257">
        <f>data!CE64</f>
        <v>20556491</v>
      </c>
    </row>
    <row r="367" spans="1:9" ht="20.100000000000001" customHeight="1" x14ac:dyDescent="0.2">
      <c r="A367" s="230">
        <v>10</v>
      </c>
      <c r="B367" s="238" t="s">
        <v>520</v>
      </c>
      <c r="C367" s="257">
        <f>data!CB65</f>
        <v>0</v>
      </c>
      <c r="D367" s="257">
        <f>data!CC65</f>
        <v>144089</v>
      </c>
      <c r="E367" s="262"/>
      <c r="F367" s="262"/>
      <c r="G367" s="262"/>
      <c r="H367" s="262"/>
      <c r="I367" s="257">
        <f>data!CE65</f>
        <v>634714</v>
      </c>
    </row>
    <row r="368" spans="1:9" ht="20.100000000000001" customHeight="1" x14ac:dyDescent="0.2">
      <c r="A368" s="230">
        <v>11</v>
      </c>
      <c r="B368" s="238" t="s">
        <v>521</v>
      </c>
      <c r="C368" s="257">
        <f>data!CB66</f>
        <v>0</v>
      </c>
      <c r="D368" s="257">
        <f>data!CC66</f>
        <v>235372</v>
      </c>
      <c r="E368" s="262"/>
      <c r="F368" s="262"/>
      <c r="G368" s="262"/>
      <c r="H368" s="262"/>
      <c r="I368" s="257">
        <f>data!CE66</f>
        <v>7581781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3845</v>
      </c>
      <c r="D369" s="257">
        <f>data!CC67</f>
        <v>10151</v>
      </c>
      <c r="E369" s="262"/>
      <c r="F369" s="262"/>
      <c r="G369" s="262"/>
      <c r="H369" s="262"/>
      <c r="I369" s="257">
        <f>data!CE67</f>
        <v>8845365</v>
      </c>
    </row>
    <row r="370" spans="1:9" ht="20.100000000000001" customHeight="1" x14ac:dyDescent="0.2">
      <c r="A370" s="230">
        <v>13</v>
      </c>
      <c r="B370" s="238" t="s">
        <v>1006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789394</v>
      </c>
    </row>
    <row r="371" spans="1:9" ht="20.100000000000001" customHeight="1" x14ac:dyDescent="0.2">
      <c r="A371" s="230">
        <v>14</v>
      </c>
      <c r="B371" s="238" t="s">
        <v>1007</v>
      </c>
      <c r="C371" s="257">
        <f>data!CB69</f>
        <v>0</v>
      </c>
      <c r="D371" s="257">
        <f>data!CC69</f>
        <v>3216845</v>
      </c>
      <c r="E371" s="257">
        <f>data!CD69</f>
        <v>0</v>
      </c>
      <c r="F371" s="262"/>
      <c r="G371" s="262"/>
      <c r="H371" s="262"/>
      <c r="I371" s="257">
        <f>data!CE69</f>
        <v>8317484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0</v>
      </c>
      <c r="F372" s="248"/>
      <c r="G372" s="248"/>
      <c r="H372" s="248"/>
      <c r="I372" s="238">
        <f>-data!CE84</f>
        <v>0</v>
      </c>
    </row>
    <row r="373" spans="1:9" ht="20.100000000000001" customHeight="1" x14ac:dyDescent="0.2">
      <c r="A373" s="230">
        <v>16</v>
      </c>
      <c r="B373" s="246" t="s">
        <v>1008</v>
      </c>
      <c r="C373" s="257">
        <f>data!CB85</f>
        <v>3845</v>
      </c>
      <c r="D373" s="257">
        <f>data!CC85</f>
        <v>4885440</v>
      </c>
      <c r="E373" s="257">
        <f>data!CD85</f>
        <v>0</v>
      </c>
      <c r="F373" s="262"/>
      <c r="G373" s="262"/>
      <c r="H373" s="262"/>
      <c r="I373" s="238">
        <f>data!CE85</f>
        <v>166852439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1009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1010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154105185</v>
      </c>
    </row>
    <row r="377" spans="1:9" ht="20.100000000000001" customHeight="1" x14ac:dyDescent="0.2">
      <c r="A377" s="230">
        <v>20</v>
      </c>
      <c r="B377" s="246" t="s">
        <v>1011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340969764</v>
      </c>
    </row>
    <row r="378" spans="1:9" ht="20.100000000000001" customHeight="1" x14ac:dyDescent="0.2">
      <c r="A378" s="230">
        <v>21</v>
      </c>
      <c r="B378" s="246" t="s">
        <v>1012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495074949</v>
      </c>
    </row>
    <row r="379" spans="1:9" ht="20.100000000000001" customHeight="1" x14ac:dyDescent="0.2">
      <c r="A379" s="230" t="s">
        <v>1013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1014</v>
      </c>
      <c r="C380" s="254">
        <f>data!CB90</f>
        <v>103.26459994957531</v>
      </c>
      <c r="D380" s="254">
        <f>data!CC90</f>
        <v>272.61854386687878</v>
      </c>
      <c r="E380" s="248"/>
      <c r="F380" s="248"/>
      <c r="G380" s="248"/>
      <c r="H380" s="248"/>
      <c r="I380" s="238">
        <f>data!CE90</f>
        <v>237556.0816</v>
      </c>
    </row>
    <row r="381" spans="1:9" ht="20.100000000000001" customHeight="1" x14ac:dyDescent="0.2">
      <c r="A381" s="230">
        <v>23</v>
      </c>
      <c r="B381" s="238" t="s">
        <v>1015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0</v>
      </c>
    </row>
    <row r="382" spans="1:9" ht="20.100000000000001" customHeight="1" x14ac:dyDescent="0.2">
      <c r="A382" s="230">
        <v>24</v>
      </c>
      <c r="B382" s="238" t="s">
        <v>1016</v>
      </c>
      <c r="C382" s="254">
        <f>data!CB92</f>
        <v>111.35250000000002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199278.62687250003</v>
      </c>
    </row>
    <row r="383" spans="1:9" ht="20.100000000000001" customHeight="1" x14ac:dyDescent="0.2">
      <c r="A383" s="230">
        <v>25</v>
      </c>
      <c r="B383" s="238" t="s">
        <v>1017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410518.81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109.25356249999999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6" transitionEvaluation="1" transitionEntry="1" codeName="Sheet1">
    <tabColor rgb="FF92D050"/>
    <pageSetUpPr autoPageBreaks="0" fitToPage="1"/>
  </sheetPr>
  <dimension ref="A1:CF716"/>
  <sheetViews>
    <sheetView topLeftCell="A26" zoomScaleNormal="100" workbookViewId="0">
      <selection activeCell="A39" sqref="A3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11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0" t="s">
        <v>1054</v>
      </c>
    </row>
    <row r="6" spans="1:5" x14ac:dyDescent="0.25">
      <c r="A6" s="11" t="s">
        <v>1055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4" x14ac:dyDescent="0.25">
      <c r="A33" s="14" t="s">
        <v>25</v>
      </c>
      <c r="B33" s="58"/>
      <c r="C33" s="58"/>
      <c r="D33" s="58"/>
    </row>
    <row r="34" spans="1:84" ht="16.5" x14ac:dyDescent="0.25">
      <c r="A34" s="14" t="s">
        <v>26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4" x14ac:dyDescent="0.25">
      <c r="A37" s="317" t="s">
        <v>1056</v>
      </c>
      <c r="B37" s="318"/>
      <c r="C37" s="319"/>
      <c r="D37" s="320"/>
      <c r="E37" s="320"/>
      <c r="F37" s="320"/>
      <c r="G37" s="321"/>
    </row>
    <row r="38" spans="1:84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4" x14ac:dyDescent="0.25">
      <c r="A39" s="323" t="s">
        <v>1057</v>
      </c>
      <c r="B39" s="320"/>
      <c r="C39" s="319"/>
      <c r="D39" s="320"/>
      <c r="E39" s="320"/>
      <c r="F39" s="320"/>
      <c r="G39" s="321"/>
    </row>
    <row r="40" spans="1:84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4" x14ac:dyDescent="0.25">
      <c r="C41" s="13"/>
    </row>
    <row r="42" spans="1:84" x14ac:dyDescent="0.25">
      <c r="A42" s="11" t="s">
        <v>32</v>
      </c>
      <c r="C42" s="13"/>
      <c r="F42" s="312" t="s">
        <v>33</v>
      </c>
    </row>
    <row r="43" spans="1:84" x14ac:dyDescent="0.25">
      <c r="A43" s="311" t="s">
        <v>34</v>
      </c>
      <c r="C43" s="13"/>
    </row>
    <row r="44" spans="1:84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4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4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4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v>0</v>
      </c>
      <c r="CF47" s="328">
        <v>0</v>
      </c>
    </row>
    <row r="48" spans="1:84" x14ac:dyDescent="0.25">
      <c r="A48" s="25" t="s">
        <v>231</v>
      </c>
      <c r="B48" s="272">
        <v>18455921</v>
      </c>
      <c r="C48" s="25">
        <v>1167570</v>
      </c>
      <c r="D48" s="25">
        <v>0</v>
      </c>
      <c r="E48" s="25">
        <v>1382287</v>
      </c>
      <c r="F48" s="25">
        <v>1318824</v>
      </c>
      <c r="G48" s="25">
        <v>0</v>
      </c>
      <c r="H48" s="25">
        <v>0</v>
      </c>
      <c r="I48" s="25">
        <v>0</v>
      </c>
      <c r="J48" s="25">
        <v>8819</v>
      </c>
      <c r="K48" s="25">
        <v>0</v>
      </c>
      <c r="L48" s="25">
        <v>0</v>
      </c>
      <c r="M48" s="25">
        <v>0</v>
      </c>
      <c r="N48" s="25">
        <v>64931</v>
      </c>
      <c r="O48" s="25">
        <v>0</v>
      </c>
      <c r="P48" s="25">
        <v>508936</v>
      </c>
      <c r="Q48" s="25">
        <v>130272</v>
      </c>
      <c r="R48" s="25">
        <v>930767</v>
      </c>
      <c r="S48" s="25">
        <v>82811</v>
      </c>
      <c r="T48" s="25">
        <v>37605</v>
      </c>
      <c r="U48" s="25">
        <v>672011</v>
      </c>
      <c r="V48" s="25">
        <v>12603</v>
      </c>
      <c r="W48" s="25">
        <v>61695</v>
      </c>
      <c r="X48" s="25">
        <v>182990</v>
      </c>
      <c r="Y48" s="25">
        <v>651574</v>
      </c>
      <c r="Z48" s="25">
        <v>0</v>
      </c>
      <c r="AA48" s="25">
        <v>35358</v>
      </c>
      <c r="AB48" s="25">
        <v>359094</v>
      </c>
      <c r="AC48" s="25">
        <v>432104</v>
      </c>
      <c r="AD48" s="25">
        <v>0</v>
      </c>
      <c r="AE48" s="25">
        <v>196935</v>
      </c>
      <c r="AF48" s="25">
        <v>0</v>
      </c>
      <c r="AG48" s="25">
        <v>1118928</v>
      </c>
      <c r="AH48" s="25">
        <v>0</v>
      </c>
      <c r="AI48" s="25">
        <v>215453</v>
      </c>
      <c r="AJ48" s="25">
        <v>3905336</v>
      </c>
      <c r="AK48" s="25">
        <v>318196</v>
      </c>
      <c r="AL48" s="25">
        <v>28712</v>
      </c>
      <c r="AM48" s="25">
        <v>0</v>
      </c>
      <c r="AN48" s="25">
        <v>0</v>
      </c>
      <c r="AO48" s="25">
        <v>0</v>
      </c>
      <c r="AP48" s="25">
        <v>300518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47665</v>
      </c>
      <c r="AW48" s="25">
        <v>0</v>
      </c>
      <c r="AX48" s="25">
        <v>0</v>
      </c>
      <c r="AY48" s="25">
        <v>279157</v>
      </c>
      <c r="AZ48" s="25">
        <v>0</v>
      </c>
      <c r="BA48" s="25">
        <v>0</v>
      </c>
      <c r="BB48" s="25">
        <v>183775</v>
      </c>
      <c r="BC48" s="25">
        <v>0</v>
      </c>
      <c r="BD48" s="25">
        <v>97410</v>
      </c>
      <c r="BE48" s="25">
        <v>442058</v>
      </c>
      <c r="BF48" s="25">
        <v>352095</v>
      </c>
      <c r="BG48" s="25">
        <v>0</v>
      </c>
      <c r="BH48" s="25">
        <v>161106</v>
      </c>
      <c r="BI48" s="25">
        <v>0</v>
      </c>
      <c r="BJ48" s="25">
        <v>183476</v>
      </c>
      <c r="BK48" s="25">
        <v>479210</v>
      </c>
      <c r="BL48" s="25">
        <v>176441</v>
      </c>
      <c r="BM48" s="25">
        <v>0</v>
      </c>
      <c r="BN48" s="25">
        <v>517797</v>
      </c>
      <c r="BO48" s="25">
        <v>40353</v>
      </c>
      <c r="BP48" s="25">
        <v>65095</v>
      </c>
      <c r="BQ48" s="25">
        <v>0</v>
      </c>
      <c r="BR48" s="25">
        <v>198635</v>
      </c>
      <c r="BS48" s="25">
        <v>0</v>
      </c>
      <c r="BT48" s="25">
        <v>0</v>
      </c>
      <c r="BU48" s="25">
        <v>0</v>
      </c>
      <c r="BV48" s="25">
        <v>332368</v>
      </c>
      <c r="BW48" s="25">
        <v>34622</v>
      </c>
      <c r="BX48" s="25">
        <v>0</v>
      </c>
      <c r="BY48" s="25">
        <v>443359</v>
      </c>
      <c r="BZ48" s="25">
        <v>47113</v>
      </c>
      <c r="CA48" s="25">
        <v>60468</v>
      </c>
      <c r="CB48" s="25">
        <v>0</v>
      </c>
      <c r="CC48" s="25">
        <v>189388</v>
      </c>
      <c r="CD48" s="25" t="s">
        <v>1058</v>
      </c>
      <c r="CE48" s="25" t="s">
        <v>1058</v>
      </c>
      <c r="CF48" s="328">
        <v>0</v>
      </c>
    </row>
    <row r="49" spans="1:84" x14ac:dyDescent="0.25">
      <c r="A49" s="16" t="s">
        <v>232</v>
      </c>
      <c r="B49" s="25">
        <v>18455921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8">
        <v>0</v>
      </c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8">
        <v>0</v>
      </c>
    </row>
    <row r="51" spans="1:84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0</v>
      </c>
      <c r="CF51" s="328">
        <v>0</v>
      </c>
    </row>
    <row r="52" spans="1:84" x14ac:dyDescent="0.25">
      <c r="A52" s="31" t="s">
        <v>234</v>
      </c>
      <c r="B52" s="329">
        <v>8421745</v>
      </c>
      <c r="C52" s="25">
        <v>0</v>
      </c>
      <c r="D52" s="25">
        <v>0</v>
      </c>
      <c r="E52" s="25">
        <v>732838</v>
      </c>
      <c r="F52" s="25">
        <v>464311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359683</v>
      </c>
      <c r="Q52" s="25">
        <v>51106</v>
      </c>
      <c r="R52" s="25">
        <v>6809</v>
      </c>
      <c r="S52" s="25">
        <v>49752</v>
      </c>
      <c r="T52" s="25">
        <v>0</v>
      </c>
      <c r="U52" s="25">
        <v>119016</v>
      </c>
      <c r="V52" s="25">
        <v>0</v>
      </c>
      <c r="W52" s="25">
        <v>0</v>
      </c>
      <c r="X52" s="25">
        <v>0</v>
      </c>
      <c r="Y52" s="25">
        <v>243486</v>
      </c>
      <c r="Z52" s="25">
        <v>0</v>
      </c>
      <c r="AA52" s="25">
        <v>0</v>
      </c>
      <c r="AB52" s="25">
        <v>60441</v>
      </c>
      <c r="AC52" s="25">
        <v>30349</v>
      </c>
      <c r="AD52" s="25">
        <v>0</v>
      </c>
      <c r="AE52" s="25">
        <v>74646</v>
      </c>
      <c r="AF52" s="25">
        <v>0</v>
      </c>
      <c r="AG52" s="25">
        <v>200324</v>
      </c>
      <c r="AH52" s="25">
        <v>0</v>
      </c>
      <c r="AI52" s="25">
        <v>142043</v>
      </c>
      <c r="AJ52" s="25">
        <v>2475168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269918</v>
      </c>
      <c r="AZ52" s="25">
        <v>0</v>
      </c>
      <c r="BA52" s="25">
        <v>24052</v>
      </c>
      <c r="BB52" s="25">
        <v>21416</v>
      </c>
      <c r="BC52" s="25">
        <v>0</v>
      </c>
      <c r="BD52" s="25">
        <v>172099</v>
      </c>
      <c r="BE52" s="25">
        <v>897103</v>
      </c>
      <c r="BF52" s="25">
        <v>125276</v>
      </c>
      <c r="BG52" s="25">
        <v>0</v>
      </c>
      <c r="BH52" s="25">
        <v>130108</v>
      </c>
      <c r="BI52" s="25">
        <v>0</v>
      </c>
      <c r="BJ52" s="25">
        <v>53229</v>
      </c>
      <c r="BK52" s="25">
        <v>68386</v>
      </c>
      <c r="BL52" s="25">
        <v>48580</v>
      </c>
      <c r="BM52" s="25">
        <v>0</v>
      </c>
      <c r="BN52" s="25">
        <v>1047712</v>
      </c>
      <c r="BO52" s="25">
        <v>7505</v>
      </c>
      <c r="BP52" s="25">
        <v>42759</v>
      </c>
      <c r="BQ52" s="25">
        <v>0</v>
      </c>
      <c r="BR52" s="25">
        <v>59929</v>
      </c>
      <c r="BS52" s="25">
        <v>32692</v>
      </c>
      <c r="BT52" s="25">
        <v>0</v>
      </c>
      <c r="BU52" s="25">
        <v>0</v>
      </c>
      <c r="BV52" s="25">
        <v>60112</v>
      </c>
      <c r="BW52" s="25">
        <v>34449</v>
      </c>
      <c r="BX52" s="25">
        <v>0</v>
      </c>
      <c r="BY52" s="25">
        <v>22075</v>
      </c>
      <c r="BZ52" s="25">
        <v>0</v>
      </c>
      <c r="CA52" s="25">
        <v>281047</v>
      </c>
      <c r="CB52" s="25">
        <v>3661</v>
      </c>
      <c r="CC52" s="25">
        <v>9665</v>
      </c>
      <c r="CD52" s="25" t="s">
        <v>1058</v>
      </c>
      <c r="CE52" s="25" t="s">
        <v>1058</v>
      </c>
      <c r="CF52" s="328">
        <v>0</v>
      </c>
    </row>
    <row r="53" spans="1:84" x14ac:dyDescent="0.25">
      <c r="A53" s="16" t="s">
        <v>232</v>
      </c>
      <c r="B53" s="25">
        <v>8421745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8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8">
        <v>0</v>
      </c>
    </row>
    <row r="55" spans="1:84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  <c r="CF55" s="328">
        <v>0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  <c r="CF56" s="328">
        <v>0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  <c r="CF57" s="328">
        <v>0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  <c r="CF58" s="328">
        <v>0</v>
      </c>
    </row>
    <row r="59" spans="1:84" x14ac:dyDescent="0.25">
      <c r="A59" s="31" t="s">
        <v>260</v>
      </c>
      <c r="B59" s="25"/>
      <c r="C59" s="273">
        <v>3128.143</v>
      </c>
      <c r="D59" s="273">
        <v>0</v>
      </c>
      <c r="E59" s="273">
        <v>5347</v>
      </c>
      <c r="F59" s="273">
        <v>1688</v>
      </c>
      <c r="G59" s="273">
        <v>0</v>
      </c>
      <c r="H59" s="273">
        <v>0</v>
      </c>
      <c r="I59" s="273">
        <v>0</v>
      </c>
      <c r="J59" s="273">
        <v>1398</v>
      </c>
      <c r="K59" s="273">
        <v>0</v>
      </c>
      <c r="L59" s="273">
        <v>0</v>
      </c>
      <c r="M59" s="273">
        <v>0</v>
      </c>
      <c r="N59" s="273">
        <v>0</v>
      </c>
      <c r="O59" s="273">
        <v>1012</v>
      </c>
      <c r="P59" s="330">
        <v>311169</v>
      </c>
      <c r="Q59" s="330">
        <v>119673.99999999999</v>
      </c>
      <c r="R59" s="330">
        <v>377372</v>
      </c>
      <c r="S59" s="331">
        <v>0</v>
      </c>
      <c r="T59" s="331">
        <v>0</v>
      </c>
      <c r="U59" s="332">
        <v>292808</v>
      </c>
      <c r="V59" s="330">
        <v>832</v>
      </c>
      <c r="W59" s="330">
        <v>2633</v>
      </c>
      <c r="X59" s="330">
        <v>12304</v>
      </c>
      <c r="Y59" s="330">
        <v>24142</v>
      </c>
      <c r="Z59" s="330">
        <v>0</v>
      </c>
      <c r="AA59" s="330">
        <v>303</v>
      </c>
      <c r="AB59" s="331">
        <v>0</v>
      </c>
      <c r="AC59" s="330">
        <v>43684</v>
      </c>
      <c r="AD59" s="330">
        <v>0</v>
      </c>
      <c r="AE59" s="330">
        <v>14102</v>
      </c>
      <c r="AF59" s="330">
        <v>0</v>
      </c>
      <c r="AG59" s="330">
        <v>24714</v>
      </c>
      <c r="AH59" s="330">
        <v>0</v>
      </c>
      <c r="AI59" s="330">
        <v>10287</v>
      </c>
      <c r="AJ59" s="330">
        <v>70755</v>
      </c>
      <c r="AK59" s="330">
        <v>7708</v>
      </c>
      <c r="AL59" s="330">
        <v>1749</v>
      </c>
      <c r="AM59" s="330">
        <v>0</v>
      </c>
      <c r="AN59" s="330">
        <v>0</v>
      </c>
      <c r="AO59" s="330">
        <v>0</v>
      </c>
      <c r="AP59" s="330">
        <v>5976</v>
      </c>
      <c r="AQ59" s="330">
        <v>0</v>
      </c>
      <c r="AR59" s="330">
        <v>0</v>
      </c>
      <c r="AS59" s="330">
        <v>0</v>
      </c>
      <c r="AT59" s="330">
        <v>0</v>
      </c>
      <c r="AU59" s="330">
        <v>0</v>
      </c>
      <c r="AV59" s="331">
        <v>0</v>
      </c>
      <c r="AW59" s="331">
        <v>0</v>
      </c>
      <c r="AX59" s="331">
        <v>0</v>
      </c>
      <c r="AY59" s="330">
        <v>28232</v>
      </c>
      <c r="AZ59" s="330">
        <v>105083</v>
      </c>
      <c r="BA59" s="331">
        <v>0</v>
      </c>
      <c r="BB59" s="331">
        <v>0</v>
      </c>
      <c r="BC59" s="331">
        <v>0</v>
      </c>
      <c r="BD59" s="331">
        <v>0</v>
      </c>
      <c r="BE59" s="330">
        <v>237556.0816</v>
      </c>
      <c r="BF59" s="331">
        <v>0</v>
      </c>
      <c r="BG59" s="331">
        <v>0</v>
      </c>
      <c r="BH59" s="331">
        <v>0</v>
      </c>
      <c r="BI59" s="331">
        <v>0</v>
      </c>
      <c r="BJ59" s="331">
        <v>0</v>
      </c>
      <c r="BK59" s="331">
        <v>0</v>
      </c>
      <c r="BL59" s="331">
        <v>0</v>
      </c>
      <c r="BM59" s="331">
        <v>0</v>
      </c>
      <c r="BN59" s="331">
        <v>0</v>
      </c>
      <c r="BO59" s="331">
        <v>0</v>
      </c>
      <c r="BP59" s="331">
        <v>0</v>
      </c>
      <c r="BQ59" s="331">
        <v>0</v>
      </c>
      <c r="BR59" s="331">
        <v>0</v>
      </c>
      <c r="BS59" s="331">
        <v>0</v>
      </c>
      <c r="BT59" s="331">
        <v>0</v>
      </c>
      <c r="BU59" s="331">
        <v>0</v>
      </c>
      <c r="BV59" s="331">
        <v>0</v>
      </c>
      <c r="BW59" s="331">
        <v>0</v>
      </c>
      <c r="BX59" s="331">
        <v>0</v>
      </c>
      <c r="BY59" s="331">
        <v>0</v>
      </c>
      <c r="BZ59" s="331">
        <v>0</v>
      </c>
      <c r="CA59" s="331">
        <v>0</v>
      </c>
      <c r="CB59" s="331">
        <v>0</v>
      </c>
      <c r="CC59" s="331">
        <v>0</v>
      </c>
      <c r="CD59" s="224">
        <v>0</v>
      </c>
      <c r="CE59" s="25">
        <v>0</v>
      </c>
      <c r="CF59" s="328">
        <v>0</v>
      </c>
    </row>
    <row r="60" spans="1:84" s="201" customFormat="1" ht="15.75" customHeight="1" x14ac:dyDescent="0.25">
      <c r="A60" s="207" t="s">
        <v>261</v>
      </c>
      <c r="B60" s="208"/>
      <c r="C60" s="277">
        <v>29.296908653846153</v>
      </c>
      <c r="D60" s="277">
        <v>0</v>
      </c>
      <c r="E60" s="277">
        <v>33.842826923076927</v>
      </c>
      <c r="F60" s="277">
        <v>28.021475961538467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4.8468557692307686</v>
      </c>
      <c r="O60" s="277">
        <v>0</v>
      </c>
      <c r="P60" s="277">
        <v>20.250427884615391</v>
      </c>
      <c r="Q60" s="277">
        <v>4.0151346153846159</v>
      </c>
      <c r="R60" s="277">
        <v>12.535894230769234</v>
      </c>
      <c r="S60" s="277">
        <v>5.6426298076923072</v>
      </c>
      <c r="T60" s="277">
        <v>1.1710144230769231</v>
      </c>
      <c r="U60" s="277">
        <v>21.809591346153852</v>
      </c>
      <c r="V60" s="277">
        <v>0.9173365384615384</v>
      </c>
      <c r="W60" s="277">
        <v>2.1761826923076919</v>
      </c>
      <c r="X60" s="277">
        <v>5.3667692307692301</v>
      </c>
      <c r="Y60" s="277">
        <v>22.30301923076923</v>
      </c>
      <c r="Z60" s="277">
        <v>0</v>
      </c>
      <c r="AA60" s="277">
        <v>1.1986778846153845</v>
      </c>
      <c r="AB60" s="277">
        <v>11.180932692307692</v>
      </c>
      <c r="AC60" s="277">
        <v>5.3428413461538469</v>
      </c>
      <c r="AD60" s="277">
        <v>0</v>
      </c>
      <c r="AE60" s="277">
        <v>6.0098846153846157</v>
      </c>
      <c r="AF60" s="277">
        <v>0</v>
      </c>
      <c r="AG60" s="277">
        <v>31.685600961538459</v>
      </c>
      <c r="AH60" s="277">
        <v>0</v>
      </c>
      <c r="AI60" s="277">
        <v>9.7563173076923064</v>
      </c>
      <c r="AJ60" s="277">
        <v>111.91651442307696</v>
      </c>
      <c r="AK60" s="277">
        <v>10.982649038461538</v>
      </c>
      <c r="AL60" s="277">
        <v>1.0171874999999999</v>
      </c>
      <c r="AM60" s="277">
        <v>0</v>
      </c>
      <c r="AN60" s="277">
        <v>0</v>
      </c>
      <c r="AO60" s="277">
        <v>0</v>
      </c>
      <c r="AP60" s="277">
        <v>8.9807499999999987</v>
      </c>
      <c r="AQ60" s="277">
        <v>0</v>
      </c>
      <c r="AR60" s="277">
        <v>0</v>
      </c>
      <c r="AS60" s="277">
        <v>0</v>
      </c>
      <c r="AT60" s="277">
        <v>0</v>
      </c>
      <c r="AU60" s="277">
        <v>0</v>
      </c>
      <c r="AV60" s="277">
        <v>3.5747211538461534</v>
      </c>
      <c r="AW60" s="277">
        <v>0</v>
      </c>
      <c r="AX60" s="277">
        <v>0</v>
      </c>
      <c r="AY60" s="277">
        <v>20.055721153846157</v>
      </c>
      <c r="AZ60" s="277">
        <v>0</v>
      </c>
      <c r="BA60" s="277">
        <v>0</v>
      </c>
      <c r="BB60" s="277">
        <v>6.8674182692307699</v>
      </c>
      <c r="BC60" s="277">
        <v>0</v>
      </c>
      <c r="BD60" s="277">
        <v>6.9095144230769234</v>
      </c>
      <c r="BE60" s="277">
        <v>25.938894230769229</v>
      </c>
      <c r="BF60" s="277">
        <v>30.501706730769229</v>
      </c>
      <c r="BG60" s="277">
        <v>0</v>
      </c>
      <c r="BH60" s="277">
        <v>6.7561249999999999</v>
      </c>
      <c r="BI60" s="277">
        <v>0</v>
      </c>
      <c r="BJ60" s="277">
        <v>7.7863221153846149</v>
      </c>
      <c r="BK60" s="277">
        <v>31.708216346153833</v>
      </c>
      <c r="BL60" s="277">
        <v>14.966461538461534</v>
      </c>
      <c r="BM60" s="277">
        <v>0</v>
      </c>
      <c r="BN60" s="277">
        <v>10.953057692307693</v>
      </c>
      <c r="BO60" s="277">
        <v>2.1139423076923078</v>
      </c>
      <c r="BP60" s="277">
        <v>3.3878605769230772</v>
      </c>
      <c r="BQ60" s="277">
        <v>0</v>
      </c>
      <c r="BR60" s="277">
        <v>7.8107019230769232</v>
      </c>
      <c r="BS60" s="277">
        <v>0</v>
      </c>
      <c r="BT60" s="277">
        <v>0</v>
      </c>
      <c r="BU60" s="277">
        <v>0</v>
      </c>
      <c r="BV60" s="277">
        <v>20.284841346153847</v>
      </c>
      <c r="BW60" s="277">
        <v>1.9884615384615385</v>
      </c>
      <c r="BX60" s="277">
        <v>0</v>
      </c>
      <c r="BY60" s="277">
        <v>8.2862692307692321</v>
      </c>
      <c r="BZ60" s="277">
        <v>1.6599423076923077</v>
      </c>
      <c r="CA60" s="277">
        <v>3.2130096153846148</v>
      </c>
      <c r="CB60" s="277">
        <v>0</v>
      </c>
      <c r="CC60" s="277">
        <v>6.6588942307692305</v>
      </c>
      <c r="CD60" s="209" t="s">
        <v>247</v>
      </c>
      <c r="CE60" s="227">
        <v>611.6895048076924</v>
      </c>
      <c r="CF60" s="333">
        <v>0</v>
      </c>
    </row>
    <row r="61" spans="1:84" x14ac:dyDescent="0.25">
      <c r="A61" s="31" t="s">
        <v>262</v>
      </c>
      <c r="B61" s="16"/>
      <c r="C61" s="273">
        <v>4741790</v>
      </c>
      <c r="D61" s="273">
        <v>0</v>
      </c>
      <c r="E61" s="273">
        <v>5613807</v>
      </c>
      <c r="F61" s="273">
        <v>5356067</v>
      </c>
      <c r="G61" s="273">
        <v>0</v>
      </c>
      <c r="H61" s="273">
        <v>0</v>
      </c>
      <c r="I61" s="273">
        <v>0</v>
      </c>
      <c r="J61" s="273">
        <v>35815</v>
      </c>
      <c r="K61" s="273">
        <v>0</v>
      </c>
      <c r="L61" s="273">
        <v>0</v>
      </c>
      <c r="M61" s="273">
        <v>0</v>
      </c>
      <c r="N61" s="273">
        <v>263700</v>
      </c>
      <c r="O61" s="273">
        <v>0</v>
      </c>
      <c r="P61" s="273">
        <v>2066915</v>
      </c>
      <c r="Q61" s="273">
        <v>529066</v>
      </c>
      <c r="R61" s="273">
        <v>3780075</v>
      </c>
      <c r="S61" s="273">
        <v>336317</v>
      </c>
      <c r="T61" s="273">
        <v>152725</v>
      </c>
      <c r="U61" s="273">
        <v>2729203</v>
      </c>
      <c r="V61" s="273">
        <v>51183</v>
      </c>
      <c r="W61" s="273">
        <v>250557</v>
      </c>
      <c r="X61" s="273">
        <v>743167</v>
      </c>
      <c r="Y61" s="273">
        <v>2646204</v>
      </c>
      <c r="Z61" s="273">
        <v>0</v>
      </c>
      <c r="AA61" s="273">
        <v>143597</v>
      </c>
      <c r="AB61" s="273">
        <v>1458369</v>
      </c>
      <c r="AC61" s="273">
        <v>1754882</v>
      </c>
      <c r="AD61" s="273">
        <v>0</v>
      </c>
      <c r="AE61" s="273">
        <v>799803</v>
      </c>
      <c r="AF61" s="273">
        <v>0</v>
      </c>
      <c r="AG61" s="273">
        <v>4544244</v>
      </c>
      <c r="AH61" s="273">
        <v>0</v>
      </c>
      <c r="AI61" s="273">
        <v>875008</v>
      </c>
      <c r="AJ61" s="273">
        <v>15860529</v>
      </c>
      <c r="AK61" s="273">
        <v>1292271</v>
      </c>
      <c r="AL61" s="273">
        <v>116607</v>
      </c>
      <c r="AM61" s="273">
        <v>0</v>
      </c>
      <c r="AN61" s="273">
        <v>0</v>
      </c>
      <c r="AO61" s="273">
        <v>0</v>
      </c>
      <c r="AP61" s="273">
        <v>1220478</v>
      </c>
      <c r="AQ61" s="273">
        <v>0</v>
      </c>
      <c r="AR61" s="273">
        <v>0</v>
      </c>
      <c r="AS61" s="273">
        <v>0</v>
      </c>
      <c r="AT61" s="273">
        <v>0</v>
      </c>
      <c r="AU61" s="273">
        <v>0</v>
      </c>
      <c r="AV61" s="273">
        <v>193579</v>
      </c>
      <c r="AW61" s="273">
        <v>0</v>
      </c>
      <c r="AX61" s="273">
        <v>0</v>
      </c>
      <c r="AY61" s="273">
        <v>1133724</v>
      </c>
      <c r="AZ61" s="273">
        <v>0</v>
      </c>
      <c r="BA61" s="273">
        <v>0</v>
      </c>
      <c r="BB61" s="273">
        <v>746356</v>
      </c>
      <c r="BC61" s="273">
        <v>0</v>
      </c>
      <c r="BD61" s="273">
        <v>395606</v>
      </c>
      <c r="BE61" s="273">
        <v>1795306</v>
      </c>
      <c r="BF61" s="273">
        <v>1429945</v>
      </c>
      <c r="BG61" s="273">
        <v>0</v>
      </c>
      <c r="BH61" s="273">
        <v>654291</v>
      </c>
      <c r="BI61" s="273">
        <v>0</v>
      </c>
      <c r="BJ61" s="273">
        <v>745141</v>
      </c>
      <c r="BK61" s="273">
        <v>1946189</v>
      </c>
      <c r="BL61" s="273">
        <v>716571</v>
      </c>
      <c r="BM61" s="273">
        <v>0</v>
      </c>
      <c r="BN61" s="273">
        <v>2102900</v>
      </c>
      <c r="BO61" s="273">
        <v>163883</v>
      </c>
      <c r="BP61" s="273">
        <v>264368</v>
      </c>
      <c r="BQ61" s="273">
        <v>0</v>
      </c>
      <c r="BR61" s="273">
        <v>806706</v>
      </c>
      <c r="BS61" s="273">
        <v>0</v>
      </c>
      <c r="BT61" s="273">
        <v>0</v>
      </c>
      <c r="BU61" s="273">
        <v>0</v>
      </c>
      <c r="BV61" s="273">
        <v>1349828</v>
      </c>
      <c r="BW61" s="273">
        <v>140610</v>
      </c>
      <c r="BX61" s="273">
        <v>0</v>
      </c>
      <c r="BY61" s="273">
        <v>1800591</v>
      </c>
      <c r="BZ61" s="273">
        <v>191338</v>
      </c>
      <c r="CA61" s="273">
        <v>245574</v>
      </c>
      <c r="CB61" s="273">
        <v>0</v>
      </c>
      <c r="CC61" s="273">
        <v>769153</v>
      </c>
      <c r="CD61" s="24" t="s">
        <v>247</v>
      </c>
      <c r="CE61" s="25">
        <v>74954038</v>
      </c>
      <c r="CF61" s="328">
        <v>0</v>
      </c>
    </row>
    <row r="62" spans="1:84" x14ac:dyDescent="0.25">
      <c r="A62" s="31" t="s">
        <v>10</v>
      </c>
      <c r="B62" s="16"/>
      <c r="C62" s="25">
        <v>1167570</v>
      </c>
      <c r="D62" s="25">
        <v>0</v>
      </c>
      <c r="E62" s="25">
        <v>1382287</v>
      </c>
      <c r="F62" s="25">
        <v>1318824</v>
      </c>
      <c r="G62" s="25">
        <v>0</v>
      </c>
      <c r="H62" s="25">
        <v>0</v>
      </c>
      <c r="I62" s="25">
        <v>0</v>
      </c>
      <c r="J62" s="25">
        <v>8819</v>
      </c>
      <c r="K62" s="25">
        <v>0</v>
      </c>
      <c r="L62" s="25">
        <v>0</v>
      </c>
      <c r="M62" s="25">
        <v>0</v>
      </c>
      <c r="N62" s="25">
        <v>64931</v>
      </c>
      <c r="O62" s="25">
        <v>0</v>
      </c>
      <c r="P62" s="25">
        <v>508936</v>
      </c>
      <c r="Q62" s="25">
        <v>130272</v>
      </c>
      <c r="R62" s="25">
        <v>930767</v>
      </c>
      <c r="S62" s="25">
        <v>82811</v>
      </c>
      <c r="T62" s="25">
        <v>37605</v>
      </c>
      <c r="U62" s="25">
        <v>672011</v>
      </c>
      <c r="V62" s="25">
        <v>12603</v>
      </c>
      <c r="W62" s="25">
        <v>61695</v>
      </c>
      <c r="X62" s="25">
        <v>182990</v>
      </c>
      <c r="Y62" s="25">
        <v>651574</v>
      </c>
      <c r="Z62" s="25">
        <v>0</v>
      </c>
      <c r="AA62" s="25">
        <v>35358</v>
      </c>
      <c r="AB62" s="25">
        <v>359094</v>
      </c>
      <c r="AC62" s="25">
        <v>432104</v>
      </c>
      <c r="AD62" s="25">
        <v>0</v>
      </c>
      <c r="AE62" s="25">
        <v>196935</v>
      </c>
      <c r="AF62" s="25">
        <v>0</v>
      </c>
      <c r="AG62" s="25">
        <v>1118928</v>
      </c>
      <c r="AH62" s="25">
        <v>0</v>
      </c>
      <c r="AI62" s="25">
        <v>215453</v>
      </c>
      <c r="AJ62" s="25">
        <v>3905336</v>
      </c>
      <c r="AK62" s="25">
        <v>318196</v>
      </c>
      <c r="AL62" s="25">
        <v>28712</v>
      </c>
      <c r="AM62" s="25">
        <v>0</v>
      </c>
      <c r="AN62" s="25">
        <v>0</v>
      </c>
      <c r="AO62" s="25">
        <v>0</v>
      </c>
      <c r="AP62" s="25">
        <v>300518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47665</v>
      </c>
      <c r="AW62" s="25">
        <v>0</v>
      </c>
      <c r="AX62" s="25">
        <v>0</v>
      </c>
      <c r="AY62" s="25">
        <v>279157</v>
      </c>
      <c r="AZ62" s="25">
        <v>0</v>
      </c>
      <c r="BA62" s="25">
        <v>0</v>
      </c>
      <c r="BB62" s="25">
        <v>183775</v>
      </c>
      <c r="BC62" s="25">
        <v>0</v>
      </c>
      <c r="BD62" s="25">
        <v>97410</v>
      </c>
      <c r="BE62" s="25">
        <v>442058</v>
      </c>
      <c r="BF62" s="25">
        <v>352095</v>
      </c>
      <c r="BG62" s="25">
        <v>0</v>
      </c>
      <c r="BH62" s="25">
        <v>161106</v>
      </c>
      <c r="BI62" s="25">
        <v>0</v>
      </c>
      <c r="BJ62" s="25">
        <v>183476</v>
      </c>
      <c r="BK62" s="25">
        <v>479210</v>
      </c>
      <c r="BL62" s="25">
        <v>176441</v>
      </c>
      <c r="BM62" s="25">
        <v>0</v>
      </c>
      <c r="BN62" s="25">
        <v>517797</v>
      </c>
      <c r="BO62" s="25">
        <v>40353</v>
      </c>
      <c r="BP62" s="25">
        <v>65095</v>
      </c>
      <c r="BQ62" s="25">
        <v>0</v>
      </c>
      <c r="BR62" s="25">
        <v>198635</v>
      </c>
      <c r="BS62" s="25">
        <v>0</v>
      </c>
      <c r="BT62" s="25">
        <v>0</v>
      </c>
      <c r="BU62" s="25">
        <v>0</v>
      </c>
      <c r="BV62" s="25">
        <v>332368</v>
      </c>
      <c r="BW62" s="25">
        <v>34622</v>
      </c>
      <c r="BX62" s="25">
        <v>0</v>
      </c>
      <c r="BY62" s="25">
        <v>443359</v>
      </c>
      <c r="BZ62" s="25">
        <v>47113</v>
      </c>
      <c r="CA62" s="25">
        <v>60468</v>
      </c>
      <c r="CB62" s="25">
        <v>0</v>
      </c>
      <c r="CC62" s="25">
        <v>189388</v>
      </c>
      <c r="CD62" s="24" t="s">
        <v>247</v>
      </c>
      <c r="CE62" s="25">
        <v>18455920</v>
      </c>
      <c r="CF62" s="328">
        <v>0</v>
      </c>
    </row>
    <row r="63" spans="1:84" x14ac:dyDescent="0.25">
      <c r="A63" s="31" t="s">
        <v>263</v>
      </c>
      <c r="B63" s="16"/>
      <c r="C63" s="273">
        <v>2411067</v>
      </c>
      <c r="D63" s="273">
        <v>0</v>
      </c>
      <c r="E63" s="273">
        <v>35730</v>
      </c>
      <c r="F63" s="273">
        <v>0</v>
      </c>
      <c r="G63" s="273">
        <v>0</v>
      </c>
      <c r="H63" s="273">
        <v>0</v>
      </c>
      <c r="I63" s="273">
        <v>0</v>
      </c>
      <c r="J63" s="273">
        <v>456883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273">
        <v>22430</v>
      </c>
      <c r="Q63" s="273">
        <v>0</v>
      </c>
      <c r="R63" s="273">
        <v>1861838</v>
      </c>
      <c r="S63" s="273">
        <v>0</v>
      </c>
      <c r="T63" s="273">
        <v>0</v>
      </c>
      <c r="U63" s="273">
        <v>11173</v>
      </c>
      <c r="V63" s="273">
        <v>0</v>
      </c>
      <c r="W63" s="273">
        <v>0</v>
      </c>
      <c r="X63" s="273">
        <v>0</v>
      </c>
      <c r="Y63" s="273">
        <v>39999</v>
      </c>
      <c r="Z63" s="273">
        <v>0</v>
      </c>
      <c r="AA63" s="273">
        <v>0</v>
      </c>
      <c r="AB63" s="273">
        <v>0</v>
      </c>
      <c r="AC63" s="273">
        <v>0</v>
      </c>
      <c r="AD63" s="273">
        <v>0</v>
      </c>
      <c r="AE63" s="273">
        <v>0</v>
      </c>
      <c r="AF63" s="273">
        <v>0</v>
      </c>
      <c r="AG63" s="273">
        <v>4133270</v>
      </c>
      <c r="AH63" s="273">
        <v>7781</v>
      </c>
      <c r="AI63" s="273">
        <v>0</v>
      </c>
      <c r="AJ63" s="273">
        <v>1390572</v>
      </c>
      <c r="AK63" s="273">
        <v>-83</v>
      </c>
      <c r="AL63" s="273">
        <v>0</v>
      </c>
      <c r="AM63" s="273">
        <v>0</v>
      </c>
      <c r="AN63" s="273">
        <v>0</v>
      </c>
      <c r="AO63" s="273">
        <v>0</v>
      </c>
      <c r="AP63" s="273">
        <v>129463</v>
      </c>
      <c r="AQ63" s="273">
        <v>0</v>
      </c>
      <c r="AR63" s="273">
        <v>0</v>
      </c>
      <c r="AS63" s="273">
        <v>0</v>
      </c>
      <c r="AT63" s="273">
        <v>0</v>
      </c>
      <c r="AU63" s="273">
        <v>0</v>
      </c>
      <c r="AV63" s="273">
        <v>0</v>
      </c>
      <c r="AW63" s="273">
        <v>0</v>
      </c>
      <c r="AX63" s="273">
        <v>0</v>
      </c>
      <c r="AY63" s="273">
        <v>0</v>
      </c>
      <c r="AZ63" s="273">
        <v>0</v>
      </c>
      <c r="BA63" s="273">
        <v>0</v>
      </c>
      <c r="BB63" s="273">
        <v>65779</v>
      </c>
      <c r="BC63" s="273">
        <v>0</v>
      </c>
      <c r="BD63" s="273">
        <v>0</v>
      </c>
      <c r="BE63" s="273">
        <v>17904</v>
      </c>
      <c r="BF63" s="273">
        <v>0</v>
      </c>
      <c r="BG63" s="273">
        <v>0</v>
      </c>
      <c r="BH63" s="273">
        <v>26607</v>
      </c>
      <c r="BI63" s="273">
        <v>0</v>
      </c>
      <c r="BJ63" s="273">
        <v>82282</v>
      </c>
      <c r="BK63" s="273">
        <v>586847</v>
      </c>
      <c r="BL63" s="273">
        <v>0</v>
      </c>
      <c r="BM63" s="273">
        <v>4000</v>
      </c>
      <c r="BN63" s="273">
        <v>855099</v>
      </c>
      <c r="BO63" s="273">
        <v>0</v>
      </c>
      <c r="BP63" s="273">
        <v>292567</v>
      </c>
      <c r="BQ63" s="273">
        <v>0</v>
      </c>
      <c r="BR63" s="273">
        <v>273757</v>
      </c>
      <c r="BS63" s="273">
        <v>0</v>
      </c>
      <c r="BT63" s="273">
        <v>0</v>
      </c>
      <c r="BU63" s="273">
        <v>0</v>
      </c>
      <c r="BV63" s="273">
        <v>3625</v>
      </c>
      <c r="BW63" s="273">
        <v>25655</v>
      </c>
      <c r="BX63" s="273">
        <v>0</v>
      </c>
      <c r="BY63" s="273">
        <v>0</v>
      </c>
      <c r="BZ63" s="273">
        <v>0</v>
      </c>
      <c r="CA63" s="273">
        <v>0</v>
      </c>
      <c r="CB63" s="273">
        <v>0</v>
      </c>
      <c r="CC63" s="273">
        <v>29771</v>
      </c>
      <c r="CD63" s="24" t="s">
        <v>247</v>
      </c>
      <c r="CE63" s="25">
        <v>12764016</v>
      </c>
      <c r="CF63" s="328">
        <v>0</v>
      </c>
    </row>
    <row r="64" spans="1:84" x14ac:dyDescent="0.25">
      <c r="A64" s="31" t="s">
        <v>264</v>
      </c>
      <c r="B64" s="16"/>
      <c r="C64" s="273">
        <v>273467</v>
      </c>
      <c r="D64" s="273">
        <v>0</v>
      </c>
      <c r="E64" s="273">
        <v>345198</v>
      </c>
      <c r="F64" s="273">
        <v>286723</v>
      </c>
      <c r="G64" s="273">
        <v>0</v>
      </c>
      <c r="H64" s="273">
        <v>0</v>
      </c>
      <c r="I64" s="273">
        <v>0</v>
      </c>
      <c r="J64" s="273">
        <v>62429</v>
      </c>
      <c r="K64" s="273">
        <v>0</v>
      </c>
      <c r="L64" s="273">
        <v>0</v>
      </c>
      <c r="M64" s="273">
        <v>0</v>
      </c>
      <c r="N64" s="273">
        <v>110</v>
      </c>
      <c r="O64" s="273">
        <v>202288</v>
      </c>
      <c r="P64" s="273">
        <v>2762596</v>
      </c>
      <c r="Q64" s="273">
        <v>50407</v>
      </c>
      <c r="R64" s="273">
        <v>451804</v>
      </c>
      <c r="S64" s="273">
        <v>3674670</v>
      </c>
      <c r="T64" s="273">
        <v>0</v>
      </c>
      <c r="U64" s="273">
        <v>1849960</v>
      </c>
      <c r="V64" s="273">
        <v>8833</v>
      </c>
      <c r="W64" s="273">
        <v>38364</v>
      </c>
      <c r="X64" s="273">
        <v>322750</v>
      </c>
      <c r="Y64" s="273">
        <v>174514</v>
      </c>
      <c r="Z64" s="273">
        <v>0</v>
      </c>
      <c r="AA64" s="273">
        <v>115639</v>
      </c>
      <c r="AB64" s="273">
        <v>3429870</v>
      </c>
      <c r="AC64" s="273">
        <v>99034</v>
      </c>
      <c r="AD64" s="273">
        <v>0</v>
      </c>
      <c r="AE64" s="273">
        <v>21706</v>
      </c>
      <c r="AF64" s="273">
        <v>0</v>
      </c>
      <c r="AG64" s="273">
        <v>842674</v>
      </c>
      <c r="AH64" s="273">
        <v>8990</v>
      </c>
      <c r="AI64" s="273">
        <v>259249</v>
      </c>
      <c r="AJ64" s="273">
        <v>1214168</v>
      </c>
      <c r="AK64" s="273">
        <v>3310</v>
      </c>
      <c r="AL64" s="273">
        <v>1680</v>
      </c>
      <c r="AM64" s="273">
        <v>0</v>
      </c>
      <c r="AN64" s="273">
        <v>0</v>
      </c>
      <c r="AO64" s="273">
        <v>0</v>
      </c>
      <c r="AP64" s="273">
        <v>35981</v>
      </c>
      <c r="AQ64" s="273">
        <v>0</v>
      </c>
      <c r="AR64" s="273">
        <v>0</v>
      </c>
      <c r="AS64" s="273">
        <v>0</v>
      </c>
      <c r="AT64" s="273">
        <v>0</v>
      </c>
      <c r="AU64" s="273">
        <v>0</v>
      </c>
      <c r="AV64" s="273">
        <v>6785</v>
      </c>
      <c r="AW64" s="273">
        <v>0</v>
      </c>
      <c r="AX64" s="273">
        <v>0</v>
      </c>
      <c r="AY64" s="273">
        <v>719909</v>
      </c>
      <c r="AZ64" s="273">
        <v>0</v>
      </c>
      <c r="BA64" s="273">
        <v>0</v>
      </c>
      <c r="BB64" s="273">
        <v>6190</v>
      </c>
      <c r="BC64" s="273">
        <v>0</v>
      </c>
      <c r="BD64" s="273">
        <v>7384</v>
      </c>
      <c r="BE64" s="273">
        <v>32186</v>
      </c>
      <c r="BF64" s="273">
        <v>259267</v>
      </c>
      <c r="BG64" s="273">
        <v>0</v>
      </c>
      <c r="BH64" s="273">
        <v>10435</v>
      </c>
      <c r="BI64" s="273">
        <v>0</v>
      </c>
      <c r="BJ64" s="273">
        <v>8130</v>
      </c>
      <c r="BK64" s="273">
        <v>14053</v>
      </c>
      <c r="BL64" s="273">
        <v>16395</v>
      </c>
      <c r="BM64" s="273">
        <v>3932</v>
      </c>
      <c r="BN64" s="273">
        <v>24027</v>
      </c>
      <c r="BO64" s="273">
        <v>26791</v>
      </c>
      <c r="BP64" s="273">
        <v>19553</v>
      </c>
      <c r="BQ64" s="273">
        <v>0</v>
      </c>
      <c r="BR64" s="273">
        <v>13029</v>
      </c>
      <c r="BS64" s="273">
        <v>0</v>
      </c>
      <c r="BT64" s="273">
        <v>0</v>
      </c>
      <c r="BU64" s="273">
        <v>0</v>
      </c>
      <c r="BV64" s="273">
        <v>9104</v>
      </c>
      <c r="BW64" s="273">
        <v>10773</v>
      </c>
      <c r="BX64" s="273">
        <v>0</v>
      </c>
      <c r="BY64" s="273">
        <v>11277</v>
      </c>
      <c r="BZ64" s="273">
        <v>0</v>
      </c>
      <c r="CA64" s="273">
        <v>160824</v>
      </c>
      <c r="CB64" s="273">
        <v>0</v>
      </c>
      <c r="CC64" s="273">
        <v>2532</v>
      </c>
      <c r="CD64" s="24" t="s">
        <v>247</v>
      </c>
      <c r="CE64" s="25">
        <v>17898990</v>
      </c>
      <c r="CF64" s="328">
        <v>0</v>
      </c>
    </row>
    <row r="65" spans="1:84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3">
        <v>0</v>
      </c>
      <c r="Q65" s="273">
        <v>0</v>
      </c>
      <c r="R65" s="273">
        <v>0</v>
      </c>
      <c r="S65" s="273">
        <v>0</v>
      </c>
      <c r="T65" s="273">
        <v>0</v>
      </c>
      <c r="U65" s="273">
        <v>0</v>
      </c>
      <c r="V65" s="273">
        <v>0</v>
      </c>
      <c r="W65" s="273">
        <v>0</v>
      </c>
      <c r="X65" s="273">
        <v>0</v>
      </c>
      <c r="Y65" s="273">
        <v>0</v>
      </c>
      <c r="Z65" s="273">
        <v>0</v>
      </c>
      <c r="AA65" s="273">
        <v>0</v>
      </c>
      <c r="AB65" s="273">
        <v>0</v>
      </c>
      <c r="AC65" s="273">
        <v>0</v>
      </c>
      <c r="AD65" s="273">
        <v>0</v>
      </c>
      <c r="AE65" s="273">
        <v>0</v>
      </c>
      <c r="AF65" s="273">
        <v>0</v>
      </c>
      <c r="AG65" s="273">
        <v>0</v>
      </c>
      <c r="AH65" s="273">
        <v>0</v>
      </c>
      <c r="AI65" s="273">
        <v>0</v>
      </c>
      <c r="AJ65" s="273">
        <v>0</v>
      </c>
      <c r="AK65" s="273">
        <v>0</v>
      </c>
      <c r="AL65" s="273">
        <v>0</v>
      </c>
      <c r="AM65" s="273">
        <v>0</v>
      </c>
      <c r="AN65" s="273">
        <v>0</v>
      </c>
      <c r="AO65" s="273">
        <v>0</v>
      </c>
      <c r="AP65" s="273">
        <v>0</v>
      </c>
      <c r="AQ65" s="273">
        <v>0</v>
      </c>
      <c r="AR65" s="273">
        <v>0</v>
      </c>
      <c r="AS65" s="273">
        <v>0</v>
      </c>
      <c r="AT65" s="273">
        <v>0</v>
      </c>
      <c r="AU65" s="273">
        <v>0</v>
      </c>
      <c r="AV65" s="273">
        <v>0</v>
      </c>
      <c r="AW65" s="273">
        <v>0</v>
      </c>
      <c r="AX65" s="273">
        <v>0</v>
      </c>
      <c r="AY65" s="273">
        <v>0</v>
      </c>
      <c r="AZ65" s="273">
        <v>0</v>
      </c>
      <c r="BA65" s="273">
        <v>0</v>
      </c>
      <c r="BB65" s="273">
        <v>0</v>
      </c>
      <c r="BC65" s="273">
        <v>0</v>
      </c>
      <c r="BD65" s="273">
        <v>0</v>
      </c>
      <c r="BE65" s="273">
        <v>338483</v>
      </c>
      <c r="BF65" s="273">
        <v>0</v>
      </c>
      <c r="BG65" s="273">
        <v>0</v>
      </c>
      <c r="BH65" s="273">
        <v>116481</v>
      </c>
      <c r="BI65" s="273">
        <v>0</v>
      </c>
      <c r="BJ65" s="273">
        <v>0</v>
      </c>
      <c r="BK65" s="273">
        <v>0</v>
      </c>
      <c r="BL65" s="273">
        <v>0</v>
      </c>
      <c r="BM65" s="273">
        <v>0</v>
      </c>
      <c r="BN65" s="273">
        <v>0</v>
      </c>
      <c r="BO65" s="273">
        <v>0</v>
      </c>
      <c r="BP65" s="273">
        <v>0</v>
      </c>
      <c r="BQ65" s="273">
        <v>0</v>
      </c>
      <c r="BR65" s="273">
        <v>0</v>
      </c>
      <c r="BS65" s="273">
        <v>0</v>
      </c>
      <c r="BT65" s="273">
        <v>0</v>
      </c>
      <c r="BU65" s="273">
        <v>0</v>
      </c>
      <c r="BV65" s="273">
        <v>0</v>
      </c>
      <c r="BW65" s="273">
        <v>0</v>
      </c>
      <c r="BX65" s="273">
        <v>0</v>
      </c>
      <c r="BY65" s="273">
        <v>0</v>
      </c>
      <c r="BZ65" s="273">
        <v>0</v>
      </c>
      <c r="CA65" s="273">
        <v>0</v>
      </c>
      <c r="CB65" s="273">
        <v>0</v>
      </c>
      <c r="CC65" s="273">
        <v>139742</v>
      </c>
      <c r="CD65" s="24" t="s">
        <v>247</v>
      </c>
      <c r="CE65" s="25">
        <v>594706</v>
      </c>
      <c r="CF65" s="328">
        <v>0</v>
      </c>
    </row>
    <row r="66" spans="1:84" x14ac:dyDescent="0.25">
      <c r="A66" s="31" t="s">
        <v>266</v>
      </c>
      <c r="B66" s="16"/>
      <c r="C66" s="273">
        <v>14819</v>
      </c>
      <c r="D66" s="273">
        <v>0</v>
      </c>
      <c r="E66" s="273">
        <v>9579</v>
      </c>
      <c r="F66" s="273">
        <v>44701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273">
        <v>33563</v>
      </c>
      <c r="Q66" s="273">
        <v>166</v>
      </c>
      <c r="R66" s="273">
        <v>6804</v>
      </c>
      <c r="S66" s="273">
        <v>101708</v>
      </c>
      <c r="T66" s="273">
        <v>0</v>
      </c>
      <c r="U66" s="273">
        <v>708575</v>
      </c>
      <c r="V66" s="273">
        <v>38193</v>
      </c>
      <c r="W66" s="273">
        <v>499</v>
      </c>
      <c r="X66" s="273">
        <v>204054</v>
      </c>
      <c r="Y66" s="273">
        <v>689121</v>
      </c>
      <c r="Z66" s="273">
        <v>0</v>
      </c>
      <c r="AA66" s="273">
        <v>74036</v>
      </c>
      <c r="AB66" s="273">
        <v>169573</v>
      </c>
      <c r="AC66" s="273">
        <v>17531</v>
      </c>
      <c r="AD66" s="273">
        <v>0</v>
      </c>
      <c r="AE66" s="273">
        <v>11997</v>
      </c>
      <c r="AF66" s="273">
        <v>0</v>
      </c>
      <c r="AG66" s="273">
        <v>32140</v>
      </c>
      <c r="AH66" s="273">
        <v>2265</v>
      </c>
      <c r="AI66" s="273">
        <v>12568</v>
      </c>
      <c r="AJ66" s="273">
        <v>308623</v>
      </c>
      <c r="AK66" s="273">
        <v>634</v>
      </c>
      <c r="AL66" s="273">
        <v>0</v>
      </c>
      <c r="AM66" s="273">
        <v>0</v>
      </c>
      <c r="AN66" s="273">
        <v>0</v>
      </c>
      <c r="AO66" s="273">
        <v>0</v>
      </c>
      <c r="AP66" s="273">
        <v>13826</v>
      </c>
      <c r="AQ66" s="273">
        <v>0</v>
      </c>
      <c r="AR66" s="273">
        <v>0</v>
      </c>
      <c r="AS66" s="273">
        <v>0</v>
      </c>
      <c r="AT66" s="273">
        <v>0</v>
      </c>
      <c r="AU66" s="273">
        <v>0</v>
      </c>
      <c r="AV66" s="273">
        <v>18349</v>
      </c>
      <c r="AW66" s="273">
        <v>0</v>
      </c>
      <c r="AX66" s="273">
        <v>0</v>
      </c>
      <c r="AY66" s="273">
        <v>18419</v>
      </c>
      <c r="AZ66" s="273">
        <v>0</v>
      </c>
      <c r="BA66" s="273">
        <v>0</v>
      </c>
      <c r="BB66" s="273">
        <v>179282</v>
      </c>
      <c r="BC66" s="273">
        <v>0</v>
      </c>
      <c r="BD66" s="273">
        <v>308203</v>
      </c>
      <c r="BE66" s="273">
        <v>59886</v>
      </c>
      <c r="BF66" s="273">
        <v>1104283</v>
      </c>
      <c r="BG66" s="273">
        <v>0</v>
      </c>
      <c r="BH66" s="273">
        <v>1068100</v>
      </c>
      <c r="BI66" s="273">
        <v>0</v>
      </c>
      <c r="BJ66" s="273">
        <v>145802</v>
      </c>
      <c r="BK66" s="273">
        <v>108289</v>
      </c>
      <c r="BL66" s="273">
        <v>2965</v>
      </c>
      <c r="BM66" s="273">
        <v>4845</v>
      </c>
      <c r="BN66" s="273">
        <v>106903</v>
      </c>
      <c r="BO66" s="273">
        <v>2858</v>
      </c>
      <c r="BP66" s="273">
        <v>262898</v>
      </c>
      <c r="BQ66" s="273">
        <v>0</v>
      </c>
      <c r="BR66" s="273">
        <v>665431</v>
      </c>
      <c r="BS66" s="273">
        <v>0</v>
      </c>
      <c r="BT66" s="273">
        <v>0</v>
      </c>
      <c r="BU66" s="273">
        <v>0</v>
      </c>
      <c r="BV66" s="273">
        <v>11463</v>
      </c>
      <c r="BW66" s="273">
        <v>96717</v>
      </c>
      <c r="BX66" s="273">
        <v>0</v>
      </c>
      <c r="BY66" s="273">
        <v>103623</v>
      </c>
      <c r="BZ66" s="273">
        <v>0</v>
      </c>
      <c r="CA66" s="273">
        <v>133857</v>
      </c>
      <c r="CB66" s="273">
        <v>0</v>
      </c>
      <c r="CC66" s="273">
        <v>65649</v>
      </c>
      <c r="CD66" s="24" t="s">
        <v>247</v>
      </c>
      <c r="CE66" s="25">
        <v>6962797</v>
      </c>
      <c r="CF66" s="328">
        <v>0</v>
      </c>
    </row>
    <row r="67" spans="1:84" x14ac:dyDescent="0.25">
      <c r="A67" s="31" t="s">
        <v>15</v>
      </c>
      <c r="B67" s="16"/>
      <c r="C67" s="25">
        <v>0</v>
      </c>
      <c r="D67" s="25">
        <v>0</v>
      </c>
      <c r="E67" s="25">
        <v>732838</v>
      </c>
      <c r="F67" s="25">
        <v>464311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359683</v>
      </c>
      <c r="Q67" s="25">
        <v>51106</v>
      </c>
      <c r="R67" s="25">
        <v>6809</v>
      </c>
      <c r="S67" s="25">
        <v>49752</v>
      </c>
      <c r="T67" s="25">
        <v>0</v>
      </c>
      <c r="U67" s="25">
        <v>119016</v>
      </c>
      <c r="V67" s="25">
        <v>0</v>
      </c>
      <c r="W67" s="25">
        <v>0</v>
      </c>
      <c r="X67" s="25">
        <v>0</v>
      </c>
      <c r="Y67" s="25">
        <v>243486</v>
      </c>
      <c r="Z67" s="25">
        <v>0</v>
      </c>
      <c r="AA67" s="25">
        <v>0</v>
      </c>
      <c r="AB67" s="25">
        <v>60441</v>
      </c>
      <c r="AC67" s="25">
        <v>30349</v>
      </c>
      <c r="AD67" s="25">
        <v>0</v>
      </c>
      <c r="AE67" s="25">
        <v>74646</v>
      </c>
      <c r="AF67" s="25">
        <v>0</v>
      </c>
      <c r="AG67" s="25">
        <v>200324</v>
      </c>
      <c r="AH67" s="25">
        <v>0</v>
      </c>
      <c r="AI67" s="25">
        <v>142043</v>
      </c>
      <c r="AJ67" s="25">
        <v>2475168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269918</v>
      </c>
      <c r="AZ67" s="25">
        <v>0</v>
      </c>
      <c r="BA67" s="25">
        <v>24052</v>
      </c>
      <c r="BB67" s="25">
        <v>21416</v>
      </c>
      <c r="BC67" s="25">
        <v>0</v>
      </c>
      <c r="BD67" s="25">
        <v>172099</v>
      </c>
      <c r="BE67" s="25">
        <v>897103</v>
      </c>
      <c r="BF67" s="25">
        <v>125276</v>
      </c>
      <c r="BG67" s="25">
        <v>0</v>
      </c>
      <c r="BH67" s="25">
        <v>130108</v>
      </c>
      <c r="BI67" s="25">
        <v>0</v>
      </c>
      <c r="BJ67" s="25">
        <v>53229</v>
      </c>
      <c r="BK67" s="25">
        <v>68386</v>
      </c>
      <c r="BL67" s="25">
        <v>48580</v>
      </c>
      <c r="BM67" s="25">
        <v>0</v>
      </c>
      <c r="BN67" s="25">
        <v>1047712</v>
      </c>
      <c r="BO67" s="25">
        <v>7505</v>
      </c>
      <c r="BP67" s="25">
        <v>42759</v>
      </c>
      <c r="BQ67" s="25">
        <v>0</v>
      </c>
      <c r="BR67" s="25">
        <v>59929</v>
      </c>
      <c r="BS67" s="25">
        <v>32692</v>
      </c>
      <c r="BT67" s="25">
        <v>0</v>
      </c>
      <c r="BU67" s="25">
        <v>0</v>
      </c>
      <c r="BV67" s="25">
        <v>60112</v>
      </c>
      <c r="BW67" s="25">
        <v>34449</v>
      </c>
      <c r="BX67" s="25">
        <v>0</v>
      </c>
      <c r="BY67" s="25">
        <v>22075</v>
      </c>
      <c r="BZ67" s="25">
        <v>0</v>
      </c>
      <c r="CA67" s="25">
        <v>281047</v>
      </c>
      <c r="CB67" s="25">
        <v>3661</v>
      </c>
      <c r="CC67" s="25">
        <v>9665</v>
      </c>
      <c r="CD67" s="24" t="s">
        <v>247</v>
      </c>
      <c r="CE67" s="25">
        <v>8421745</v>
      </c>
      <c r="CF67" s="328">
        <v>0</v>
      </c>
    </row>
    <row r="68" spans="1:84" x14ac:dyDescent="0.25">
      <c r="A68" s="31" t="s">
        <v>267</v>
      </c>
      <c r="B68" s="25"/>
      <c r="C68" s="273">
        <v>10615</v>
      </c>
      <c r="D68" s="273">
        <v>0</v>
      </c>
      <c r="E68" s="273">
        <v>2595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3">
        <v>131433</v>
      </c>
      <c r="Q68" s="273">
        <v>0</v>
      </c>
      <c r="R68" s="273">
        <v>0</v>
      </c>
      <c r="S68" s="273">
        <v>8542</v>
      </c>
      <c r="T68" s="273">
        <v>0</v>
      </c>
      <c r="U68" s="273">
        <v>81340</v>
      </c>
      <c r="V68" s="273">
        <v>0</v>
      </c>
      <c r="W68" s="273">
        <v>0</v>
      </c>
      <c r="X68" s="273">
        <v>0</v>
      </c>
      <c r="Y68" s="273">
        <v>0</v>
      </c>
      <c r="Z68" s="273">
        <v>0</v>
      </c>
      <c r="AA68" s="273">
        <v>0</v>
      </c>
      <c r="AB68" s="273">
        <v>59567</v>
      </c>
      <c r="AC68" s="273">
        <v>0</v>
      </c>
      <c r="AD68" s="273">
        <v>0</v>
      </c>
      <c r="AE68" s="273">
        <v>0</v>
      </c>
      <c r="AF68" s="273">
        <v>0</v>
      </c>
      <c r="AG68" s="273">
        <v>1967</v>
      </c>
      <c r="AH68" s="273">
        <v>0</v>
      </c>
      <c r="AI68" s="273">
        <v>0</v>
      </c>
      <c r="AJ68" s="273">
        <v>35064</v>
      </c>
      <c r="AK68" s="273">
        <v>85190</v>
      </c>
      <c r="AL68" s="273">
        <v>0</v>
      </c>
      <c r="AM68" s="273">
        <v>0</v>
      </c>
      <c r="AN68" s="273">
        <v>0</v>
      </c>
      <c r="AO68" s="273">
        <v>0</v>
      </c>
      <c r="AP68" s="273">
        <v>15270</v>
      </c>
      <c r="AQ68" s="273">
        <v>0</v>
      </c>
      <c r="AR68" s="273">
        <v>0</v>
      </c>
      <c r="AS68" s="273">
        <v>0</v>
      </c>
      <c r="AT68" s="273">
        <v>0</v>
      </c>
      <c r="AU68" s="273">
        <v>0</v>
      </c>
      <c r="AV68" s="273">
        <v>0</v>
      </c>
      <c r="AW68" s="273">
        <v>0</v>
      </c>
      <c r="AX68" s="273">
        <v>0</v>
      </c>
      <c r="AY68" s="273">
        <v>0</v>
      </c>
      <c r="AZ68" s="273">
        <v>0</v>
      </c>
      <c r="BA68" s="273">
        <v>0</v>
      </c>
      <c r="BB68" s="273">
        <v>0</v>
      </c>
      <c r="BC68" s="273">
        <v>0</v>
      </c>
      <c r="BD68" s="273">
        <v>59706</v>
      </c>
      <c r="BE68" s="273">
        <v>61129</v>
      </c>
      <c r="BF68" s="273">
        <v>0</v>
      </c>
      <c r="BG68" s="273">
        <v>0</v>
      </c>
      <c r="BH68" s="273">
        <v>0</v>
      </c>
      <c r="BI68" s="273">
        <v>0</v>
      </c>
      <c r="BJ68" s="273">
        <v>0</v>
      </c>
      <c r="BK68" s="273">
        <v>19571</v>
      </c>
      <c r="BL68" s="273">
        <v>0</v>
      </c>
      <c r="BM68" s="273">
        <v>0</v>
      </c>
      <c r="BN68" s="273">
        <v>0</v>
      </c>
      <c r="BO68" s="273">
        <v>0</v>
      </c>
      <c r="BP68" s="273">
        <v>587</v>
      </c>
      <c r="BQ68" s="273">
        <v>0</v>
      </c>
      <c r="BR68" s="273">
        <v>11095</v>
      </c>
      <c r="BS68" s="273">
        <v>0</v>
      </c>
      <c r="BT68" s="273">
        <v>0</v>
      </c>
      <c r="BU68" s="273">
        <v>0</v>
      </c>
      <c r="BV68" s="273">
        <v>0</v>
      </c>
      <c r="BW68" s="273">
        <v>0</v>
      </c>
      <c r="BX68" s="273">
        <v>0</v>
      </c>
      <c r="BY68" s="273">
        <v>0</v>
      </c>
      <c r="BZ68" s="273">
        <v>0</v>
      </c>
      <c r="CA68" s="273">
        <v>0</v>
      </c>
      <c r="CB68" s="273">
        <v>0</v>
      </c>
      <c r="CC68" s="273">
        <v>0</v>
      </c>
      <c r="CD68" s="24" t="s">
        <v>247</v>
      </c>
      <c r="CE68" s="25">
        <v>583671</v>
      </c>
      <c r="CF68" s="328">
        <v>0</v>
      </c>
    </row>
    <row r="69" spans="1:84" x14ac:dyDescent="0.25">
      <c r="A69" s="31" t="s">
        <v>268</v>
      </c>
      <c r="B69" s="16"/>
      <c r="C69" s="25">
        <v>8635</v>
      </c>
      <c r="D69" s="25">
        <v>0</v>
      </c>
      <c r="E69" s="25">
        <v>20737</v>
      </c>
      <c r="F69" s="25">
        <v>0</v>
      </c>
      <c r="G69" s="25">
        <v>0</v>
      </c>
      <c r="H69" s="25">
        <v>0</v>
      </c>
      <c r="I69" s="25">
        <v>0</v>
      </c>
      <c r="J69" s="25">
        <v>600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8931</v>
      </c>
      <c r="Q69" s="25">
        <v>0</v>
      </c>
      <c r="R69" s="25">
        <v>160839</v>
      </c>
      <c r="S69" s="25">
        <v>531</v>
      </c>
      <c r="T69" s="25">
        <v>0</v>
      </c>
      <c r="U69" s="25">
        <v>13546</v>
      </c>
      <c r="V69" s="25">
        <v>529</v>
      </c>
      <c r="W69" s="25">
        <v>169322</v>
      </c>
      <c r="X69" s="25">
        <v>0</v>
      </c>
      <c r="Y69" s="25">
        <v>10236</v>
      </c>
      <c r="Z69" s="25">
        <v>0</v>
      </c>
      <c r="AA69" s="25">
        <v>6608</v>
      </c>
      <c r="AB69" s="25">
        <v>19834</v>
      </c>
      <c r="AC69" s="25">
        <v>4578</v>
      </c>
      <c r="AD69" s="25">
        <v>0</v>
      </c>
      <c r="AE69" s="25">
        <v>9005</v>
      </c>
      <c r="AF69" s="25">
        <v>0</v>
      </c>
      <c r="AG69" s="25">
        <v>89677</v>
      </c>
      <c r="AH69" s="25">
        <v>0</v>
      </c>
      <c r="AI69" s="25">
        <v>1846</v>
      </c>
      <c r="AJ69" s="25">
        <v>607478</v>
      </c>
      <c r="AK69" s="25">
        <v>19645</v>
      </c>
      <c r="AL69" s="25">
        <v>757</v>
      </c>
      <c r="AM69" s="25">
        <v>0</v>
      </c>
      <c r="AN69" s="25">
        <v>0</v>
      </c>
      <c r="AO69" s="25">
        <v>0</v>
      </c>
      <c r="AP69" s="25">
        <v>13854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5277</v>
      </c>
      <c r="AW69" s="25">
        <v>0</v>
      </c>
      <c r="AX69" s="25">
        <v>0</v>
      </c>
      <c r="AY69" s="25">
        <v>2772</v>
      </c>
      <c r="AZ69" s="25">
        <v>0</v>
      </c>
      <c r="BA69" s="25">
        <v>0</v>
      </c>
      <c r="BB69" s="25">
        <v>3776</v>
      </c>
      <c r="BC69" s="25">
        <v>0</v>
      </c>
      <c r="BD69" s="25">
        <v>28836</v>
      </c>
      <c r="BE69" s="25">
        <v>1141203</v>
      </c>
      <c r="BF69" s="25">
        <v>1586</v>
      </c>
      <c r="BG69" s="25">
        <v>0</v>
      </c>
      <c r="BH69" s="25">
        <v>564260</v>
      </c>
      <c r="BI69" s="25">
        <v>0</v>
      </c>
      <c r="BJ69" s="25">
        <v>1552</v>
      </c>
      <c r="BK69" s="25">
        <v>16407</v>
      </c>
      <c r="BL69" s="25">
        <v>0</v>
      </c>
      <c r="BM69" s="25">
        <v>2188</v>
      </c>
      <c r="BN69" s="25">
        <v>138653</v>
      </c>
      <c r="BO69" s="25">
        <v>2256</v>
      </c>
      <c r="BP69" s="25">
        <v>668581</v>
      </c>
      <c r="BQ69" s="25">
        <v>0</v>
      </c>
      <c r="BR69" s="25">
        <v>445331</v>
      </c>
      <c r="BS69" s="25">
        <v>0</v>
      </c>
      <c r="BT69" s="25">
        <v>0</v>
      </c>
      <c r="BU69" s="25">
        <v>0</v>
      </c>
      <c r="BV69" s="25">
        <v>25277</v>
      </c>
      <c r="BW69" s="25">
        <v>5302</v>
      </c>
      <c r="BX69" s="25">
        <v>0</v>
      </c>
      <c r="BY69" s="25">
        <v>4824</v>
      </c>
      <c r="BZ69" s="25">
        <v>220</v>
      </c>
      <c r="CA69" s="25">
        <v>15404</v>
      </c>
      <c r="CB69" s="25">
        <v>0</v>
      </c>
      <c r="CC69" s="25">
        <v>2825088</v>
      </c>
      <c r="CD69" s="25">
        <v>0</v>
      </c>
      <c r="CE69" s="25">
        <v>7065981</v>
      </c>
      <c r="CF69" s="328">
        <v>0</v>
      </c>
    </row>
    <row r="70" spans="1:84" x14ac:dyDescent="0.25">
      <c r="A70" s="26" t="s">
        <v>269</v>
      </c>
      <c r="B70" s="334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  <c r="CF70" s="328">
        <v>0</v>
      </c>
    </row>
    <row r="71" spans="1:84" x14ac:dyDescent="0.25">
      <c r="A71" s="26" t="s">
        <v>270</v>
      </c>
      <c r="B71" s="334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369183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37334</v>
      </c>
      <c r="BO71" s="282">
        <v>0</v>
      </c>
      <c r="BP71" s="282">
        <v>0</v>
      </c>
      <c r="BQ71" s="282">
        <v>0</v>
      </c>
      <c r="BR71" s="282">
        <v>427788</v>
      </c>
      <c r="BS71" s="282">
        <v>0</v>
      </c>
      <c r="BT71" s="282">
        <v>0</v>
      </c>
      <c r="BU71" s="282">
        <v>0</v>
      </c>
      <c r="BV71" s="282">
        <v>0</v>
      </c>
      <c r="BW71" s="282">
        <v>80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572</v>
      </c>
      <c r="CD71" s="282">
        <v>0</v>
      </c>
      <c r="CE71" s="25">
        <v>834957</v>
      </c>
      <c r="CF71" s="328">
        <v>0</v>
      </c>
    </row>
    <row r="72" spans="1:84" x14ac:dyDescent="0.25">
      <c r="A72" s="26" t="s">
        <v>271</v>
      </c>
      <c r="B72" s="334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0</v>
      </c>
      <c r="CF72" s="328">
        <v>0</v>
      </c>
    </row>
    <row r="73" spans="1:84" x14ac:dyDescent="0.25">
      <c r="A73" s="26" t="s">
        <v>272</v>
      </c>
      <c r="B73" s="334"/>
      <c r="C73" s="282">
        <v>4886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105523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91066</v>
      </c>
      <c r="AK73" s="282">
        <v>3023</v>
      </c>
      <c r="AL73" s="282">
        <v>0</v>
      </c>
      <c r="AM73" s="282">
        <v>0</v>
      </c>
      <c r="AN73" s="282">
        <v>0</v>
      </c>
      <c r="AO73" s="282">
        <v>0</v>
      </c>
      <c r="AP73" s="282">
        <v>2845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1482676</v>
      </c>
      <c r="CD73" s="282">
        <v>0</v>
      </c>
      <c r="CE73" s="25">
        <v>1690019</v>
      </c>
      <c r="CF73" s="328">
        <v>0</v>
      </c>
    </row>
    <row r="74" spans="1:84" x14ac:dyDescent="0.25">
      <c r="A74" s="26" t="s">
        <v>273</v>
      </c>
      <c r="B74" s="334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  <c r="CF74" s="328">
        <v>0</v>
      </c>
    </row>
    <row r="75" spans="1:84" x14ac:dyDescent="0.25">
      <c r="A75" s="26" t="s">
        <v>274</v>
      </c>
      <c r="B75" s="334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  <c r="CF75" s="328">
        <v>0</v>
      </c>
    </row>
    <row r="76" spans="1:84" x14ac:dyDescent="0.25">
      <c r="A76" s="26" t="s">
        <v>275</v>
      </c>
      <c r="B76" s="335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  <c r="CF76" s="328">
        <v>0</v>
      </c>
    </row>
    <row r="77" spans="1:84" x14ac:dyDescent="0.25">
      <c r="A77" s="26" t="s">
        <v>276</v>
      </c>
      <c r="B77" s="334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169322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1133700</v>
      </c>
      <c r="BF77" s="282">
        <v>0</v>
      </c>
      <c r="BG77" s="282">
        <v>0</v>
      </c>
      <c r="BH77" s="282">
        <v>564260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472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26391</v>
      </c>
      <c r="CD77" s="282">
        <v>0</v>
      </c>
      <c r="CE77" s="25">
        <v>1894145</v>
      </c>
      <c r="CF77" s="328">
        <v>0</v>
      </c>
    </row>
    <row r="78" spans="1:84" x14ac:dyDescent="0.25">
      <c r="A78" s="26" t="s">
        <v>277</v>
      </c>
      <c r="B78" s="16"/>
      <c r="C78" s="282">
        <v>610</v>
      </c>
      <c r="D78" s="282">
        <v>0</v>
      </c>
      <c r="E78" s="282">
        <v>4004</v>
      </c>
      <c r="F78" s="282">
        <v>0</v>
      </c>
      <c r="G78" s="282">
        <v>0</v>
      </c>
      <c r="H78" s="282">
        <v>0</v>
      </c>
      <c r="I78" s="282">
        <v>0</v>
      </c>
      <c r="J78" s="282">
        <v>600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500</v>
      </c>
      <c r="Q78" s="282">
        <v>0</v>
      </c>
      <c r="R78" s="282">
        <v>18067</v>
      </c>
      <c r="S78" s="282">
        <v>0</v>
      </c>
      <c r="T78" s="282">
        <v>0</v>
      </c>
      <c r="U78" s="282">
        <v>11872</v>
      </c>
      <c r="V78" s="282">
        <v>0</v>
      </c>
      <c r="W78" s="282">
        <v>0</v>
      </c>
      <c r="X78" s="282">
        <v>0</v>
      </c>
      <c r="Y78" s="282">
        <v>5302</v>
      </c>
      <c r="Z78" s="282">
        <v>0</v>
      </c>
      <c r="AA78" s="282">
        <v>6608</v>
      </c>
      <c r="AB78" s="282">
        <v>4352</v>
      </c>
      <c r="AC78" s="282">
        <v>96</v>
      </c>
      <c r="AD78" s="282">
        <v>0</v>
      </c>
      <c r="AE78" s="282">
        <v>1698</v>
      </c>
      <c r="AF78" s="282">
        <v>0</v>
      </c>
      <c r="AG78" s="282">
        <v>1010</v>
      </c>
      <c r="AH78" s="282">
        <v>0</v>
      </c>
      <c r="AI78" s="282">
        <v>220</v>
      </c>
      <c r="AJ78" s="282">
        <v>56443</v>
      </c>
      <c r="AK78" s="282">
        <v>4033</v>
      </c>
      <c r="AL78" s="282">
        <v>723</v>
      </c>
      <c r="AM78" s="282">
        <v>0</v>
      </c>
      <c r="AN78" s="282">
        <v>0</v>
      </c>
      <c r="AO78" s="282">
        <v>0</v>
      </c>
      <c r="AP78" s="282">
        <v>2155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880</v>
      </c>
      <c r="AW78" s="282">
        <v>0</v>
      </c>
      <c r="AX78" s="282">
        <v>0</v>
      </c>
      <c r="AY78" s="282">
        <v>280</v>
      </c>
      <c r="AZ78" s="282">
        <v>0</v>
      </c>
      <c r="BA78" s="282">
        <v>0</v>
      </c>
      <c r="BB78" s="282">
        <v>170</v>
      </c>
      <c r="BC78" s="282">
        <v>0</v>
      </c>
      <c r="BD78" s="282">
        <v>0</v>
      </c>
      <c r="BE78" s="282">
        <v>2555</v>
      </c>
      <c r="BF78" s="282">
        <v>0</v>
      </c>
      <c r="BG78" s="282">
        <v>0</v>
      </c>
      <c r="BH78" s="282">
        <v>0</v>
      </c>
      <c r="BI78" s="282">
        <v>0</v>
      </c>
      <c r="BJ78" s="282">
        <v>524</v>
      </c>
      <c r="BK78" s="282">
        <v>-2959</v>
      </c>
      <c r="BL78" s="282">
        <v>0</v>
      </c>
      <c r="BM78" s="282">
        <v>150</v>
      </c>
      <c r="BN78" s="282">
        <v>128677</v>
      </c>
      <c r="BO78" s="282">
        <v>0</v>
      </c>
      <c r="BP78" s="282">
        <v>1070</v>
      </c>
      <c r="BQ78" s="282">
        <v>0</v>
      </c>
      <c r="BR78" s="282">
        <v>911</v>
      </c>
      <c r="BS78" s="282">
        <v>0</v>
      </c>
      <c r="BT78" s="282">
        <v>0</v>
      </c>
      <c r="BU78" s="282">
        <v>0</v>
      </c>
      <c r="BV78" s="282">
        <v>6677</v>
      </c>
      <c r="BW78" s="282">
        <v>661</v>
      </c>
      <c r="BX78" s="282">
        <v>0</v>
      </c>
      <c r="BY78" s="282">
        <v>1075</v>
      </c>
      <c r="BZ78" s="282">
        <v>220</v>
      </c>
      <c r="CA78" s="282">
        <v>180</v>
      </c>
      <c r="CB78" s="282">
        <v>0</v>
      </c>
      <c r="CC78" s="282">
        <v>6599</v>
      </c>
      <c r="CD78" s="282">
        <v>0</v>
      </c>
      <c r="CE78" s="25">
        <v>265963</v>
      </c>
      <c r="CF78" s="328">
        <v>0</v>
      </c>
    </row>
    <row r="79" spans="1:84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584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12418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1897</v>
      </c>
      <c r="AZ79" s="282">
        <v>0</v>
      </c>
      <c r="BA79" s="282">
        <v>0</v>
      </c>
      <c r="BB79" s="282">
        <v>0</v>
      </c>
      <c r="BC79" s="282">
        <v>0</v>
      </c>
      <c r="BD79" s="282">
        <v>456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636</v>
      </c>
      <c r="BO79" s="282">
        <v>293</v>
      </c>
      <c r="BP79" s="282">
        <v>615018</v>
      </c>
      <c r="BQ79" s="282">
        <v>0</v>
      </c>
      <c r="BR79" s="282">
        <v>9723</v>
      </c>
      <c r="BS79" s="282">
        <v>0</v>
      </c>
      <c r="BT79" s="282">
        <v>0</v>
      </c>
      <c r="BU79" s="282">
        <v>0</v>
      </c>
      <c r="BV79" s="282">
        <v>0</v>
      </c>
      <c r="BW79" s="282">
        <v>1395</v>
      </c>
      <c r="BX79" s="282">
        <v>0</v>
      </c>
      <c r="BY79" s="282">
        <v>1180</v>
      </c>
      <c r="BZ79" s="282">
        <v>0</v>
      </c>
      <c r="CA79" s="282">
        <v>0</v>
      </c>
      <c r="CB79" s="282">
        <v>0</v>
      </c>
      <c r="CC79" s="282">
        <v>112</v>
      </c>
      <c r="CD79" s="282">
        <v>0</v>
      </c>
      <c r="CE79" s="25">
        <v>643712</v>
      </c>
      <c r="CF79" s="328">
        <v>0</v>
      </c>
    </row>
    <row r="80" spans="1:84" x14ac:dyDescent="0.25">
      <c r="A80" s="26" t="s">
        <v>279</v>
      </c>
      <c r="B80" s="16"/>
      <c r="C80" s="282">
        <v>3099</v>
      </c>
      <c r="D80" s="282">
        <v>0</v>
      </c>
      <c r="E80" s="282">
        <v>14124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4770</v>
      </c>
      <c r="Q80" s="282">
        <v>0</v>
      </c>
      <c r="R80" s="282">
        <v>37249</v>
      </c>
      <c r="S80" s="282">
        <v>144</v>
      </c>
      <c r="T80" s="282">
        <v>0</v>
      </c>
      <c r="U80" s="282">
        <v>724</v>
      </c>
      <c r="V80" s="282">
        <v>529</v>
      </c>
      <c r="W80" s="282">
        <v>0</v>
      </c>
      <c r="X80" s="282">
        <v>0</v>
      </c>
      <c r="Y80" s="282">
        <v>4896</v>
      </c>
      <c r="Z80" s="282">
        <v>0</v>
      </c>
      <c r="AA80" s="282">
        <v>0</v>
      </c>
      <c r="AB80" s="282">
        <v>5494</v>
      </c>
      <c r="AC80" s="282">
        <v>3708</v>
      </c>
      <c r="AD80" s="282">
        <v>0</v>
      </c>
      <c r="AE80" s="282">
        <v>7307</v>
      </c>
      <c r="AF80" s="282">
        <v>0</v>
      </c>
      <c r="AG80" s="282">
        <v>12977</v>
      </c>
      <c r="AH80" s="282">
        <v>0</v>
      </c>
      <c r="AI80" s="282">
        <v>1626</v>
      </c>
      <c r="AJ80" s="282">
        <v>74280</v>
      </c>
      <c r="AK80" s="282">
        <v>12386</v>
      </c>
      <c r="AL80" s="282">
        <v>0</v>
      </c>
      <c r="AM80" s="282">
        <v>0</v>
      </c>
      <c r="AN80" s="282">
        <v>0</v>
      </c>
      <c r="AO80" s="282">
        <v>0</v>
      </c>
      <c r="AP80" s="282">
        <v>8854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4397</v>
      </c>
      <c r="AW80" s="282">
        <v>0</v>
      </c>
      <c r="AX80" s="282">
        <v>0</v>
      </c>
      <c r="AY80" s="282">
        <v>399</v>
      </c>
      <c r="AZ80" s="282">
        <v>0</v>
      </c>
      <c r="BA80" s="282">
        <v>0</v>
      </c>
      <c r="BB80" s="282">
        <v>3490</v>
      </c>
      <c r="BC80" s="282">
        <v>0</v>
      </c>
      <c r="BD80" s="282">
        <v>520</v>
      </c>
      <c r="BE80" s="282">
        <v>4926</v>
      </c>
      <c r="BF80" s="282">
        <v>0</v>
      </c>
      <c r="BG80" s="282">
        <v>0</v>
      </c>
      <c r="BH80" s="282">
        <v>0</v>
      </c>
      <c r="BI80" s="282">
        <v>0</v>
      </c>
      <c r="BJ80" s="282">
        <v>50</v>
      </c>
      <c r="BK80" s="282">
        <v>8914</v>
      </c>
      <c r="BL80" s="282">
        <v>0</v>
      </c>
      <c r="BM80" s="282">
        <v>0</v>
      </c>
      <c r="BN80" s="282">
        <v>68453</v>
      </c>
      <c r="BO80" s="282">
        <v>1963</v>
      </c>
      <c r="BP80" s="282">
        <v>2394</v>
      </c>
      <c r="BQ80" s="282">
        <v>0</v>
      </c>
      <c r="BR80" s="282">
        <v>2113</v>
      </c>
      <c r="BS80" s="282">
        <v>0</v>
      </c>
      <c r="BT80" s="282">
        <v>0</v>
      </c>
      <c r="BU80" s="282">
        <v>0</v>
      </c>
      <c r="BV80" s="282">
        <v>17814</v>
      </c>
      <c r="BW80" s="282">
        <v>3166</v>
      </c>
      <c r="BX80" s="282">
        <v>0</v>
      </c>
      <c r="BY80" s="282">
        <v>2010</v>
      </c>
      <c r="BZ80" s="282">
        <v>0</v>
      </c>
      <c r="CA80" s="282">
        <v>14390</v>
      </c>
      <c r="CB80" s="282">
        <v>0</v>
      </c>
      <c r="CC80" s="282">
        <v>584</v>
      </c>
      <c r="CD80" s="282">
        <v>0</v>
      </c>
      <c r="CE80" s="25">
        <v>327750</v>
      </c>
      <c r="CF80" s="328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1128342</v>
      </c>
      <c r="CD81" s="282">
        <v>0</v>
      </c>
      <c r="CE81" s="25">
        <v>1128342</v>
      </c>
      <c r="CF81" s="328"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0</v>
      </c>
      <c r="CF82" s="328">
        <v>0</v>
      </c>
    </row>
    <row r="83" spans="1:84" x14ac:dyDescent="0.25">
      <c r="A83" s="26" t="s">
        <v>282</v>
      </c>
      <c r="B83" s="16"/>
      <c r="C83" s="273">
        <v>40</v>
      </c>
      <c r="D83" s="273">
        <v>0</v>
      </c>
      <c r="E83" s="273">
        <v>2609</v>
      </c>
      <c r="F83" s="273">
        <v>0</v>
      </c>
      <c r="G83" s="273">
        <v>0</v>
      </c>
      <c r="H83" s="273">
        <v>0</v>
      </c>
      <c r="I83" s="273">
        <v>0</v>
      </c>
      <c r="J83" s="273">
        <v>0</v>
      </c>
      <c r="K83" s="273">
        <v>0</v>
      </c>
      <c r="L83" s="273">
        <v>0</v>
      </c>
      <c r="M83" s="273">
        <v>0</v>
      </c>
      <c r="N83" s="273">
        <v>0</v>
      </c>
      <c r="O83" s="273">
        <v>0</v>
      </c>
      <c r="P83" s="273">
        <v>3661</v>
      </c>
      <c r="Q83" s="273">
        <v>0</v>
      </c>
      <c r="R83" s="273">
        <v>0</v>
      </c>
      <c r="S83" s="273">
        <v>387</v>
      </c>
      <c r="T83" s="273">
        <v>0</v>
      </c>
      <c r="U83" s="273">
        <v>950</v>
      </c>
      <c r="V83" s="273">
        <v>0</v>
      </c>
      <c r="W83" s="273">
        <v>0</v>
      </c>
      <c r="X83" s="273">
        <v>0</v>
      </c>
      <c r="Y83" s="273">
        <v>38</v>
      </c>
      <c r="Z83" s="273">
        <v>0</v>
      </c>
      <c r="AA83" s="273">
        <v>0</v>
      </c>
      <c r="AB83" s="273">
        <v>9988</v>
      </c>
      <c r="AC83" s="273">
        <v>190</v>
      </c>
      <c r="AD83" s="273">
        <v>0</v>
      </c>
      <c r="AE83" s="273">
        <v>0</v>
      </c>
      <c r="AF83" s="273">
        <v>0</v>
      </c>
      <c r="AG83" s="273">
        <v>75690</v>
      </c>
      <c r="AH83" s="273">
        <v>0</v>
      </c>
      <c r="AI83" s="273">
        <v>0</v>
      </c>
      <c r="AJ83" s="273">
        <v>4088</v>
      </c>
      <c r="AK83" s="273">
        <v>203</v>
      </c>
      <c r="AL83" s="273">
        <v>34</v>
      </c>
      <c r="AM83" s="273">
        <v>0</v>
      </c>
      <c r="AN83" s="273">
        <v>0</v>
      </c>
      <c r="AO83" s="273">
        <v>0</v>
      </c>
      <c r="AP83" s="273">
        <v>0</v>
      </c>
      <c r="AQ83" s="273">
        <v>0</v>
      </c>
      <c r="AR83" s="273">
        <v>0</v>
      </c>
      <c r="AS83" s="273">
        <v>0</v>
      </c>
      <c r="AT83" s="273">
        <v>0</v>
      </c>
      <c r="AU83" s="273">
        <v>0</v>
      </c>
      <c r="AV83" s="273">
        <v>0</v>
      </c>
      <c r="AW83" s="273">
        <v>0</v>
      </c>
      <c r="AX83" s="273">
        <v>0</v>
      </c>
      <c r="AY83" s="273">
        <v>196</v>
      </c>
      <c r="AZ83" s="273">
        <v>0</v>
      </c>
      <c r="BA83" s="273">
        <v>0</v>
      </c>
      <c r="BB83" s="273">
        <v>116</v>
      </c>
      <c r="BC83" s="273">
        <v>0</v>
      </c>
      <c r="BD83" s="273">
        <v>27860</v>
      </c>
      <c r="BE83" s="273">
        <v>22</v>
      </c>
      <c r="BF83" s="273">
        <v>1586</v>
      </c>
      <c r="BG83" s="273">
        <v>0</v>
      </c>
      <c r="BH83" s="273">
        <v>0</v>
      </c>
      <c r="BI83" s="273">
        <v>0</v>
      </c>
      <c r="BJ83" s="273">
        <v>978</v>
      </c>
      <c r="BK83" s="273">
        <v>10452</v>
      </c>
      <c r="BL83" s="273">
        <v>0</v>
      </c>
      <c r="BM83" s="273">
        <v>2038</v>
      </c>
      <c r="BN83" s="273">
        <v>-96447</v>
      </c>
      <c r="BO83" s="273">
        <v>0</v>
      </c>
      <c r="BP83" s="273">
        <v>49627</v>
      </c>
      <c r="BQ83" s="273">
        <v>0</v>
      </c>
      <c r="BR83" s="273">
        <v>4796</v>
      </c>
      <c r="BS83" s="273">
        <v>0</v>
      </c>
      <c r="BT83" s="273">
        <v>0</v>
      </c>
      <c r="BU83" s="273">
        <v>0</v>
      </c>
      <c r="BV83" s="273">
        <v>786</v>
      </c>
      <c r="BW83" s="273">
        <v>0</v>
      </c>
      <c r="BX83" s="273">
        <v>0</v>
      </c>
      <c r="BY83" s="273">
        <v>559</v>
      </c>
      <c r="BZ83" s="273">
        <v>0</v>
      </c>
      <c r="CA83" s="273">
        <v>834</v>
      </c>
      <c r="CB83" s="273">
        <v>0</v>
      </c>
      <c r="CC83" s="273">
        <v>179812</v>
      </c>
      <c r="CD83" s="282">
        <v>0</v>
      </c>
      <c r="CE83" s="25">
        <v>281093</v>
      </c>
      <c r="CF83" s="328">
        <v>0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v>0</v>
      </c>
      <c r="CF84" s="328">
        <v>0</v>
      </c>
    </row>
    <row r="85" spans="1:84" x14ac:dyDescent="0.25">
      <c r="A85" s="31" t="s">
        <v>284</v>
      </c>
      <c r="B85" s="25"/>
      <c r="C85" s="25">
        <v>8627963</v>
      </c>
      <c r="D85" s="25">
        <v>0</v>
      </c>
      <c r="E85" s="25">
        <v>8142771</v>
      </c>
      <c r="F85" s="25">
        <v>7470626</v>
      </c>
      <c r="G85" s="25">
        <v>0</v>
      </c>
      <c r="H85" s="25">
        <v>0</v>
      </c>
      <c r="I85" s="25">
        <v>0</v>
      </c>
      <c r="J85" s="25">
        <v>564546</v>
      </c>
      <c r="K85" s="25">
        <v>0</v>
      </c>
      <c r="L85" s="25">
        <v>0</v>
      </c>
      <c r="M85" s="25">
        <v>0</v>
      </c>
      <c r="N85" s="25">
        <v>328741</v>
      </c>
      <c r="O85" s="25">
        <v>202288</v>
      </c>
      <c r="P85" s="25">
        <v>5894487</v>
      </c>
      <c r="Q85" s="25">
        <v>761017</v>
      </c>
      <c r="R85" s="25">
        <v>7198936</v>
      </c>
      <c r="S85" s="25">
        <v>4254331</v>
      </c>
      <c r="T85" s="25">
        <v>190330</v>
      </c>
      <c r="U85" s="25">
        <v>6184824</v>
      </c>
      <c r="V85" s="25">
        <v>111341</v>
      </c>
      <c r="W85" s="25">
        <v>520437</v>
      </c>
      <c r="X85" s="25">
        <v>1452961</v>
      </c>
      <c r="Y85" s="25">
        <v>4455134</v>
      </c>
      <c r="Z85" s="25">
        <v>0</v>
      </c>
      <c r="AA85" s="25">
        <v>375238</v>
      </c>
      <c r="AB85" s="25">
        <v>5556748</v>
      </c>
      <c r="AC85" s="25">
        <v>2338478</v>
      </c>
      <c r="AD85" s="25">
        <v>0</v>
      </c>
      <c r="AE85" s="25">
        <v>1114092</v>
      </c>
      <c r="AF85" s="25">
        <v>0</v>
      </c>
      <c r="AG85" s="25">
        <v>10963224</v>
      </c>
      <c r="AH85" s="25">
        <v>19036</v>
      </c>
      <c r="AI85" s="25">
        <v>1506167</v>
      </c>
      <c r="AJ85" s="25">
        <v>25796938</v>
      </c>
      <c r="AK85" s="25">
        <v>1719163</v>
      </c>
      <c r="AL85" s="25">
        <v>147756</v>
      </c>
      <c r="AM85" s="25">
        <v>0</v>
      </c>
      <c r="AN85" s="25">
        <v>0</v>
      </c>
      <c r="AO85" s="25">
        <v>0</v>
      </c>
      <c r="AP85" s="25">
        <v>1729390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271655</v>
      </c>
      <c r="AW85" s="25">
        <v>0</v>
      </c>
      <c r="AX85" s="25">
        <v>0</v>
      </c>
      <c r="AY85" s="25">
        <v>2423899</v>
      </c>
      <c r="AZ85" s="25">
        <v>0</v>
      </c>
      <c r="BA85" s="25">
        <v>24052</v>
      </c>
      <c r="BB85" s="25">
        <v>1206574</v>
      </c>
      <c r="BC85" s="25">
        <v>0</v>
      </c>
      <c r="BD85" s="25">
        <v>1069244</v>
      </c>
      <c r="BE85" s="25">
        <v>4785258</v>
      </c>
      <c r="BF85" s="25">
        <v>3272452</v>
      </c>
      <c r="BG85" s="25">
        <v>0</v>
      </c>
      <c r="BH85" s="25">
        <v>2731388</v>
      </c>
      <c r="BI85" s="25">
        <v>0</v>
      </c>
      <c r="BJ85" s="25">
        <v>1219612</v>
      </c>
      <c r="BK85" s="25">
        <v>3238952</v>
      </c>
      <c r="BL85" s="25">
        <v>960952</v>
      </c>
      <c r="BM85" s="25">
        <v>14965</v>
      </c>
      <c r="BN85" s="25">
        <v>4793091</v>
      </c>
      <c r="BO85" s="25">
        <v>243646</v>
      </c>
      <c r="BP85" s="25">
        <v>1616408</v>
      </c>
      <c r="BQ85" s="25">
        <v>0</v>
      </c>
      <c r="BR85" s="25">
        <v>2473913</v>
      </c>
      <c r="BS85" s="25">
        <v>32692</v>
      </c>
      <c r="BT85" s="25">
        <v>0</v>
      </c>
      <c r="BU85" s="25">
        <v>0</v>
      </c>
      <c r="BV85" s="25">
        <v>1791777</v>
      </c>
      <c r="BW85" s="25">
        <v>348128</v>
      </c>
      <c r="BX85" s="25">
        <v>0</v>
      </c>
      <c r="BY85" s="25">
        <v>2385749</v>
      </c>
      <c r="BZ85" s="25">
        <v>238671</v>
      </c>
      <c r="CA85" s="25">
        <v>897174</v>
      </c>
      <c r="CB85" s="25">
        <v>3661</v>
      </c>
      <c r="CC85" s="25">
        <v>4030988</v>
      </c>
      <c r="CD85" s="25">
        <v>0</v>
      </c>
      <c r="CE85" s="25">
        <v>147701864</v>
      </c>
      <c r="CF85" s="328">
        <v>0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6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  <c r="CF86" s="328">
        <v>0</v>
      </c>
    </row>
    <row r="87" spans="1:84" x14ac:dyDescent="0.25">
      <c r="A87" s="21" t="s">
        <v>286</v>
      </c>
      <c r="B87" s="16"/>
      <c r="C87" s="273">
        <v>16504105</v>
      </c>
      <c r="D87" s="273">
        <v>0</v>
      </c>
      <c r="E87" s="273">
        <v>20485260</v>
      </c>
      <c r="F87" s="273">
        <v>8920598</v>
      </c>
      <c r="G87" s="273">
        <v>0</v>
      </c>
      <c r="H87" s="273">
        <v>0</v>
      </c>
      <c r="I87" s="273">
        <v>0</v>
      </c>
      <c r="J87" s="273">
        <v>586049</v>
      </c>
      <c r="K87" s="273">
        <v>0</v>
      </c>
      <c r="L87" s="273">
        <v>0</v>
      </c>
      <c r="M87" s="273">
        <v>0</v>
      </c>
      <c r="N87" s="273">
        <v>0</v>
      </c>
      <c r="O87" s="273">
        <v>19412333</v>
      </c>
      <c r="P87" s="273">
        <v>9133551</v>
      </c>
      <c r="Q87" s="273">
        <v>1251206</v>
      </c>
      <c r="R87" s="273">
        <v>8895358</v>
      </c>
      <c r="S87" s="273">
        <v>1381861</v>
      </c>
      <c r="T87" s="273">
        <v>45328</v>
      </c>
      <c r="U87" s="273">
        <v>11162611</v>
      </c>
      <c r="V87" s="273">
        <v>39397</v>
      </c>
      <c r="W87" s="273">
        <v>843271</v>
      </c>
      <c r="X87" s="273">
        <v>7159101</v>
      </c>
      <c r="Y87" s="273">
        <v>2999078</v>
      </c>
      <c r="Z87" s="273">
        <v>0</v>
      </c>
      <c r="AA87" s="273">
        <v>87017</v>
      </c>
      <c r="AB87" s="273">
        <v>14933899</v>
      </c>
      <c r="AC87" s="273">
        <v>9261304</v>
      </c>
      <c r="AD87" s="273">
        <v>0</v>
      </c>
      <c r="AE87" s="273">
        <v>1006535</v>
      </c>
      <c r="AF87" s="273">
        <v>0</v>
      </c>
      <c r="AG87" s="273">
        <v>7996582</v>
      </c>
      <c r="AH87" s="273">
        <v>0</v>
      </c>
      <c r="AI87" s="273">
        <v>81903</v>
      </c>
      <c r="AJ87" s="273">
        <v>2540492</v>
      </c>
      <c r="AK87" s="273">
        <v>0</v>
      </c>
      <c r="AL87" s="273">
        <v>105910</v>
      </c>
      <c r="AM87" s="273">
        <v>0</v>
      </c>
      <c r="AN87" s="273">
        <v>0</v>
      </c>
      <c r="AO87" s="273">
        <v>0</v>
      </c>
      <c r="AP87" s="273">
        <v>236689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454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145069892</v>
      </c>
      <c r="CF87" s="328">
        <v>0</v>
      </c>
    </row>
    <row r="88" spans="1:84" x14ac:dyDescent="0.25">
      <c r="A88" s="21" t="s">
        <v>287</v>
      </c>
      <c r="B88" s="16"/>
      <c r="C88" s="273">
        <v>1158589</v>
      </c>
      <c r="D88" s="273">
        <v>0</v>
      </c>
      <c r="E88" s="273">
        <v>3777193</v>
      </c>
      <c r="F88" s="273">
        <v>59676</v>
      </c>
      <c r="G88" s="273">
        <v>0</v>
      </c>
      <c r="H88" s="273">
        <v>0</v>
      </c>
      <c r="I88" s="273">
        <v>0</v>
      </c>
      <c r="J88" s="273">
        <v>8005</v>
      </c>
      <c r="K88" s="273">
        <v>0</v>
      </c>
      <c r="L88" s="273">
        <v>0</v>
      </c>
      <c r="M88" s="273">
        <v>0</v>
      </c>
      <c r="N88" s="273">
        <v>0</v>
      </c>
      <c r="O88" s="273">
        <v>615321</v>
      </c>
      <c r="P88" s="273">
        <v>51003512</v>
      </c>
      <c r="Q88" s="273">
        <v>5351911</v>
      </c>
      <c r="R88" s="273">
        <v>16913220</v>
      </c>
      <c r="S88" s="273">
        <v>5888571</v>
      </c>
      <c r="T88" s="273">
        <v>1402209</v>
      </c>
      <c r="U88" s="273">
        <v>21375994</v>
      </c>
      <c r="V88" s="273">
        <v>218754</v>
      </c>
      <c r="W88" s="273">
        <v>5517366</v>
      </c>
      <c r="X88" s="273">
        <v>29242790</v>
      </c>
      <c r="Y88" s="273">
        <v>22920745</v>
      </c>
      <c r="Z88" s="273">
        <v>0</v>
      </c>
      <c r="AA88" s="273">
        <v>577748</v>
      </c>
      <c r="AB88" s="273">
        <v>15329226</v>
      </c>
      <c r="AC88" s="273">
        <v>1550514</v>
      </c>
      <c r="AD88" s="273">
        <v>0</v>
      </c>
      <c r="AE88" s="273">
        <v>2271610</v>
      </c>
      <c r="AF88" s="273">
        <v>0</v>
      </c>
      <c r="AG88" s="273">
        <v>55778985</v>
      </c>
      <c r="AH88" s="273">
        <v>0</v>
      </c>
      <c r="AI88" s="273">
        <v>7756266</v>
      </c>
      <c r="AJ88" s="273">
        <v>23840418</v>
      </c>
      <c r="AK88" s="273">
        <v>2134511</v>
      </c>
      <c r="AL88" s="273">
        <v>241624</v>
      </c>
      <c r="AM88" s="273">
        <v>0</v>
      </c>
      <c r="AN88" s="273">
        <v>0</v>
      </c>
      <c r="AO88" s="273">
        <v>0</v>
      </c>
      <c r="AP88" s="273">
        <v>1688135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1762868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278385761</v>
      </c>
      <c r="CF88" s="328">
        <v>0</v>
      </c>
    </row>
    <row r="89" spans="1:84" x14ac:dyDescent="0.25">
      <c r="A89" s="21" t="s">
        <v>288</v>
      </c>
      <c r="B89" s="16"/>
      <c r="C89" s="25">
        <v>17662694</v>
      </c>
      <c r="D89" s="25">
        <v>0</v>
      </c>
      <c r="E89" s="25">
        <v>24262453</v>
      </c>
      <c r="F89" s="25">
        <v>8980274</v>
      </c>
      <c r="G89" s="25">
        <v>0</v>
      </c>
      <c r="H89" s="25">
        <v>0</v>
      </c>
      <c r="I89" s="25">
        <v>0</v>
      </c>
      <c r="J89" s="25">
        <v>594054</v>
      </c>
      <c r="K89" s="25">
        <v>0</v>
      </c>
      <c r="L89" s="25">
        <v>0</v>
      </c>
      <c r="M89" s="25">
        <v>0</v>
      </c>
      <c r="N89" s="25">
        <v>0</v>
      </c>
      <c r="O89" s="25">
        <v>20027654</v>
      </c>
      <c r="P89" s="25">
        <v>60137063</v>
      </c>
      <c r="Q89" s="25">
        <v>6603117</v>
      </c>
      <c r="R89" s="25">
        <v>25808578</v>
      </c>
      <c r="S89" s="25">
        <v>7270432</v>
      </c>
      <c r="T89" s="25">
        <v>1447537</v>
      </c>
      <c r="U89" s="25">
        <v>32538605</v>
      </c>
      <c r="V89" s="25">
        <v>258151</v>
      </c>
      <c r="W89" s="25">
        <v>6360637</v>
      </c>
      <c r="X89" s="25">
        <v>36401891</v>
      </c>
      <c r="Y89" s="25">
        <v>25919823</v>
      </c>
      <c r="Z89" s="25">
        <v>0</v>
      </c>
      <c r="AA89" s="25">
        <v>664765</v>
      </c>
      <c r="AB89" s="25">
        <v>30263125</v>
      </c>
      <c r="AC89" s="25">
        <v>10811818</v>
      </c>
      <c r="AD89" s="25">
        <v>0</v>
      </c>
      <c r="AE89" s="25">
        <v>3278145</v>
      </c>
      <c r="AF89" s="25">
        <v>0</v>
      </c>
      <c r="AG89" s="25">
        <v>63775567</v>
      </c>
      <c r="AH89" s="25">
        <v>0</v>
      </c>
      <c r="AI89" s="25">
        <v>7838169</v>
      </c>
      <c r="AJ89" s="25">
        <v>26380910</v>
      </c>
      <c r="AK89" s="25">
        <v>2134511</v>
      </c>
      <c r="AL89" s="25">
        <v>347534</v>
      </c>
      <c r="AM89" s="25">
        <v>0</v>
      </c>
      <c r="AN89" s="25">
        <v>0</v>
      </c>
      <c r="AO89" s="25">
        <v>0</v>
      </c>
      <c r="AP89" s="25">
        <v>1924824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1763322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423455653</v>
      </c>
      <c r="CF89" s="328">
        <v>0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20671.507617905991</v>
      </c>
      <c r="F90" s="273">
        <v>13097.049211604635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10145.746945045772</v>
      </c>
      <c r="Q90" s="273">
        <v>1441.5738152960712</v>
      </c>
      <c r="R90" s="273">
        <v>192.07215590621007</v>
      </c>
      <c r="S90" s="273">
        <v>1403.3659133147285</v>
      </c>
      <c r="T90" s="273">
        <v>0</v>
      </c>
      <c r="U90" s="273">
        <v>3357.132144360693</v>
      </c>
      <c r="V90" s="273">
        <v>0</v>
      </c>
      <c r="W90" s="273">
        <v>0</v>
      </c>
      <c r="X90" s="273">
        <v>0</v>
      </c>
      <c r="Y90" s="273">
        <v>6868.1285426462537</v>
      </c>
      <c r="Z90" s="273">
        <v>0</v>
      </c>
      <c r="AA90" s="273">
        <v>0</v>
      </c>
      <c r="AB90" s="273">
        <v>1704.8985451674885</v>
      </c>
      <c r="AC90" s="273">
        <v>856.0635335819793</v>
      </c>
      <c r="AD90" s="273">
        <v>0</v>
      </c>
      <c r="AE90" s="273">
        <v>2105.565192971841</v>
      </c>
      <c r="AF90" s="273">
        <v>0</v>
      </c>
      <c r="AG90" s="273">
        <v>5650.6389092407608</v>
      </c>
      <c r="AH90" s="273">
        <v>0</v>
      </c>
      <c r="AI90" s="273">
        <v>4006.6664780435226</v>
      </c>
      <c r="AJ90" s="273">
        <v>69818.22867190736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7613.6989542821866</v>
      </c>
      <c r="AZ90" s="273">
        <v>0</v>
      </c>
      <c r="BA90" s="273">
        <v>678.44842166870967</v>
      </c>
      <c r="BB90" s="273">
        <v>604.09790970501558</v>
      </c>
      <c r="BC90" s="273">
        <v>0</v>
      </c>
      <c r="BD90" s="273">
        <v>4854.4688436295355</v>
      </c>
      <c r="BE90" s="273">
        <v>25304.990217643426</v>
      </c>
      <c r="BF90" s="273">
        <v>3533.7146102744673</v>
      </c>
      <c r="BG90" s="273">
        <v>0</v>
      </c>
      <c r="BH90" s="273">
        <v>3670.0238822079064</v>
      </c>
      <c r="BI90" s="273">
        <v>0</v>
      </c>
      <c r="BJ90" s="273">
        <v>1501.467283266825</v>
      </c>
      <c r="BK90" s="273">
        <v>1928.9827270580661</v>
      </c>
      <c r="BL90" s="273">
        <v>1370.3212413308643</v>
      </c>
      <c r="BM90" s="273">
        <v>0</v>
      </c>
      <c r="BN90" s="273">
        <v>29553.295859568956</v>
      </c>
      <c r="BO90" s="273">
        <v>211.69242989662936</v>
      </c>
      <c r="BP90" s="273">
        <v>1206.1305274110396</v>
      </c>
      <c r="BQ90" s="273">
        <v>0</v>
      </c>
      <c r="BR90" s="273">
        <v>1690.441501174548</v>
      </c>
      <c r="BS90" s="273">
        <v>922.15287754970745</v>
      </c>
      <c r="BT90" s="273">
        <v>0</v>
      </c>
      <c r="BU90" s="273">
        <v>0</v>
      </c>
      <c r="BV90" s="273">
        <v>1695.6047311720265</v>
      </c>
      <c r="BW90" s="273">
        <v>971.71988552550329</v>
      </c>
      <c r="BX90" s="273">
        <v>0</v>
      </c>
      <c r="BY90" s="273">
        <v>622.68553769593893</v>
      </c>
      <c r="BZ90" s="273">
        <v>0</v>
      </c>
      <c r="CA90" s="273">
        <v>7927.6233381288957</v>
      </c>
      <c r="CB90" s="273">
        <v>103.26459994957531</v>
      </c>
      <c r="CC90" s="273">
        <v>272.61854386687878</v>
      </c>
      <c r="CD90" s="224" t="s">
        <v>247</v>
      </c>
      <c r="CE90" s="25">
        <v>237556.0816</v>
      </c>
      <c r="CF90" s="25"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22661</v>
      </c>
      <c r="F91" s="273">
        <v>4318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1050</v>
      </c>
      <c r="AH91" s="273">
        <v>0</v>
      </c>
      <c r="AI91" s="273">
        <v>203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105083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133315</v>
      </c>
      <c r="CF91" s="25">
        <v>-105083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25761.743339062505</v>
      </c>
      <c r="F92" s="273">
        <v>16322.364902812504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12644.121439687502</v>
      </c>
      <c r="Q92" s="273">
        <v>1797.0044400000004</v>
      </c>
      <c r="R92" s="273">
        <v>239.94093375000003</v>
      </c>
      <c r="S92" s="273">
        <v>1748.505740625</v>
      </c>
      <c r="T92" s="273">
        <v>0</v>
      </c>
      <c r="U92" s="273">
        <v>4183.6509618750015</v>
      </c>
      <c r="V92" s="273">
        <v>0</v>
      </c>
      <c r="W92" s="273">
        <v>0</v>
      </c>
      <c r="X92" s="273">
        <v>0</v>
      </c>
      <c r="Y92" s="273">
        <v>8558.7441581250023</v>
      </c>
      <c r="Z92" s="273">
        <v>0</v>
      </c>
      <c r="AA92" s="273">
        <v>0</v>
      </c>
      <c r="AB92" s="273">
        <v>2125.0088015625006</v>
      </c>
      <c r="AC92" s="273">
        <v>1066.9713862500003</v>
      </c>
      <c r="AD92" s="273">
        <v>0</v>
      </c>
      <c r="AE92" s="273">
        <v>2624.0348925000003</v>
      </c>
      <c r="AF92" s="273">
        <v>0</v>
      </c>
      <c r="AG92" s="273">
        <v>7042.5216618750019</v>
      </c>
      <c r="AH92" s="273">
        <v>0</v>
      </c>
      <c r="AI92" s="273">
        <v>4992.8134725000009</v>
      </c>
      <c r="AJ92" s="273">
        <v>87009.21924187502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766.34775000000002</v>
      </c>
      <c r="BB92" s="273">
        <v>682.99875000000009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4148.9280000000008</v>
      </c>
      <c r="BI92" s="273">
        <v>0</v>
      </c>
      <c r="BJ92" s="24" t="s">
        <v>247</v>
      </c>
      <c r="BK92" s="273">
        <v>2180.9655000000002</v>
      </c>
      <c r="BL92" s="273">
        <v>1548.9022500000003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1041.8625</v>
      </c>
      <c r="BT92" s="273">
        <v>0</v>
      </c>
      <c r="BU92" s="273">
        <v>0</v>
      </c>
      <c r="BV92" s="273">
        <v>1917.0270000000003</v>
      </c>
      <c r="BW92" s="273">
        <v>1098.586125</v>
      </c>
      <c r="BX92" s="273">
        <v>0</v>
      </c>
      <c r="BY92" s="273">
        <v>703.83600000000013</v>
      </c>
      <c r="BZ92" s="273">
        <v>0</v>
      </c>
      <c r="CA92" s="273">
        <v>8961.1751250000016</v>
      </c>
      <c r="CB92" s="273">
        <v>111.35250000000002</v>
      </c>
      <c r="CC92" s="24" t="s">
        <v>247</v>
      </c>
      <c r="CD92" s="24" t="s">
        <v>247</v>
      </c>
      <c r="CE92" s="25">
        <v>199278.62687250003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146021.22029790652</v>
      </c>
      <c r="F93" s="273">
        <v>107709.34531596732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4912.9731166897545</v>
      </c>
      <c r="O93" s="273">
        <v>0</v>
      </c>
      <c r="P93" s="273">
        <v>41520.488042698642</v>
      </c>
      <c r="Q93" s="273">
        <v>9537.8610822252995</v>
      </c>
      <c r="R93" s="273">
        <v>0</v>
      </c>
      <c r="S93" s="273">
        <v>1807.863703051567</v>
      </c>
      <c r="T93" s="273">
        <v>0</v>
      </c>
      <c r="U93" s="273">
        <v>686.57419257111053</v>
      </c>
      <c r="V93" s="273">
        <v>0</v>
      </c>
      <c r="W93" s="273">
        <v>0</v>
      </c>
      <c r="X93" s="273">
        <v>15561.773344683383</v>
      </c>
      <c r="Y93" s="273">
        <v>30102.310704436877</v>
      </c>
      <c r="Z93" s="273">
        <v>0</v>
      </c>
      <c r="AA93" s="273">
        <v>998.8101947202839</v>
      </c>
      <c r="AB93" s="273">
        <v>0</v>
      </c>
      <c r="AC93" s="273">
        <v>0</v>
      </c>
      <c r="AD93" s="273">
        <v>0</v>
      </c>
      <c r="AE93" s="273">
        <v>736.60095534639242</v>
      </c>
      <c r="AF93" s="273">
        <v>0</v>
      </c>
      <c r="AG93" s="273">
        <v>147496.14726938467</v>
      </c>
      <c r="AH93" s="273">
        <v>0</v>
      </c>
      <c r="AI93" s="273">
        <v>25875.911780318231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532967.88</v>
      </c>
      <c r="CF93" s="25">
        <v>0</v>
      </c>
    </row>
    <row r="94" spans="1:84" x14ac:dyDescent="0.25">
      <c r="A94" s="21" t="s">
        <v>293</v>
      </c>
      <c r="B94" s="16"/>
      <c r="C94" s="277">
        <v>15.471778846153843</v>
      </c>
      <c r="D94" s="277">
        <v>0</v>
      </c>
      <c r="E94" s="277">
        <v>14.519774038461536</v>
      </c>
      <c r="F94" s="277">
        <v>18.937692307692309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2.1754807692307691E-2</v>
      </c>
      <c r="O94" s="277">
        <v>0</v>
      </c>
      <c r="P94" s="277">
        <v>8.695240384615385</v>
      </c>
      <c r="Q94" s="277">
        <v>4.0151346153846141</v>
      </c>
      <c r="R94" s="277">
        <v>0</v>
      </c>
      <c r="S94" s="277">
        <v>0</v>
      </c>
      <c r="T94" s="277">
        <v>1.1710144230769231</v>
      </c>
      <c r="U94" s="277">
        <v>0</v>
      </c>
      <c r="V94" s="277">
        <v>0</v>
      </c>
      <c r="W94" s="277">
        <v>0</v>
      </c>
      <c r="X94" s="277">
        <v>0</v>
      </c>
      <c r="Y94" s="277">
        <v>0</v>
      </c>
      <c r="Z94" s="277">
        <v>0</v>
      </c>
      <c r="AA94" s="277">
        <v>0</v>
      </c>
      <c r="AB94" s="277">
        <v>0</v>
      </c>
      <c r="AC94" s="277">
        <v>0</v>
      </c>
      <c r="AD94" s="277">
        <v>0</v>
      </c>
      <c r="AE94" s="277">
        <v>0</v>
      </c>
      <c r="AF94" s="277">
        <v>0</v>
      </c>
      <c r="AG94" s="277">
        <v>17.873899038461534</v>
      </c>
      <c r="AH94" s="277">
        <v>0</v>
      </c>
      <c r="AI94" s="277">
        <v>6.9613798076923086</v>
      </c>
      <c r="AJ94" s="277">
        <v>10.41870673076923</v>
      </c>
      <c r="AK94" s="277">
        <v>8.4134615384615381E-3</v>
      </c>
      <c r="AL94" s="277">
        <v>0</v>
      </c>
      <c r="AM94" s="277">
        <v>0</v>
      </c>
      <c r="AN94" s="277">
        <v>0</v>
      </c>
      <c r="AO94" s="277">
        <v>0</v>
      </c>
      <c r="AP94" s="277">
        <v>0.32210576923076928</v>
      </c>
      <c r="AQ94" s="277">
        <v>0</v>
      </c>
      <c r="AR94" s="277">
        <v>0</v>
      </c>
      <c r="AS94" s="277">
        <v>0</v>
      </c>
      <c r="AT94" s="277">
        <v>0</v>
      </c>
      <c r="AU94" s="277">
        <v>0</v>
      </c>
      <c r="AV94" s="277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98.41689423076923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1059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98837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297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297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297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1060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37" t="s">
        <v>1061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1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2673</v>
      </c>
      <c r="D127" s="295">
        <v>10136</v>
      </c>
      <c r="E127" s="16"/>
    </row>
    <row r="128" spans="1:5" x14ac:dyDescent="0.25">
      <c r="A128" s="16" t="s">
        <v>334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1012</v>
      </c>
      <c r="D130" s="295">
        <v>1398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12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0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11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23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46</v>
      </c>
    </row>
    <row r="144" spans="1:5" x14ac:dyDescent="0.25">
      <c r="A144" s="16" t="s">
        <v>348</v>
      </c>
      <c r="B144" s="35" t="s">
        <v>299</v>
      </c>
      <c r="C144" s="292">
        <v>50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11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837.55385384601527</v>
      </c>
      <c r="C154" s="295">
        <v>991.68707931910035</v>
      </c>
      <c r="D154" s="295">
        <v>843.75906683488449</v>
      </c>
      <c r="E154" s="25">
        <v>2673</v>
      </c>
    </row>
    <row r="155" spans="1:6" x14ac:dyDescent="0.25">
      <c r="A155" s="16" t="s">
        <v>241</v>
      </c>
      <c r="B155" s="295">
        <v>4659.5289671497985</v>
      </c>
      <c r="C155" s="295">
        <v>2288.2313152979605</v>
      </c>
      <c r="D155" s="295">
        <v>3075.239717552241</v>
      </c>
      <c r="E155" s="25">
        <v>10023</v>
      </c>
    </row>
    <row r="156" spans="1:6" x14ac:dyDescent="0.25">
      <c r="A156" s="16" t="s">
        <v>355</v>
      </c>
      <c r="B156" s="295">
        <v>0</v>
      </c>
      <c r="C156" s="295">
        <v>0</v>
      </c>
      <c r="D156" s="295">
        <v>0</v>
      </c>
      <c r="E156" s="25">
        <v>0</v>
      </c>
    </row>
    <row r="157" spans="1:6" x14ac:dyDescent="0.25">
      <c r="A157" s="16" t="s">
        <v>286</v>
      </c>
      <c r="B157" s="295">
        <v>64888260.189999998</v>
      </c>
      <c r="C157" s="295">
        <v>41832574.829999998</v>
      </c>
      <c r="D157" s="295">
        <v>38349057.080000028</v>
      </c>
      <c r="E157" s="25">
        <v>145069892.10000002</v>
      </c>
      <c r="F157" s="14"/>
    </row>
    <row r="158" spans="1:6" x14ac:dyDescent="0.25">
      <c r="A158" s="16" t="s">
        <v>287</v>
      </c>
      <c r="B158" s="295">
        <v>84724121.439999998</v>
      </c>
      <c r="C158" s="295">
        <v>82586065.219999999</v>
      </c>
      <c r="D158" s="295">
        <v>111075574.68999997</v>
      </c>
      <c r="E158" s="25">
        <v>278385761.34999996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4168028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94535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553461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9222589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454479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3628574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334255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18455921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157643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426028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583671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1306759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383260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1690019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0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0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3313944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3313944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9" x14ac:dyDescent="0.25">
      <c r="A209" s="37" t="s">
        <v>384</v>
      </c>
      <c r="B209" s="30"/>
      <c r="C209" s="30"/>
      <c r="D209" s="30"/>
      <c r="E209" s="30"/>
    </row>
    <row r="210" spans="1:9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  <c r="F210" s="338" t="s">
        <v>1062</v>
      </c>
      <c r="G210" s="339"/>
      <c r="H210" s="339"/>
      <c r="I210" s="339"/>
    </row>
    <row r="211" spans="1:9" x14ac:dyDescent="0.25">
      <c r="A211" s="16" t="s">
        <v>389</v>
      </c>
      <c r="B211" s="295">
        <v>10642078</v>
      </c>
      <c r="C211" s="292">
        <v>0</v>
      </c>
      <c r="D211" s="295">
        <v>0</v>
      </c>
      <c r="E211" s="25">
        <v>10642078</v>
      </c>
    </row>
    <row r="212" spans="1:9" x14ac:dyDescent="0.25">
      <c r="A212" s="16" t="s">
        <v>390</v>
      </c>
      <c r="B212" s="295">
        <v>555844</v>
      </c>
      <c r="C212" s="292">
        <v>0</v>
      </c>
      <c r="D212" s="295">
        <v>0</v>
      </c>
      <c r="E212" s="25">
        <v>555844</v>
      </c>
    </row>
    <row r="213" spans="1:9" x14ac:dyDescent="0.25">
      <c r="A213" s="16" t="s">
        <v>391</v>
      </c>
      <c r="B213" s="295">
        <v>69099999</v>
      </c>
      <c r="C213" s="292">
        <v>0</v>
      </c>
      <c r="D213" s="295">
        <v>207054</v>
      </c>
      <c r="E213" s="25">
        <v>68892945</v>
      </c>
      <c r="F213" s="340" t="s">
        <v>1063</v>
      </c>
      <c r="G213" s="11">
        <v>2545339</v>
      </c>
      <c r="H213" s="11" t="s">
        <v>1064</v>
      </c>
    </row>
    <row r="214" spans="1:9" x14ac:dyDescent="0.25">
      <c r="A214" s="16" t="s">
        <v>392</v>
      </c>
      <c r="B214" s="295">
        <v>3857273</v>
      </c>
      <c r="C214" s="292">
        <v>294826</v>
      </c>
      <c r="D214" s="295">
        <v>0</v>
      </c>
      <c r="E214" s="25">
        <v>4152099</v>
      </c>
    </row>
    <row r="215" spans="1:9" x14ac:dyDescent="0.25">
      <c r="A215" s="16" t="s">
        <v>393</v>
      </c>
      <c r="B215" s="295">
        <v>314675</v>
      </c>
      <c r="C215" s="292">
        <v>2263161</v>
      </c>
      <c r="D215" s="295">
        <v>0</v>
      </c>
      <c r="E215" s="25">
        <v>2577836</v>
      </c>
    </row>
    <row r="216" spans="1:9" x14ac:dyDescent="0.25">
      <c r="A216" s="16" t="s">
        <v>394</v>
      </c>
      <c r="B216" s="295">
        <v>48711097</v>
      </c>
      <c r="C216" s="292">
        <v>268281</v>
      </c>
      <c r="D216" s="295">
        <v>506134</v>
      </c>
      <c r="E216" s="25">
        <v>48473244</v>
      </c>
    </row>
    <row r="217" spans="1:9" x14ac:dyDescent="0.25">
      <c r="A217" s="16" t="s">
        <v>395</v>
      </c>
      <c r="B217" s="295">
        <v>0</v>
      </c>
      <c r="C217" s="292">
        <v>0</v>
      </c>
      <c r="D217" s="295">
        <v>0</v>
      </c>
      <c r="E217" s="25">
        <v>0</v>
      </c>
    </row>
    <row r="218" spans="1:9" x14ac:dyDescent="0.25">
      <c r="A218" s="16" t="s">
        <v>396</v>
      </c>
      <c r="B218" s="295">
        <v>0</v>
      </c>
      <c r="C218" s="292">
        <v>0</v>
      </c>
      <c r="D218" s="295">
        <v>0</v>
      </c>
      <c r="E218" s="25">
        <v>0</v>
      </c>
    </row>
    <row r="219" spans="1:9" x14ac:dyDescent="0.25">
      <c r="A219" s="16" t="s">
        <v>397</v>
      </c>
      <c r="B219" s="295">
        <v>13131416</v>
      </c>
      <c r="C219" s="292">
        <v>19494806</v>
      </c>
      <c r="D219" s="295">
        <v>1085952</v>
      </c>
      <c r="E219" s="25">
        <v>31540270</v>
      </c>
      <c r="F219" s="340" t="s">
        <v>1065</v>
      </c>
      <c r="G219" s="340" t="s">
        <v>1063</v>
      </c>
    </row>
    <row r="220" spans="1:9" x14ac:dyDescent="0.25">
      <c r="A220" s="16" t="s">
        <v>229</v>
      </c>
      <c r="B220" s="25">
        <v>146312382</v>
      </c>
      <c r="C220" s="225">
        <v>22321074</v>
      </c>
      <c r="D220" s="25">
        <v>1799140</v>
      </c>
      <c r="E220" s="25">
        <v>166834316</v>
      </c>
    </row>
    <row r="221" spans="1:9" x14ac:dyDescent="0.25">
      <c r="A221" s="16"/>
      <c r="B221" s="16"/>
      <c r="C221" s="22"/>
      <c r="D221" s="16"/>
      <c r="E221" s="16"/>
    </row>
    <row r="222" spans="1:9" x14ac:dyDescent="0.25">
      <c r="A222" s="37" t="s">
        <v>398</v>
      </c>
      <c r="B222" s="37"/>
      <c r="C222" s="37"/>
      <c r="D222" s="37"/>
      <c r="E222" s="37"/>
    </row>
    <row r="223" spans="1:9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9" x14ac:dyDescent="0.25">
      <c r="A224" s="16" t="s">
        <v>389</v>
      </c>
      <c r="B224" s="42"/>
      <c r="C224" s="41"/>
      <c r="D224" s="42"/>
      <c r="E224" s="16"/>
      <c r="F224" s="338" t="s">
        <v>1062</v>
      </c>
      <c r="G224" s="339"/>
      <c r="H224" s="339"/>
      <c r="I224" s="339"/>
    </row>
    <row r="225" spans="1:7" x14ac:dyDescent="0.25">
      <c r="A225" s="16" t="s">
        <v>390</v>
      </c>
      <c r="B225" s="295">
        <v>486606</v>
      </c>
      <c r="C225" s="292">
        <v>41034</v>
      </c>
      <c r="D225" s="295">
        <v>0</v>
      </c>
      <c r="E225" s="25">
        <v>527640</v>
      </c>
    </row>
    <row r="226" spans="1:7" x14ac:dyDescent="0.25">
      <c r="A226" s="16" t="s">
        <v>391</v>
      </c>
      <c r="B226" s="295">
        <v>46791648</v>
      </c>
      <c r="C226" s="292">
        <v>3348916</v>
      </c>
      <c r="D226" s="295">
        <v>0</v>
      </c>
      <c r="E226" s="25">
        <v>50140564</v>
      </c>
    </row>
    <row r="227" spans="1:7" x14ac:dyDescent="0.25">
      <c r="A227" s="16" t="s">
        <v>392</v>
      </c>
      <c r="B227" s="295">
        <v>2533252</v>
      </c>
      <c r="C227" s="292">
        <v>303446</v>
      </c>
      <c r="D227" s="295">
        <v>0</v>
      </c>
      <c r="E227" s="25">
        <v>2836698</v>
      </c>
    </row>
    <row r="228" spans="1:7" x14ac:dyDescent="0.25">
      <c r="A228" s="16" t="s">
        <v>393</v>
      </c>
      <c r="B228" s="295">
        <v>1039794</v>
      </c>
      <c r="C228" s="292">
        <v>822269</v>
      </c>
      <c r="D228" s="295">
        <v>0</v>
      </c>
      <c r="E228" s="25">
        <v>1862063</v>
      </c>
    </row>
    <row r="229" spans="1:7" x14ac:dyDescent="0.25">
      <c r="A229" s="16" t="s">
        <v>394</v>
      </c>
      <c r="B229" s="295">
        <v>34466095</v>
      </c>
      <c r="C229" s="292">
        <v>2040230</v>
      </c>
      <c r="D229" s="295">
        <v>0</v>
      </c>
      <c r="E229" s="25">
        <v>36506325</v>
      </c>
    </row>
    <row r="230" spans="1:7" x14ac:dyDescent="0.25">
      <c r="A230" s="16" t="s">
        <v>395</v>
      </c>
      <c r="B230" s="295">
        <v>0</v>
      </c>
      <c r="C230" s="292">
        <v>0</v>
      </c>
      <c r="D230" s="295">
        <v>0</v>
      </c>
      <c r="E230" s="25">
        <v>0</v>
      </c>
    </row>
    <row r="231" spans="1:7" x14ac:dyDescent="0.25">
      <c r="A231" s="16" t="s">
        <v>396</v>
      </c>
      <c r="B231" s="295">
        <v>0</v>
      </c>
      <c r="C231" s="292">
        <v>0</v>
      </c>
      <c r="D231" s="295">
        <v>0</v>
      </c>
      <c r="E231" s="25">
        <v>0</v>
      </c>
    </row>
    <row r="232" spans="1:7" x14ac:dyDescent="0.25">
      <c r="A232" s="16" t="s">
        <v>397</v>
      </c>
      <c r="B232" s="295">
        <v>0</v>
      </c>
      <c r="C232" s="292">
        <v>0</v>
      </c>
      <c r="D232" s="295">
        <v>0</v>
      </c>
      <c r="E232" s="25">
        <v>0</v>
      </c>
    </row>
    <row r="233" spans="1:7" x14ac:dyDescent="0.25">
      <c r="A233" s="16" t="s">
        <v>229</v>
      </c>
      <c r="B233" s="25">
        <v>85317395</v>
      </c>
      <c r="C233" s="225">
        <v>6555895</v>
      </c>
      <c r="D233" s="25">
        <v>0</v>
      </c>
      <c r="E233" s="25">
        <v>91873290</v>
      </c>
    </row>
    <row r="234" spans="1:7" x14ac:dyDescent="0.25">
      <c r="A234" s="16"/>
      <c r="B234" s="16"/>
      <c r="C234" s="22"/>
      <c r="D234" s="16"/>
      <c r="E234" s="16"/>
      <c r="F234" s="341">
        <v>74961026</v>
      </c>
      <c r="G234" s="11" t="s">
        <v>1066</v>
      </c>
    </row>
    <row r="235" spans="1:7" x14ac:dyDescent="0.25">
      <c r="A235" s="30" t="s">
        <v>399</v>
      </c>
      <c r="B235" s="30"/>
      <c r="C235" s="30"/>
      <c r="D235" s="30"/>
      <c r="E235" s="30"/>
    </row>
    <row r="236" spans="1:7" x14ac:dyDescent="0.25">
      <c r="A236" s="30"/>
      <c r="B236" s="343" t="s">
        <v>400</v>
      </c>
      <c r="C236" s="343"/>
      <c r="D236" s="30"/>
      <c r="E236" s="30"/>
    </row>
    <row r="237" spans="1:7" x14ac:dyDescent="0.25">
      <c r="A237" s="43" t="s">
        <v>400</v>
      </c>
      <c r="B237" s="30"/>
      <c r="C237" s="292">
        <v>2956158</v>
      </c>
      <c r="D237" s="32">
        <v>2956158</v>
      </c>
      <c r="E237" s="30"/>
    </row>
    <row r="238" spans="1:7" x14ac:dyDescent="0.25">
      <c r="A238" s="34" t="s">
        <v>401</v>
      </c>
      <c r="B238" s="34"/>
      <c r="C238" s="34"/>
      <c r="D238" s="34"/>
      <c r="E238" s="34"/>
    </row>
    <row r="239" spans="1:7" x14ac:dyDescent="0.25">
      <c r="A239" s="16" t="s">
        <v>402</v>
      </c>
      <c r="B239" s="35" t="s">
        <v>299</v>
      </c>
      <c r="C239" s="292">
        <v>105304824.11</v>
      </c>
      <c r="D239" s="16"/>
      <c r="E239" s="16"/>
    </row>
    <row r="240" spans="1:7" x14ac:dyDescent="0.25">
      <c r="A240" s="16" t="s">
        <v>403</v>
      </c>
      <c r="B240" s="35" t="s">
        <v>299</v>
      </c>
      <c r="C240" s="292">
        <v>101603316.43000001</v>
      </c>
      <c r="D240" s="16"/>
      <c r="E240" s="16"/>
    </row>
    <row r="241" spans="1:6" x14ac:dyDescent="0.25">
      <c r="A241" s="16" t="s">
        <v>404</v>
      </c>
      <c r="B241" s="35" t="s">
        <v>299</v>
      </c>
      <c r="C241" s="292">
        <v>4706557.5199999996</v>
      </c>
      <c r="D241" s="16"/>
      <c r="E241" s="16"/>
    </row>
    <row r="242" spans="1:6" x14ac:dyDescent="0.25">
      <c r="A242" s="16" t="s">
        <v>405</v>
      </c>
      <c r="B242" s="35" t="s">
        <v>299</v>
      </c>
      <c r="C242" s="292">
        <v>8319779.9699999997</v>
      </c>
      <c r="D242" s="16"/>
      <c r="E242" s="16"/>
    </row>
    <row r="243" spans="1:6" x14ac:dyDescent="0.25">
      <c r="A243" s="16" t="s">
        <v>406</v>
      </c>
      <c r="B243" s="35" t="s">
        <v>299</v>
      </c>
      <c r="C243" s="292">
        <v>0</v>
      </c>
      <c r="D243" s="16"/>
      <c r="E243" s="16"/>
    </row>
    <row r="244" spans="1:6" x14ac:dyDescent="0.25">
      <c r="A244" s="16" t="s">
        <v>407</v>
      </c>
      <c r="B244" s="35" t="s">
        <v>299</v>
      </c>
      <c r="C244" s="292">
        <v>53768168.990000002</v>
      </c>
      <c r="D244" s="16"/>
      <c r="E244" s="16"/>
      <c r="F244" s="339" t="s">
        <v>1067</v>
      </c>
    </row>
    <row r="245" spans="1:6" x14ac:dyDescent="0.25">
      <c r="A245" s="16" t="s">
        <v>408</v>
      </c>
      <c r="B245" s="16"/>
      <c r="C245" s="22"/>
      <c r="D245" s="25">
        <v>273702647.02000004</v>
      </c>
      <c r="E245" s="16"/>
    </row>
    <row r="246" spans="1:6" x14ac:dyDescent="0.25">
      <c r="A246" s="34" t="s">
        <v>409</v>
      </c>
      <c r="B246" s="34"/>
      <c r="C246" s="34"/>
      <c r="D246" s="34"/>
      <c r="E246" s="34"/>
    </row>
    <row r="247" spans="1:6" x14ac:dyDescent="0.25">
      <c r="A247" s="21" t="s">
        <v>410</v>
      </c>
      <c r="B247" s="35" t="s">
        <v>299</v>
      </c>
      <c r="C247" s="292">
        <v>0</v>
      </c>
      <c r="D247" s="16"/>
      <c r="E247" s="16"/>
    </row>
    <row r="248" spans="1:6" x14ac:dyDescent="0.25">
      <c r="A248" s="21"/>
      <c r="B248" s="35"/>
      <c r="C248" s="22"/>
      <c r="D248" s="16"/>
      <c r="E248" s="16"/>
    </row>
    <row r="249" spans="1:6" x14ac:dyDescent="0.25">
      <c r="A249" s="21" t="s">
        <v>411</v>
      </c>
      <c r="B249" s="35" t="s">
        <v>299</v>
      </c>
      <c r="C249" s="292">
        <v>3417287.66</v>
      </c>
      <c r="D249" s="16"/>
      <c r="E249" s="16"/>
    </row>
    <row r="250" spans="1:6" x14ac:dyDescent="0.25">
      <c r="A250" s="21" t="s">
        <v>412</v>
      </c>
      <c r="B250" s="35" t="s">
        <v>299</v>
      </c>
      <c r="C250" s="292">
        <v>0</v>
      </c>
      <c r="D250" s="16"/>
      <c r="E250" s="16"/>
    </row>
    <row r="251" spans="1:6" x14ac:dyDescent="0.25">
      <c r="A251" s="16"/>
      <c r="B251" s="16"/>
      <c r="C251" s="22"/>
      <c r="D251" s="16"/>
      <c r="E251" s="16"/>
    </row>
    <row r="252" spans="1:6" x14ac:dyDescent="0.25">
      <c r="A252" s="21" t="s">
        <v>413</v>
      </c>
      <c r="B252" s="16"/>
      <c r="C252" s="22"/>
      <c r="D252" s="25">
        <v>3417287.66</v>
      </c>
      <c r="E252" s="16"/>
    </row>
    <row r="253" spans="1:6" x14ac:dyDescent="0.25">
      <c r="A253" s="34" t="s">
        <v>414</v>
      </c>
      <c r="B253" s="34"/>
      <c r="C253" s="34"/>
      <c r="D253" s="34"/>
      <c r="E253" s="34"/>
    </row>
    <row r="254" spans="1:6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6" x14ac:dyDescent="0.25">
      <c r="A255" s="16" t="s">
        <v>414</v>
      </c>
      <c r="B255" s="35" t="s">
        <v>299</v>
      </c>
      <c r="C255" s="292">
        <v>2690545.9</v>
      </c>
      <c r="D255" s="16"/>
      <c r="E255" s="16"/>
    </row>
    <row r="256" spans="1:6" x14ac:dyDescent="0.25">
      <c r="A256" s="16" t="s">
        <v>416</v>
      </c>
      <c r="B256" s="16"/>
      <c r="C256" s="22"/>
      <c r="D256" s="25">
        <v>2690545.9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v>282766638.58000004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23617782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17247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53997974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35348820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233041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2673332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1525800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v>46716356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216460596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247315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v>216707911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10642078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555844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68892945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4152099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2577836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48473244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31540270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166834316</v>
      </c>
      <c r="E291" s="16"/>
    </row>
    <row r="292" spans="1:5" x14ac:dyDescent="0.25">
      <c r="A292" s="16" t="s">
        <v>439</v>
      </c>
      <c r="B292" s="35" t="s">
        <v>299</v>
      </c>
      <c r="C292" s="292">
        <v>91873290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74961026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27783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0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27783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v>338413076</v>
      </c>
      <c r="E308" s="16"/>
      <c r="F308" s="11">
        <v>117982573</v>
      </c>
    </row>
    <row r="309" spans="1:6" x14ac:dyDescent="0.25">
      <c r="A309" s="16"/>
      <c r="B309" s="16"/>
      <c r="C309" s="22"/>
      <c r="D309" s="16"/>
      <c r="E309" s="16"/>
      <c r="F309" s="11">
        <v>220430503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  <c r="F314" s="340"/>
    </row>
    <row r="315" spans="1:6" x14ac:dyDescent="0.25">
      <c r="A315" s="16" t="s">
        <v>456</v>
      </c>
      <c r="B315" s="35" t="s">
        <v>299</v>
      </c>
      <c r="C315" s="292">
        <v>16347325</v>
      </c>
      <c r="D315" s="16"/>
      <c r="E315" s="16"/>
      <c r="F315" s="340" t="s">
        <v>1068</v>
      </c>
    </row>
    <row r="316" spans="1:6" x14ac:dyDescent="0.25">
      <c r="A316" s="16" t="s">
        <v>457</v>
      </c>
      <c r="B316" s="35" t="s">
        <v>299</v>
      </c>
      <c r="C316" s="292">
        <v>1010415</v>
      </c>
      <c r="D316" s="16"/>
      <c r="E316" s="16"/>
      <c r="F316" s="340" t="s">
        <v>1068</v>
      </c>
    </row>
    <row r="317" spans="1:6" x14ac:dyDescent="0.25">
      <c r="A317" s="16" t="s">
        <v>458</v>
      </c>
      <c r="B317" s="35" t="s">
        <v>299</v>
      </c>
      <c r="C317" s="292">
        <v>5213501</v>
      </c>
      <c r="D317" s="16"/>
      <c r="E317" s="16"/>
      <c r="F317" s="340" t="s">
        <v>1068</v>
      </c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7678076</v>
      </c>
      <c r="D319" s="16"/>
      <c r="E319" s="16"/>
      <c r="F319" s="340" t="s">
        <v>1068</v>
      </c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6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6" x14ac:dyDescent="0.25">
      <c r="A322" s="16" t="s">
        <v>463</v>
      </c>
      <c r="B322" s="35" t="s">
        <v>299</v>
      </c>
      <c r="C322" s="292">
        <v>-39146</v>
      </c>
      <c r="D322" s="16"/>
      <c r="E322" s="16"/>
    </row>
    <row r="323" spans="1:6" x14ac:dyDescent="0.25">
      <c r="A323" s="16" t="s">
        <v>464</v>
      </c>
      <c r="B323" s="35" t="s">
        <v>299</v>
      </c>
      <c r="C323" s="292">
        <v>1880668</v>
      </c>
      <c r="D323" s="16"/>
      <c r="E323" s="16"/>
    </row>
    <row r="324" spans="1:6" x14ac:dyDescent="0.25">
      <c r="A324" s="16" t="s">
        <v>465</v>
      </c>
      <c r="B324" s="16"/>
      <c r="C324" s="22"/>
      <c r="D324" s="25">
        <v>32090839</v>
      </c>
      <c r="E324" s="16"/>
    </row>
    <row r="325" spans="1:6" x14ac:dyDescent="0.25">
      <c r="A325" s="34" t="s">
        <v>466</v>
      </c>
      <c r="B325" s="34"/>
      <c r="C325" s="34"/>
      <c r="D325" s="34"/>
      <c r="E325" s="34"/>
    </row>
    <row r="326" spans="1:6" x14ac:dyDescent="0.25">
      <c r="A326" s="16" t="s">
        <v>467</v>
      </c>
      <c r="B326" s="35" t="s">
        <v>299</v>
      </c>
      <c r="C326" s="292">
        <v>289613</v>
      </c>
      <c r="D326" s="16"/>
      <c r="E326" s="16"/>
    </row>
    <row r="327" spans="1:6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6" x14ac:dyDescent="0.25">
      <c r="A328" s="16" t="s">
        <v>469</v>
      </c>
      <c r="B328" s="35" t="s">
        <v>299</v>
      </c>
      <c r="C328" s="292">
        <v>-717</v>
      </c>
      <c r="D328" s="16"/>
      <c r="E328" s="16"/>
    </row>
    <row r="329" spans="1:6" x14ac:dyDescent="0.25">
      <c r="A329" s="16" t="s">
        <v>470</v>
      </c>
      <c r="B329" s="16"/>
      <c r="C329" s="22"/>
      <c r="D329" s="25">
        <v>288896</v>
      </c>
      <c r="E329" s="16"/>
    </row>
    <row r="330" spans="1:6" x14ac:dyDescent="0.25">
      <c r="A330" s="34" t="s">
        <v>471</v>
      </c>
      <c r="B330" s="34"/>
      <c r="C330" s="34"/>
      <c r="D330" s="34"/>
      <c r="E330" s="34"/>
    </row>
    <row r="331" spans="1:6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6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6" x14ac:dyDescent="0.25">
      <c r="A333" s="16" t="s">
        <v>474</v>
      </c>
      <c r="B333" s="35" t="s">
        <v>299</v>
      </c>
      <c r="C333" s="292">
        <v>137662329</v>
      </c>
      <c r="D333" s="16"/>
      <c r="E333" s="16"/>
    </row>
    <row r="334" spans="1:6" x14ac:dyDescent="0.25">
      <c r="A334" s="21" t="s">
        <v>475</v>
      </c>
      <c r="B334" s="35" t="s">
        <v>299</v>
      </c>
      <c r="C334" s="292">
        <v>2963668</v>
      </c>
      <c r="D334" s="16"/>
      <c r="E334" s="16"/>
      <c r="F334" s="340" t="s">
        <v>1068</v>
      </c>
    </row>
    <row r="335" spans="1:6" x14ac:dyDescent="0.25">
      <c r="A335" s="16" t="s">
        <v>476</v>
      </c>
      <c r="B335" s="35" t="s">
        <v>299</v>
      </c>
      <c r="C335" s="292">
        <v>74254051</v>
      </c>
      <c r="D335" s="16"/>
      <c r="E335" s="16"/>
      <c r="F335" s="340" t="s">
        <v>1068</v>
      </c>
    </row>
    <row r="336" spans="1:6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6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6" x14ac:dyDescent="0.25">
      <c r="A338" s="16" t="s">
        <v>479</v>
      </c>
      <c r="B338" s="35" t="s">
        <v>299</v>
      </c>
      <c r="C338" s="292">
        <v>1812163</v>
      </c>
      <c r="D338" s="16"/>
      <c r="E338" s="16"/>
      <c r="F338" s="340" t="s">
        <v>1068</v>
      </c>
    </row>
    <row r="339" spans="1:6" x14ac:dyDescent="0.25">
      <c r="A339" s="16" t="s">
        <v>229</v>
      </c>
      <c r="B339" s="16"/>
      <c r="C339" s="22"/>
      <c r="D339" s="25">
        <v>216692211</v>
      </c>
      <c r="E339" s="16"/>
    </row>
    <row r="340" spans="1:6" x14ac:dyDescent="0.25">
      <c r="A340" s="16" t="s">
        <v>480</v>
      </c>
      <c r="B340" s="16"/>
      <c r="C340" s="22"/>
      <c r="D340" s="25">
        <v>1880668</v>
      </c>
      <c r="E340" s="16"/>
    </row>
    <row r="341" spans="1:6" x14ac:dyDescent="0.25">
      <c r="A341" s="16" t="s">
        <v>481</v>
      </c>
      <c r="B341" s="16"/>
      <c r="C341" s="22"/>
      <c r="D341" s="25">
        <v>214811543</v>
      </c>
      <c r="E341" s="16"/>
    </row>
    <row r="342" spans="1:6" x14ac:dyDescent="0.25">
      <c r="A342" s="16"/>
      <c r="B342" s="16"/>
      <c r="C342" s="22"/>
      <c r="D342" s="16"/>
      <c r="E342" s="16"/>
    </row>
    <row r="343" spans="1:6" x14ac:dyDescent="0.25">
      <c r="A343" s="16" t="s">
        <v>482</v>
      </c>
      <c r="B343" s="35" t="s">
        <v>299</v>
      </c>
      <c r="C343" s="297">
        <v>91221798</v>
      </c>
      <c r="D343" s="16"/>
      <c r="E343" s="16"/>
      <c r="F343" s="340" t="s">
        <v>1068</v>
      </c>
    </row>
    <row r="344" spans="1:6" x14ac:dyDescent="0.25">
      <c r="A344" s="16"/>
      <c r="B344" s="35"/>
      <c r="C344" s="44"/>
      <c r="D344" s="16"/>
      <c r="E344" s="16"/>
    </row>
    <row r="345" spans="1:6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6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6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6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6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6" x14ac:dyDescent="0.25">
      <c r="A350" s="16" t="s">
        <v>488</v>
      </c>
      <c r="B350" s="16"/>
      <c r="C350" s="22"/>
      <c r="D350" s="25">
        <v>338413076</v>
      </c>
      <c r="E350" s="16"/>
    </row>
    <row r="351" spans="1:6" x14ac:dyDescent="0.25">
      <c r="A351" s="16"/>
      <c r="B351" s="16"/>
      <c r="C351" s="22"/>
      <c r="D351" s="16"/>
      <c r="E351" s="16"/>
    </row>
    <row r="352" spans="1:6" x14ac:dyDescent="0.25">
      <c r="A352" s="16" t="s">
        <v>489</v>
      </c>
      <c r="B352" s="16"/>
      <c r="C352" s="22"/>
      <c r="D352" s="25">
        <v>338413076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3">
        <v>145069892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3">
        <v>278385761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423455653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2956158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273702647.02000004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3417288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2690545.9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282766638.92000002</v>
      </c>
      <c r="E366" s="16"/>
    </row>
    <row r="367" spans="1:5" x14ac:dyDescent="0.25">
      <c r="A367" s="16" t="s">
        <v>499</v>
      </c>
      <c r="B367" s="16"/>
      <c r="C367" s="22"/>
      <c r="D367" s="25">
        <v>140689014.07999998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10" x14ac:dyDescent="0.25">
      <c r="A369" s="25" t="s">
        <v>501</v>
      </c>
      <c r="B369" s="16"/>
      <c r="C369" s="16"/>
      <c r="D369" s="16"/>
      <c r="E369" s="16"/>
    </row>
    <row r="370" spans="1:10" x14ac:dyDescent="0.25">
      <c r="A370" s="46" t="s">
        <v>502</v>
      </c>
      <c r="B370" s="32" t="s">
        <v>299</v>
      </c>
      <c r="C370" s="294">
        <v>0</v>
      </c>
      <c r="D370" s="25">
        <v>0</v>
      </c>
      <c r="E370" s="25"/>
    </row>
    <row r="371" spans="1:10" x14ac:dyDescent="0.25">
      <c r="A371" s="46" t="s">
        <v>503</v>
      </c>
      <c r="B371" s="32" t="s">
        <v>299</v>
      </c>
      <c r="C371" s="294">
        <v>52582</v>
      </c>
      <c r="D371" s="25">
        <v>0</v>
      </c>
      <c r="E371" s="25"/>
    </row>
    <row r="372" spans="1:10" x14ac:dyDescent="0.25">
      <c r="A372" s="46" t="s">
        <v>504</v>
      </c>
      <c r="B372" s="32" t="s">
        <v>299</v>
      </c>
      <c r="C372" s="294">
        <v>123762</v>
      </c>
      <c r="D372" s="25">
        <v>0</v>
      </c>
      <c r="E372" s="25"/>
    </row>
    <row r="373" spans="1:10" x14ac:dyDescent="0.25">
      <c r="A373" s="46" t="s">
        <v>505</v>
      </c>
      <c r="B373" s="32" t="s">
        <v>299</v>
      </c>
      <c r="C373" s="294">
        <v>0</v>
      </c>
      <c r="D373" s="25">
        <v>0</v>
      </c>
      <c r="E373" s="25"/>
    </row>
    <row r="374" spans="1:10" x14ac:dyDescent="0.25">
      <c r="A374" s="46" t="s">
        <v>506</v>
      </c>
      <c r="B374" s="32" t="s">
        <v>299</v>
      </c>
      <c r="C374" s="294">
        <v>2527092</v>
      </c>
      <c r="D374" s="25">
        <v>0</v>
      </c>
      <c r="E374" s="25"/>
    </row>
    <row r="375" spans="1:10" x14ac:dyDescent="0.25">
      <c r="A375" s="46" t="s">
        <v>507</v>
      </c>
      <c r="B375" s="32" t="s">
        <v>299</v>
      </c>
      <c r="C375" s="294">
        <v>0</v>
      </c>
      <c r="D375" s="25">
        <v>0</v>
      </c>
      <c r="E375" s="25"/>
    </row>
    <row r="376" spans="1:10" x14ac:dyDescent="0.25">
      <c r="A376" s="46" t="s">
        <v>508</v>
      </c>
      <c r="B376" s="32" t="s">
        <v>299</v>
      </c>
      <c r="C376" s="294">
        <v>0</v>
      </c>
      <c r="D376" s="25">
        <v>0</v>
      </c>
      <c r="E376" s="25"/>
    </row>
    <row r="377" spans="1:10" x14ac:dyDescent="0.25">
      <c r="A377" s="46" t="s">
        <v>509</v>
      </c>
      <c r="B377" s="32" t="s">
        <v>299</v>
      </c>
      <c r="C377" s="294">
        <v>0</v>
      </c>
      <c r="D377" s="25">
        <v>0</v>
      </c>
      <c r="E377" s="25"/>
    </row>
    <row r="378" spans="1:10" x14ac:dyDescent="0.25">
      <c r="A378" s="46" t="s">
        <v>510</v>
      </c>
      <c r="B378" s="32" t="s">
        <v>299</v>
      </c>
      <c r="C378" s="294">
        <v>0</v>
      </c>
      <c r="D378" s="25">
        <v>0</v>
      </c>
      <c r="E378" s="25"/>
    </row>
    <row r="379" spans="1:10" x14ac:dyDescent="0.25">
      <c r="A379" s="46" t="s">
        <v>511</v>
      </c>
      <c r="B379" s="32" t="s">
        <v>299</v>
      </c>
      <c r="C379" s="294">
        <v>409720</v>
      </c>
      <c r="D379" s="25">
        <v>0</v>
      </c>
      <c r="E379" s="25"/>
    </row>
    <row r="380" spans="1:10" x14ac:dyDescent="0.25">
      <c r="A380" s="46" t="s">
        <v>512</v>
      </c>
      <c r="B380" s="32" t="s">
        <v>299</v>
      </c>
      <c r="C380" s="294">
        <v>924799</v>
      </c>
      <c r="D380" s="25">
        <v>0</v>
      </c>
      <c r="E380" s="204"/>
      <c r="F380" s="47"/>
    </row>
    <row r="381" spans="1:10" x14ac:dyDescent="0.25">
      <c r="A381" s="48" t="s">
        <v>513</v>
      </c>
      <c r="B381" s="35"/>
      <c r="C381" s="35"/>
      <c r="D381" s="25">
        <v>4037955</v>
      </c>
      <c r="E381" s="25"/>
      <c r="F381" s="346" t="s">
        <v>813</v>
      </c>
      <c r="G381" s="346"/>
      <c r="H381" s="346"/>
      <c r="I381" s="346"/>
      <c r="J381" s="346"/>
    </row>
    <row r="382" spans="1:10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  <c r="F382" s="346"/>
      <c r="G382" s="346"/>
      <c r="H382" s="346"/>
      <c r="I382" s="346"/>
      <c r="J382" s="346"/>
    </row>
    <row r="383" spans="1:10" x14ac:dyDescent="0.25">
      <c r="A383" s="16" t="s">
        <v>515</v>
      </c>
      <c r="B383" s="16"/>
      <c r="C383" s="22"/>
      <c r="D383" s="25">
        <v>4037955</v>
      </c>
      <c r="E383" s="16"/>
      <c r="F383" s="346"/>
      <c r="G383" s="346"/>
      <c r="H383" s="346"/>
      <c r="I383" s="346"/>
      <c r="J383" s="346"/>
    </row>
    <row r="384" spans="1:10" x14ac:dyDescent="0.25">
      <c r="A384" s="16" t="s">
        <v>516</v>
      </c>
      <c r="B384" s="16"/>
      <c r="C384" s="22"/>
      <c r="D384" s="25">
        <v>144726969.07999998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74954038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18455921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12764016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17898990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594706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6962797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8421745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583671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2">
        <v>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2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2">
        <v>3542905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834957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1690019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1894145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265963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643712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327750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1128342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2">
        <v>281093</v>
      </c>
      <c r="D414" s="25">
        <v>0</v>
      </c>
      <c r="E414" s="204"/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v>7065981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151244770</v>
      </c>
      <c r="E416" s="25"/>
    </row>
    <row r="417" spans="1:13" x14ac:dyDescent="0.25">
      <c r="A417" s="25" t="s">
        <v>530</v>
      </c>
      <c r="B417" s="16"/>
      <c r="C417" s="22"/>
      <c r="D417" s="25">
        <v>-6517800.9200000167</v>
      </c>
      <c r="E417" s="25"/>
    </row>
    <row r="418" spans="1:13" x14ac:dyDescent="0.25">
      <c r="A418" s="25" t="s">
        <v>531</v>
      </c>
      <c r="B418" s="16"/>
      <c r="C418" s="294">
        <v>1684703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2084570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v>3769273</v>
      </c>
      <c r="E420" s="25"/>
      <c r="F420" s="11">
        <v>226368</v>
      </c>
    </row>
    <row r="421" spans="1:13" x14ac:dyDescent="0.25">
      <c r="A421" s="25" t="s">
        <v>534</v>
      </c>
      <c r="B421" s="16"/>
      <c r="C421" s="22"/>
      <c r="D421" s="25">
        <v>-2748527.9200000167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v>-2748527.9200000167</v>
      </c>
      <c r="E424" s="16"/>
    </row>
    <row r="426" spans="1:13" ht="29.1" customHeight="1" x14ac:dyDescent="0.25">
      <c r="A426" s="345" t="s">
        <v>538</v>
      </c>
      <c r="B426" s="345"/>
      <c r="C426" s="345"/>
      <c r="D426" s="345"/>
      <c r="E426" s="345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212251.09138235659</v>
      </c>
      <c r="E612" s="219">
        <f>SUM(C624:D647)+SUM(C668:D713)</f>
        <v>135302299.07986239</v>
      </c>
      <c r="F612" s="219">
        <f>CE64-(AX64+BD64+BE64+BG64+BJ64+BN64+BP64+BQ64+CB64+CC64+CD64)</f>
        <v>17805178</v>
      </c>
      <c r="G612" s="217">
        <f>CE91-(AX91+AY91+BD91+BE91+BG91+BJ91+BN91+BP91+BQ91+CB91+CC91+CD91)</f>
        <v>133315</v>
      </c>
      <c r="H612" s="222">
        <f>CE60-(AX60+AY60+AZ60+BD60+BE60+BG60+BJ60+BN60+BO60+BP60+BQ60+BR60+CB60+CC60+CD60)</f>
        <v>520.07459615384619</v>
      </c>
      <c r="I612" s="217">
        <f>CE92-(AX92+AY92+AZ92+BD92+BE92+BF92+BG92+BJ92+BN92+BO92+BP92+BQ92+BR92+CB92+CC92+CD92)</f>
        <v>199167.27437250002</v>
      </c>
      <c r="J612" s="217">
        <f>CE93-(AX93+AY93+AZ93+BA93+BD93+BE93+BF93+BG93+BJ93+BN93+BO93+BP93+BQ93+BR93+CB93+CC93+CD93)</f>
        <v>532967.88</v>
      </c>
      <c r="K612" s="217">
        <f>CE89-(AW89+AX89+AY89+AZ89+BA89+BB89+BC89+BD89+BE89+BF89+BG89+BH89+BI89+BJ89+BK89+BL89+BM89+BN89+BO89+BP89+BQ89+BR89+BS89+BT89+BU89+BV89+BW89+BX89+CB89+CC89+CD89)</f>
        <v>423455653</v>
      </c>
      <c r="L612" s="223">
        <f>CE94-(AW94+AX94+AY94+AZ94+BA94+BB94+BC94+BD94+BE94+BF94+BG94+BH94+BI94+BJ94+BK94+BL94+BM94+BN94+BO94+BP94+BQ94+BR94+BS94+BT94+BU94+BV94+BW94+BX94+BY94+BZ94+CA94+CB94+CC94+CD94)</f>
        <v>98.41689423076923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4785258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4785258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1219612</v>
      </c>
      <c r="D617" s="217">
        <f>(D615/D612)*BJ90</f>
        <v>33850.984144282651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4793091</v>
      </c>
      <c r="D619" s="217">
        <f>(D615/D612)*BN90</f>
        <v>666287.01184678485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4030988</v>
      </c>
      <c r="D620" s="217">
        <f>(D615/D612)*CC90</f>
        <v>6146.2584691132179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1616408</v>
      </c>
      <c r="D621" s="217">
        <f>(D615/D612)*BP90</f>
        <v>27192.537469409996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3661</v>
      </c>
      <c r="D622" s="217">
        <f>(D615/D612)*CB90</f>
        <v>2328.1282079974312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12399564.920137588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1069244</v>
      </c>
      <c r="D624" s="217">
        <f>(D615/D612)*BD90</f>
        <v>109445.30705795925</v>
      </c>
      <c r="E624" s="219">
        <f>(E623/E612)*SUM(C624:D624)</f>
        <v>108019.11484822951</v>
      </c>
      <c r="F624" s="219">
        <f>SUM(C624:E624)</f>
        <v>1286708.4219061888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2423899</v>
      </c>
      <c r="D625" s="217">
        <f>(D615/D612)*AY90</f>
        <v>171652.89277565057</v>
      </c>
      <c r="E625" s="219">
        <f>(E623/E612)*SUM(C625:D625)</f>
        <v>237865.24262282631</v>
      </c>
      <c r="F625" s="219">
        <f>(F624/F612)*AY64</f>
        <v>52024.92068914236</v>
      </c>
      <c r="G625" s="217">
        <f>SUM(C625:F625)</f>
        <v>2885442.0560876192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2473913</v>
      </c>
      <c r="D626" s="217">
        <f>(D615/D612)*BR90</f>
        <v>38111.458764917952</v>
      </c>
      <c r="E626" s="219">
        <f>(E623/E612)*SUM(C626:D626)</f>
        <v>230210.5032157948</v>
      </c>
      <c r="F626" s="219">
        <f>(F624/F612)*BR64</f>
        <v>941.5532958454969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243646</v>
      </c>
      <c r="D627" s="217">
        <f>(D615/D612)*BO90</f>
        <v>4772.6628263947332</v>
      </c>
      <c r="E627" s="219">
        <f>(E623/E612)*SUM(C627:D627)</f>
        <v>22765.934932646705</v>
      </c>
      <c r="F627" s="219">
        <f>(F624/F612)*BO64</f>
        <v>1936.0775461659919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2274394.5360976281</v>
      </c>
      <c r="H628" s="219">
        <f>SUM(C626:G628)</f>
        <v>5290691.726679394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3272452</v>
      </c>
      <c r="D629" s="217">
        <f>(D615/D612)*BF90</f>
        <v>79668.5472776721</v>
      </c>
      <c r="E629" s="219">
        <f>(E623/E612)*SUM(C629:D629)</f>
        <v>307199.77878249448</v>
      </c>
      <c r="F629" s="219">
        <f>(F624/F612)*BF64</f>
        <v>18736.180701049539</v>
      </c>
      <c r="G629" s="217">
        <f>(G625/G612)*BF91</f>
        <v>0</v>
      </c>
      <c r="H629" s="219">
        <f>(H628/H612)*BF60</f>
        <v>310292.27084636269</v>
      </c>
      <c r="I629" s="217">
        <f>SUM(C629:H629)</f>
        <v>3988348.7776075788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24052</v>
      </c>
      <c r="D630" s="217">
        <f>(D615/D612)*BA90</f>
        <v>15295.80232654312</v>
      </c>
      <c r="E630" s="219">
        <f>(E623/E612)*SUM(C630:D630)</f>
        <v>3605.9670288731095</v>
      </c>
      <c r="F630" s="219">
        <f>(F624/F612)*BA64</f>
        <v>0</v>
      </c>
      <c r="G630" s="217">
        <f>(G625/G612)*BA91</f>
        <v>0</v>
      </c>
      <c r="H630" s="219">
        <f>(H628/H612)*BA60</f>
        <v>0</v>
      </c>
      <c r="I630" s="217">
        <f>(I629/I612)*BA92</f>
        <v>15346.206456681011</v>
      </c>
      <c r="J630" s="217">
        <f>SUM(C630:I630)</f>
        <v>58299.97581209724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1206574</v>
      </c>
      <c r="D632" s="217">
        <f>(D615/D612)*BB90</f>
        <v>13619.550016784973</v>
      </c>
      <c r="E632" s="219">
        <f>(E623/E612)*SUM(C632:D632)</f>
        <v>111822.70546368061</v>
      </c>
      <c r="F632" s="219">
        <f>(F624/F612)*BB64</f>
        <v>447.32634133729573</v>
      </c>
      <c r="G632" s="217">
        <f>(G625/G612)*BB91</f>
        <v>0</v>
      </c>
      <c r="H632" s="219">
        <f>(H628/H612)*BB60</f>
        <v>69861.887677971055</v>
      </c>
      <c r="I632" s="217">
        <f>(I629/I612)*BB92</f>
        <v>13677.132642661325</v>
      </c>
      <c r="J632" s="217">
        <f>(J630/J612)*BB93</f>
        <v>0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3238952</v>
      </c>
      <c r="D635" s="217">
        <f>(D615/D612)*BK90</f>
        <v>43489.434925392001</v>
      </c>
      <c r="E635" s="219">
        <f>(E623/E612)*SUM(C635:D635)</f>
        <v>300814.14688218443</v>
      </c>
      <c r="F635" s="219">
        <f>(F624/F612)*BK64</f>
        <v>1015.5536469811012</v>
      </c>
      <c r="G635" s="217">
        <f>(G625/G612)*BK91</f>
        <v>0</v>
      </c>
      <c r="H635" s="219">
        <f>(H628/H612)*BK60</f>
        <v>322566.03020219592</v>
      </c>
      <c r="I635" s="217">
        <f>(I629/I612)*BK92</f>
        <v>43674.098133515145</v>
      </c>
      <c r="J635" s="217">
        <f>(J630/J612)*BK93</f>
        <v>0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2731388</v>
      </c>
      <c r="D636" s="217">
        <f>(D615/D612)*BH90</f>
        <v>82741.676512228703</v>
      </c>
      <c r="E636" s="219">
        <f>(E623/E612)*SUM(C636:D636)</f>
        <v>257896.45745046018</v>
      </c>
      <c r="F636" s="219">
        <f>(F624/F612)*BH64</f>
        <v>754.09537509768677</v>
      </c>
      <c r="G636" s="217">
        <f>(G625/G612)*BH91</f>
        <v>0</v>
      </c>
      <c r="H636" s="219">
        <f>(H628/H612)*BH60</f>
        <v>68729.707057904467</v>
      </c>
      <c r="I636" s="217">
        <f>(I629/I612)*BH92</f>
        <v>83082.785408979995</v>
      </c>
      <c r="J636" s="217">
        <f>(J630/J612)*BH93</f>
        <v>0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960952</v>
      </c>
      <c r="D637" s="217">
        <f>(D615/D612)*BL90</f>
        <v>30894.261320125912</v>
      </c>
      <c r="E637" s="219">
        <f>(E623/E612)*SUM(C637:D637)</f>
        <v>90896.179826001811</v>
      </c>
      <c r="F637" s="219">
        <f>(F624/F612)*BL64</f>
        <v>1184.8005438166338</v>
      </c>
      <c r="G637" s="217">
        <f>(G625/G612)*BL91</f>
        <v>0</v>
      </c>
      <c r="H637" s="219">
        <f>(H628/H612)*BL60</f>
        <v>152253.03220882613</v>
      </c>
      <c r="I637" s="217">
        <f>(I629/I612)*BL92</f>
        <v>31016.955043865855</v>
      </c>
      <c r="J637" s="217">
        <f>(J630/J612)*BL93</f>
        <v>0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14965</v>
      </c>
      <c r="D638" s="217">
        <f>(D615/D612)*BM90</f>
        <v>0</v>
      </c>
      <c r="E638" s="219">
        <f>(E623/E612)*SUM(C638:D638)</f>
        <v>1371.4437248426373</v>
      </c>
      <c r="F638" s="219">
        <f>(F624/F612)*BM64</f>
        <v>284.14978580585569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32692</v>
      </c>
      <c r="D639" s="217">
        <f>(D615/D612)*BS90</f>
        <v>20790.184897417061</v>
      </c>
      <c r="E639" s="219">
        <f>(E623/E612)*SUM(C639:D639)</f>
        <v>4901.290134877132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20863.422675246085</v>
      </c>
      <c r="J639" s="217">
        <f>(J630/J612)*BS93</f>
        <v>0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1791777</v>
      </c>
      <c r="D642" s="217">
        <f>(D615/D612)*BV90</f>
        <v>38227.86517531782</v>
      </c>
      <c r="E642" s="219">
        <f>(E623/E612)*SUM(C642:D642)</f>
        <v>167707.89767966495</v>
      </c>
      <c r="F642" s="219">
        <f>(F624/F612)*BV64</f>
        <v>657.90937181498225</v>
      </c>
      <c r="G642" s="217">
        <f>(G625/G612)*BV91</f>
        <v>0</v>
      </c>
      <c r="H642" s="219">
        <f>(H628/H612)*BV60</f>
        <v>206356.63245384337</v>
      </c>
      <c r="I642" s="217">
        <f>(I629/I612)*BV92</f>
        <v>38388.697722452802</v>
      </c>
      <c r="J642" s="217">
        <f>(J630/J612)*BV93</f>
        <v>0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348128</v>
      </c>
      <c r="D643" s="217">
        <f>(D615/D612)*BW90</f>
        <v>21907.686437255819</v>
      </c>
      <c r="E643" s="219">
        <f>(E623/E612)*SUM(C643:D643)</f>
        <v>33911.334455877863</v>
      </c>
      <c r="F643" s="219">
        <f>(F624/F612)*BW64</f>
        <v>778.52127224986862</v>
      </c>
      <c r="G643" s="217">
        <f>(G625/G612)*BW91</f>
        <v>0</v>
      </c>
      <c r="H643" s="219">
        <f>(H628/H612)*BW60</f>
        <v>20228.515463282813</v>
      </c>
      <c r="I643" s="217">
        <f>(I629/I612)*BW92</f>
        <v>21999.320132009485</v>
      </c>
      <c r="J643" s="217">
        <f>(J630/J612)*BW93</f>
        <v>0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12644240.688061973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2385749</v>
      </c>
      <c r="D645" s="217">
        <f>(D615/D612)*BY90</f>
        <v>14038.613094224505</v>
      </c>
      <c r="E645" s="219">
        <f>(E623/E612)*SUM(C645:D645)</f>
        <v>219924.73524444803</v>
      </c>
      <c r="F645" s="219">
        <f>(F624/F612)*BY64</f>
        <v>814.94332007442392</v>
      </c>
      <c r="G645" s="217">
        <f>(G625/G612)*BY91</f>
        <v>0</v>
      </c>
      <c r="H645" s="219">
        <f>(H628/H612)*BY60</f>
        <v>84295.7844672348</v>
      </c>
      <c r="I645" s="217">
        <f>(I629/I612)*BY92</f>
        <v>14094.401096166248</v>
      </c>
      <c r="J645" s="217">
        <f>(J630/J612)*BY93</f>
        <v>0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238671</v>
      </c>
      <c r="D646" s="217">
        <f>(D615/D612)*BZ90</f>
        <v>0</v>
      </c>
      <c r="E646" s="219">
        <f>(E623/E612)*SUM(C646:D646)</f>
        <v>21872.625810351958</v>
      </c>
      <c r="F646" s="219">
        <f>(F624/F612)*BZ64</f>
        <v>0</v>
      </c>
      <c r="G646" s="217">
        <f>(G625/G612)*BZ91</f>
        <v>0</v>
      </c>
      <c r="H646" s="219">
        <f>(H628/H612)*BZ60</f>
        <v>16886.506472380875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897174</v>
      </c>
      <c r="D647" s="217">
        <f>(D615/D612)*CA90</f>
        <v>178730.40252796278</v>
      </c>
      <c r="E647" s="219">
        <f>(E623/E612)*SUM(C647:D647)</f>
        <v>98599.55505362789</v>
      </c>
      <c r="F647" s="219">
        <f>(F624/F612)*CA64</f>
        <v>11622.102022492609</v>
      </c>
      <c r="G647" s="217">
        <f>(G625/G612)*CA91</f>
        <v>0</v>
      </c>
      <c r="H647" s="219">
        <f>(H628/H612)*CA60</f>
        <v>32685.779147013251</v>
      </c>
      <c r="I647" s="217">
        <f>(I629/I612)*CA92</f>
        <v>179448.61658786665</v>
      </c>
      <c r="J647" s="217">
        <f>(J630/J612)*CA93</f>
        <v>0</v>
      </c>
      <c r="K647" s="219">
        <v>0</v>
      </c>
      <c r="L647" s="219">
        <f>SUM(C645:K647)</f>
        <v>4394608.0648438446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39803246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8627963</v>
      </c>
      <c r="D668" s="217">
        <f>(D615/D612)*C90</f>
        <v>0</v>
      </c>
      <c r="E668" s="219">
        <f>(E623/E612)*SUM(C668:D668)</f>
        <v>790696.00497991673</v>
      </c>
      <c r="F668" s="219">
        <f>(F624/F612)*C64</f>
        <v>19762.357445312802</v>
      </c>
      <c r="G668" s="217">
        <f>(G625/G612)*C91</f>
        <v>0</v>
      </c>
      <c r="H668" s="219">
        <f>(H628/H612)*C60</f>
        <v>298035.92288198229</v>
      </c>
      <c r="I668" s="217">
        <f>(I629/I612)*C92</f>
        <v>0</v>
      </c>
      <c r="J668" s="217">
        <f>(J630/J612)*C93</f>
        <v>0</v>
      </c>
      <c r="K668" s="217">
        <f>(K644/K612)*C89</f>
        <v>527401.99015736859</v>
      </c>
      <c r="L668" s="217">
        <f>(L647/L612)*C94</f>
        <v>690861.10292566824</v>
      </c>
      <c r="M668" s="202">
        <f t="shared" ref="M668:M713" si="0">ROUND(SUM(D668:L668),0)</f>
        <v>2326757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0"/>
        <v>0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8142771</v>
      </c>
      <c r="D670" s="217">
        <f>(D615/D612)*E90</f>
        <v>466044.7046769259</v>
      </c>
      <c r="E670" s="219">
        <f>(E623/E612)*SUM(C670:D670)</f>
        <v>788941.28142371646</v>
      </c>
      <c r="F670" s="219">
        <f>(F624/F612)*E64</f>
        <v>24946.067589168306</v>
      </c>
      <c r="G670" s="217">
        <f>(G625/G612)*E91</f>
        <v>490469.95786671818</v>
      </c>
      <c r="H670" s="219">
        <f>(H628/H612)*E60</f>
        <v>344281.31220698846</v>
      </c>
      <c r="I670" s="217">
        <f>(I629/I612)*E92</f>
        <v>515882.02870730689</v>
      </c>
      <c r="J670" s="217">
        <f>(J630/J612)*E93</f>
        <v>15972.883040195355</v>
      </c>
      <c r="K670" s="217">
        <f>(K644/K612)*E89</f>
        <v>724468.53228050133</v>
      </c>
      <c r="L670" s="217">
        <f>(L647/L612)*E94</f>
        <v>648351.24688565999</v>
      </c>
      <c r="M670" s="202">
        <f t="shared" si="0"/>
        <v>4019358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7470626</v>
      </c>
      <c r="D671" s="217">
        <f>(D615/D612)*F90</f>
        <v>295276.50062031415</v>
      </c>
      <c r="E671" s="219">
        <f>(E623/E612)*SUM(C671:D671)</f>
        <v>711693.83576448204</v>
      </c>
      <c r="F671" s="219">
        <f>(F624/F612)*F64</f>
        <v>20720.315115872931</v>
      </c>
      <c r="G671" s="217">
        <f>(G625/G612)*F91</f>
        <v>93457.891446471433</v>
      </c>
      <c r="H671" s="219">
        <f>(H628/H612)*F60</f>
        <v>285061.01266134816</v>
      </c>
      <c r="I671" s="217">
        <f>(I629/I612)*F92</f>
        <v>326857.33292730979</v>
      </c>
      <c r="J671" s="217">
        <f>(J630/J612)*F93</f>
        <v>11782.046277643831</v>
      </c>
      <c r="K671" s="217">
        <f>(K644/K612)*F89</f>
        <v>268147.90426412149</v>
      </c>
      <c r="L671" s="217">
        <f>(L647/L612)*F94</f>
        <v>845624.48343240493</v>
      </c>
      <c r="M671" s="202">
        <f t="shared" si="0"/>
        <v>2858621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564546</v>
      </c>
      <c r="D675" s="217">
        <f>(D615/D612)*J90</f>
        <v>0</v>
      </c>
      <c r="E675" s="219">
        <f>(E623/E612)*SUM(C675:D675)</f>
        <v>51736.924095222952</v>
      </c>
      <c r="F675" s="219">
        <f>(F624/F612)*J64</f>
        <v>4511.4921103951592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17738.248868544368</v>
      </c>
      <c r="L675" s="217">
        <f>(L647/L612)*J94</f>
        <v>0</v>
      </c>
      <c r="M675" s="202">
        <f t="shared" si="0"/>
        <v>73987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0"/>
        <v>0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328741</v>
      </c>
      <c r="D679" s="217">
        <f>(D615/D612)*N90</f>
        <v>0</v>
      </c>
      <c r="E679" s="219">
        <f>(E623/E612)*SUM(C679:D679)</f>
        <v>30126.948315970156</v>
      </c>
      <c r="F679" s="219">
        <f>(F624/F612)*N64</f>
        <v>7.9492564696449968</v>
      </c>
      <c r="G679" s="217">
        <f>(G625/G612)*N91</f>
        <v>0</v>
      </c>
      <c r="H679" s="219">
        <f>(H628/H612)*N60</f>
        <v>49306.810808140013</v>
      </c>
      <c r="I679" s="217">
        <f>(I629/I612)*N92</f>
        <v>0</v>
      </c>
      <c r="J679" s="217">
        <f>(J630/J612)*N93</f>
        <v>537.41740284329455</v>
      </c>
      <c r="K679" s="217">
        <f>(K644/K612)*N89</f>
        <v>0</v>
      </c>
      <c r="L679" s="217">
        <f>(L647/L612)*N94</f>
        <v>971.41709338611236</v>
      </c>
      <c r="M679" s="202">
        <f t="shared" si="0"/>
        <v>80951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202288</v>
      </c>
      <c r="D680" s="217">
        <f>(D615/D612)*O90</f>
        <v>0</v>
      </c>
      <c r="E680" s="219">
        <f>(E623/E612)*SUM(C680:D680)</f>
        <v>18538.363395320241</v>
      </c>
      <c r="F680" s="219">
        <f>(F624/F612)*O64</f>
        <v>14618.538115741338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598018.88532877166</v>
      </c>
      <c r="L680" s="217">
        <f>(L647/L612)*O94</f>
        <v>0</v>
      </c>
      <c r="M680" s="202">
        <f t="shared" si="0"/>
        <v>631176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5894487</v>
      </c>
      <c r="D681" s="217">
        <f>(D615/D612)*P90</f>
        <v>228738.59643574758</v>
      </c>
      <c r="E681" s="219">
        <f>(E623/E612)*SUM(C681:D681)</f>
        <v>561153.31239743542</v>
      </c>
      <c r="F681" s="219">
        <f>(F624/F612)*P64</f>
        <v>199641.67387286716</v>
      </c>
      <c r="G681" s="217">
        <f>(G625/G612)*P91</f>
        <v>0</v>
      </c>
      <c r="H681" s="219">
        <f>(H628/H612)*P60</f>
        <v>206006.54610547257</v>
      </c>
      <c r="I681" s="217">
        <f>(I629/I612)*P92</f>
        <v>253200.0623434872</v>
      </c>
      <c r="J681" s="217">
        <f>(J630/J612)*P93</f>
        <v>4541.8186337904708</v>
      </c>
      <c r="K681" s="217">
        <f>(K644/K612)*P89</f>
        <v>1795672.0933068905</v>
      </c>
      <c r="L681" s="217">
        <f>(L647/L612)*P94</f>
        <v>388268.4351975816</v>
      </c>
      <c r="M681" s="202">
        <f t="shared" si="0"/>
        <v>3637223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761017</v>
      </c>
      <c r="D682" s="217">
        <f>(D615/D612)*Q90</f>
        <v>32500.669783644138</v>
      </c>
      <c r="E682" s="219">
        <f>(E623/E612)*SUM(C682:D682)</f>
        <v>72720.670148782534</v>
      </c>
      <c r="F682" s="219">
        <f>(F624/F612)*Q64</f>
        <v>3642.7106442308668</v>
      </c>
      <c r="G682" s="217">
        <f>(G625/G612)*Q91</f>
        <v>0</v>
      </c>
      <c r="H682" s="219">
        <f>(H628/H612)*Q60</f>
        <v>40845.754913273006</v>
      </c>
      <c r="I682" s="217">
        <f>(I629/I612)*Q92</f>
        <v>35985.231430264459</v>
      </c>
      <c r="J682" s="217">
        <f>(J630/J612)*Q93</f>
        <v>1043.3219172473932</v>
      </c>
      <c r="K682" s="217">
        <f>(K644/K612)*Q89</f>
        <v>197166.81085240751</v>
      </c>
      <c r="L682" s="217">
        <f>(L647/L612)*Q94</f>
        <v>179287.74424469055</v>
      </c>
      <c r="M682" s="202">
        <f t="shared" si="0"/>
        <v>563193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7198936</v>
      </c>
      <c r="D683" s="217">
        <f>(D615/D612)*R90</f>
        <v>4330.3184668752219</v>
      </c>
      <c r="E683" s="219">
        <f>(E623/E612)*SUM(C683:D683)</f>
        <v>660131.93390121753</v>
      </c>
      <c r="F683" s="219">
        <f>(F624/F612)*R64</f>
        <v>32650.053363740801</v>
      </c>
      <c r="G683" s="217">
        <f>(G625/G612)*R91</f>
        <v>0</v>
      </c>
      <c r="H683" s="219">
        <f>(H628/H612)*R60</f>
        <v>127526.99782636411</v>
      </c>
      <c r="I683" s="217">
        <f>(I629/I612)*R92</f>
        <v>4804.8462421091745</v>
      </c>
      <c r="J683" s="217">
        <f>(J630/J612)*R93</f>
        <v>0</v>
      </c>
      <c r="K683" s="217">
        <f>(K644/K612)*R89</f>
        <v>770635.29495170317</v>
      </c>
      <c r="L683" s="217">
        <f>(L647/L612)*R94</f>
        <v>0</v>
      </c>
      <c r="M683" s="202">
        <f t="shared" si="0"/>
        <v>1600079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4254331</v>
      </c>
      <c r="D684" s="217">
        <f>(D615/D612)*S90</f>
        <v>31639.262346685089</v>
      </c>
      <c r="E684" s="219">
        <f>(E623/E612)*SUM(C684:D684)</f>
        <v>392780.95697677997</v>
      </c>
      <c r="F684" s="219">
        <f>(F624/F612)*S64</f>
        <v>265553.5842846398</v>
      </c>
      <c r="G684" s="217">
        <f>(G625/G612)*S91</f>
        <v>0</v>
      </c>
      <c r="H684" s="219">
        <f>(H628/H612)*S60</f>
        <v>57402.178574092715</v>
      </c>
      <c r="I684" s="217">
        <f>(I629/I612)*S92</f>
        <v>35014.039104731746</v>
      </c>
      <c r="J684" s="217">
        <f>(J630/J612)*S93</f>
        <v>197.75752745076289</v>
      </c>
      <c r="K684" s="217">
        <f>(K644/K612)*S89</f>
        <v>217092.60807574526</v>
      </c>
      <c r="L684" s="217">
        <f>(L647/L612)*S94</f>
        <v>0</v>
      </c>
      <c r="M684" s="202">
        <f t="shared" si="0"/>
        <v>999680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190330</v>
      </c>
      <c r="D685" s="217">
        <f>(D615/D612)*T90</f>
        <v>0</v>
      </c>
      <c r="E685" s="219">
        <f>(E623/E612)*SUM(C685:D685)</f>
        <v>17442.491423274249</v>
      </c>
      <c r="F685" s="219">
        <f>(F624/F612)*T64</f>
        <v>0</v>
      </c>
      <c r="G685" s="217">
        <f>(G625/G612)*T91</f>
        <v>0</v>
      </c>
      <c r="H685" s="219">
        <f>(H628/H612)*T60</f>
        <v>11912.668616797044</v>
      </c>
      <c r="I685" s="217">
        <f>(I629/I612)*T92</f>
        <v>0</v>
      </c>
      <c r="J685" s="217">
        <f>(J630/J612)*T93</f>
        <v>0</v>
      </c>
      <c r="K685" s="217">
        <f>(K644/K612)*T89</f>
        <v>43222.958775508807</v>
      </c>
      <c r="L685" s="217">
        <f>(L647/L612)*T94</f>
        <v>52289.28902832017</v>
      </c>
      <c r="M685" s="202">
        <f t="shared" si="0"/>
        <v>124867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6184824</v>
      </c>
      <c r="D686" s="217">
        <f>(D615/D612)*U90</f>
        <v>75687.448041996482</v>
      </c>
      <c r="E686" s="219">
        <f>(E623/E612)*SUM(C686:D686)</f>
        <v>573734.65684749</v>
      </c>
      <c r="F686" s="219">
        <f>(F624/F612)*U64</f>
        <v>133689.14998713144</v>
      </c>
      <c r="G686" s="217">
        <f>(G625/G612)*U91</f>
        <v>0</v>
      </c>
      <c r="H686" s="219">
        <f>(H628/H612)*U60</f>
        <v>221867.83463505525</v>
      </c>
      <c r="I686" s="217">
        <f>(I629/I612)*U92</f>
        <v>83778.116923584457</v>
      </c>
      <c r="J686" s="217">
        <f>(J630/J612)*U93</f>
        <v>75.102572447904251</v>
      </c>
      <c r="K686" s="217">
        <f>(K644/K612)*U89</f>
        <v>971591.59491437161</v>
      </c>
      <c r="L686" s="217">
        <f>(L647/L612)*U94</f>
        <v>0</v>
      </c>
      <c r="M686" s="202">
        <f t="shared" si="0"/>
        <v>2060424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111341</v>
      </c>
      <c r="D687" s="217">
        <f>(D615/D612)*V90</f>
        <v>0</v>
      </c>
      <c r="E687" s="219">
        <f>(E623/E612)*SUM(C687:D687)</f>
        <v>10203.669613612034</v>
      </c>
      <c r="F687" s="219">
        <f>(F624/F612)*V64</f>
        <v>638.3252945124932</v>
      </c>
      <c r="G687" s="217">
        <f>(G625/G612)*V91</f>
        <v>0</v>
      </c>
      <c r="H687" s="219">
        <f>(H628/H612)*V60</f>
        <v>9332.0167347367988</v>
      </c>
      <c r="I687" s="217">
        <f>(I629/I612)*V92</f>
        <v>0</v>
      </c>
      <c r="J687" s="217">
        <f>(J630/J612)*V93</f>
        <v>0</v>
      </c>
      <c r="K687" s="217">
        <f>(K644/K612)*V89</f>
        <v>7708.3003963673291</v>
      </c>
      <c r="L687" s="217">
        <f>(L647/L612)*V94</f>
        <v>0</v>
      </c>
      <c r="M687" s="202">
        <f t="shared" si="0"/>
        <v>27882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520437</v>
      </c>
      <c r="D688" s="217">
        <f>(D615/D612)*W90</f>
        <v>0</v>
      </c>
      <c r="E688" s="219">
        <f>(E623/E612)*SUM(C688:D688)</f>
        <v>47694.62464590228</v>
      </c>
      <c r="F688" s="219">
        <f>(F624/F612)*W64</f>
        <v>2772.4115927405514</v>
      </c>
      <c r="G688" s="217">
        <f>(G625/G612)*W91</f>
        <v>0</v>
      </c>
      <c r="H688" s="219">
        <f>(H628/H612)*W60</f>
        <v>22138.192965167094</v>
      </c>
      <c r="I688" s="217">
        <f>(I629/I612)*W92</f>
        <v>0</v>
      </c>
      <c r="J688" s="217">
        <f>(J630/J612)*W93</f>
        <v>0</v>
      </c>
      <c r="K688" s="217">
        <f>(K644/K612)*W89</f>
        <v>189926.44114587471</v>
      </c>
      <c r="L688" s="217">
        <f>(L647/L612)*W94</f>
        <v>0</v>
      </c>
      <c r="M688" s="202">
        <f t="shared" si="0"/>
        <v>262532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1452961</v>
      </c>
      <c r="D689" s="217">
        <f>(D615/D612)*X90</f>
        <v>0</v>
      </c>
      <c r="E689" s="219">
        <f>(E623/E612)*SUM(C689:D689)</f>
        <v>133154.30978223073</v>
      </c>
      <c r="F689" s="219">
        <f>(F624/F612)*X64</f>
        <v>23323.841141617479</v>
      </c>
      <c r="G689" s="217">
        <f>(G625/G612)*X91</f>
        <v>0</v>
      </c>
      <c r="H689" s="219">
        <f>(H628/H612)*X60</f>
        <v>54595.86332078588</v>
      </c>
      <c r="I689" s="217">
        <f>(I629/I612)*X92</f>
        <v>0</v>
      </c>
      <c r="J689" s="217">
        <f>(J630/J612)*X93</f>
        <v>1702.2620755089047</v>
      </c>
      <c r="K689" s="217">
        <f>(K644/K612)*X89</f>
        <v>1086947.9909968209</v>
      </c>
      <c r="L689" s="217">
        <f>(L647/L612)*X94</f>
        <v>0</v>
      </c>
      <c r="M689" s="202">
        <f t="shared" si="0"/>
        <v>1299724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4455134</v>
      </c>
      <c r="D690" s="217">
        <f>(D615/D612)*Y90</f>
        <v>154843.80711390913</v>
      </c>
      <c r="E690" s="219">
        <f>(E623/E612)*SUM(C690:D690)</f>
        <v>422474.11528434296</v>
      </c>
      <c r="F690" s="219">
        <f>(F624/F612)*Y64</f>
        <v>12611.423123123881</v>
      </c>
      <c r="G690" s="217">
        <f>(G625/G612)*Y91</f>
        <v>0</v>
      </c>
      <c r="H690" s="219">
        <f>(H628/H612)*Y60</f>
        <v>226887.4507558074</v>
      </c>
      <c r="I690" s="217">
        <f>(I629/I612)*Y92</f>
        <v>171389.88776374536</v>
      </c>
      <c r="J690" s="217">
        <f>(J630/J612)*Y93</f>
        <v>3292.8137919998217</v>
      </c>
      <c r="K690" s="217">
        <f>(K644/K612)*Y89</f>
        <v>773957.03253007354</v>
      </c>
      <c r="L690" s="217">
        <f>(L647/L612)*Y94</f>
        <v>0</v>
      </c>
      <c r="M690" s="202">
        <f t="shared" si="0"/>
        <v>1765457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0"/>
        <v>0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375238</v>
      </c>
      <c r="D692" s="217">
        <f>(D615/D612)*AA90</f>
        <v>0</v>
      </c>
      <c r="E692" s="219">
        <f>(E623/E612)*SUM(C692:D692)</f>
        <v>34388.09224340137</v>
      </c>
      <c r="F692" s="219">
        <f>(F624/F612)*AA64</f>
        <v>8356.7642626661618</v>
      </c>
      <c r="G692" s="217">
        <f>(G625/G612)*AA91</f>
        <v>0</v>
      </c>
      <c r="H692" s="219">
        <f>(H628/H612)*AA60</f>
        <v>12194.087567415345</v>
      </c>
      <c r="I692" s="217">
        <f>(I629/I612)*AA92</f>
        <v>0</v>
      </c>
      <c r="J692" s="217">
        <f>(J630/J612)*AA93</f>
        <v>109.25725991793105</v>
      </c>
      <c r="K692" s="217">
        <f>(K644/K612)*AA89</f>
        <v>19849.655097176179</v>
      </c>
      <c r="L692" s="217">
        <f>(L647/L612)*AA94</f>
        <v>0</v>
      </c>
      <c r="M692" s="202">
        <f t="shared" si="0"/>
        <v>74898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5556748</v>
      </c>
      <c r="D693" s="217">
        <f>(D615/D612)*AB90</f>
        <v>38437.39671403759</v>
      </c>
      <c r="E693" s="219">
        <f>(E623/E612)*SUM(C693:D693)</f>
        <v>512761.90455426852</v>
      </c>
      <c r="F693" s="219">
        <f>(F624/F612)*AB64</f>
        <v>247862.87534128441</v>
      </c>
      <c r="G693" s="217">
        <f>(G625/G612)*AB91</f>
        <v>0</v>
      </c>
      <c r="H693" s="219">
        <f>(H628/H612)*AB60</f>
        <v>113743.0448040045</v>
      </c>
      <c r="I693" s="217">
        <f>(I629/I612)*AB92</f>
        <v>42553.558473998812</v>
      </c>
      <c r="J693" s="217">
        <f>(J630/J612)*AB93</f>
        <v>0</v>
      </c>
      <c r="K693" s="217">
        <f>(K644/K612)*AB89</f>
        <v>903646.5418798069</v>
      </c>
      <c r="L693" s="217">
        <f>(L647/L612)*AB94</f>
        <v>0</v>
      </c>
      <c r="M693" s="202">
        <f t="shared" si="0"/>
        <v>1859005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2338478</v>
      </c>
      <c r="D694" s="217">
        <f>(D615/D612)*AC90</f>
        <v>19300.182844298706</v>
      </c>
      <c r="E694" s="219">
        <f>(E623/E612)*SUM(C694:D694)</f>
        <v>216074.84753977213</v>
      </c>
      <c r="F694" s="219">
        <f>(F624/F612)*AC64</f>
        <v>7156.7878655892964</v>
      </c>
      <c r="G694" s="217">
        <f>(G625/G612)*AC91</f>
        <v>0</v>
      </c>
      <c r="H694" s="219">
        <f>(H628/H612)*AC60</f>
        <v>54352.446199265687</v>
      </c>
      <c r="I694" s="217">
        <f>(I629/I612)*AC92</f>
        <v>21366.231161719523</v>
      </c>
      <c r="J694" s="217">
        <f>(J630/J612)*AC93</f>
        <v>0</v>
      </c>
      <c r="K694" s="217">
        <f>(K644/K612)*AC89</f>
        <v>322837.18046744511</v>
      </c>
      <c r="L694" s="217">
        <f>(L647/L612)*AC94</f>
        <v>0</v>
      </c>
      <c r="M694" s="202">
        <f t="shared" si="0"/>
        <v>641088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0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1114092</v>
      </c>
      <c r="D696" s="217">
        <f>(D615/D612)*AE90</f>
        <v>47470.534161067633</v>
      </c>
      <c r="E696" s="219">
        <f>(E623/E612)*SUM(C696:D696)</f>
        <v>106449.55886986351</v>
      </c>
      <c r="F696" s="219">
        <f>(F624/F612)*AE64</f>
        <v>1568.6050993646754</v>
      </c>
      <c r="G696" s="217">
        <f>(G625/G612)*AE91</f>
        <v>0</v>
      </c>
      <c r="H696" s="219">
        <f>(H628/H612)*AE60</f>
        <v>61138.242567624417</v>
      </c>
      <c r="I696" s="217">
        <f>(I629/I612)*AE92</f>
        <v>52546.616349874799</v>
      </c>
      <c r="J696" s="217">
        <f>(J630/J612)*AE93</f>
        <v>80.574870440339481</v>
      </c>
      <c r="K696" s="217">
        <f>(K644/K612)*AE89</f>
        <v>97884.28633958257</v>
      </c>
      <c r="L696" s="217">
        <f>(L647/L612)*AE94</f>
        <v>0</v>
      </c>
      <c r="M696" s="202">
        <f t="shared" si="0"/>
        <v>367138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10963224</v>
      </c>
      <c r="D698" s="217">
        <f>(D615/D612)*AG90</f>
        <v>127395.17554161944</v>
      </c>
      <c r="E698" s="219">
        <f>(E623/E612)*SUM(C698:D698)</f>
        <v>1016382.230064549</v>
      </c>
      <c r="F698" s="219">
        <f>(F624/F612)*AG64</f>
        <v>60896.652239105708</v>
      </c>
      <c r="G698" s="217">
        <f>(G625/G612)*AG91</f>
        <v>22725.981014079436</v>
      </c>
      <c r="H698" s="219">
        <f>(H628/H612)*AG60</f>
        <v>322335.96507468325</v>
      </c>
      <c r="I698" s="217">
        <f>(I629/I612)*AG92</f>
        <v>141027.34874445971</v>
      </c>
      <c r="J698" s="217">
        <f>(J630/J612)*AG93</f>
        <v>16134.221481006809</v>
      </c>
      <c r="K698" s="217">
        <f>(K644/K612)*AG89</f>
        <v>1904316.5758980254</v>
      </c>
      <c r="L698" s="217">
        <f>(L647/L612)*AG94</f>
        <v>798122.93893816124</v>
      </c>
      <c r="M698" s="202">
        <f t="shared" si="0"/>
        <v>4409337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19036</v>
      </c>
      <c r="D699" s="217">
        <f>(D615/D612)*AH90</f>
        <v>0</v>
      </c>
      <c r="E699" s="219">
        <f>(E623/E612)*SUM(C699:D699)</f>
        <v>1744.5240725763076</v>
      </c>
      <c r="F699" s="219">
        <f>(F624/F612)*AH64</f>
        <v>649.67105147371387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2394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1506167</v>
      </c>
      <c r="D700" s="217">
        <f>(D615/D612)*AI90</f>
        <v>90331.374470300347</v>
      </c>
      <c r="E700" s="219">
        <f>(E623/E612)*SUM(C700:D700)</f>
        <v>146308.5651445883</v>
      </c>
      <c r="F700" s="219">
        <f>(F624/F612)*AI64</f>
        <v>18734.879913627236</v>
      </c>
      <c r="G700" s="217">
        <f>(G625/G612)*AI91</f>
        <v>4393.689662722024</v>
      </c>
      <c r="H700" s="219">
        <f>(H628/H612)*AI60</f>
        <v>99250.506839594513</v>
      </c>
      <c r="I700" s="217">
        <f>(I629/I612)*AI92</f>
        <v>99981.694144314315</v>
      </c>
      <c r="J700" s="217">
        <f>(J630/J612)*AI93</f>
        <v>2830.4989616044309</v>
      </c>
      <c r="K700" s="217">
        <f>(K644/K612)*AI89</f>
        <v>234045.04034264485</v>
      </c>
      <c r="L700" s="217">
        <f>(L647/L612)*AI94</f>
        <v>310846.38551580312</v>
      </c>
      <c r="M700" s="202">
        <f t="shared" si="0"/>
        <v>1006723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25796938</v>
      </c>
      <c r="D701" s="217">
        <f>(D615/D612)*AJ90</f>
        <v>1574070.7627091431</v>
      </c>
      <c r="E701" s="219">
        <f>(E623/E612)*SUM(C701:D701)</f>
        <v>2508372.7504330301</v>
      </c>
      <c r="F701" s="219">
        <f>(F624/F612)*AJ64</f>
        <v>87743.025720326608</v>
      </c>
      <c r="G701" s="217">
        <f>(G625/G612)*AJ91</f>
        <v>0</v>
      </c>
      <c r="H701" s="219">
        <f>(H628/H612)*AJ60</f>
        <v>1138520.8608839861</v>
      </c>
      <c r="I701" s="217">
        <f>(I629/I612)*AJ92</f>
        <v>1742370.1473912282</v>
      </c>
      <c r="J701" s="217">
        <f>(J630/J612)*AJ93</f>
        <v>0</v>
      </c>
      <c r="K701" s="217">
        <f>(K644/K612)*AJ89</f>
        <v>787724.93234398018</v>
      </c>
      <c r="L701" s="217">
        <f>(L647/L612)*AJ94</f>
        <v>465226.35145264165</v>
      </c>
      <c r="M701" s="202">
        <f t="shared" si="0"/>
        <v>8304029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1719163</v>
      </c>
      <c r="D702" s="217">
        <f>(D615/D612)*AK90</f>
        <v>0</v>
      </c>
      <c r="E702" s="219">
        <f>(E623/E612)*SUM(C702:D702)</f>
        <v>157549.97048657818</v>
      </c>
      <c r="F702" s="219">
        <f>(F624/F612)*AK64</f>
        <v>239.20035376840855</v>
      </c>
      <c r="G702" s="217">
        <f>(G625/G612)*AK91</f>
        <v>0</v>
      </c>
      <c r="H702" s="219">
        <f>(H628/H612)*AK60</f>
        <v>111725.91554082226</v>
      </c>
      <c r="I702" s="217">
        <f>(I629/I612)*AK92</f>
        <v>0</v>
      </c>
      <c r="J702" s="217">
        <f>(J630/J612)*AK93</f>
        <v>0</v>
      </c>
      <c r="K702" s="217">
        <f>(K644/K612)*AK89</f>
        <v>63735.767002066328</v>
      </c>
      <c r="L702" s="217">
        <f>(L647/L612)*AK94</f>
        <v>375.6861687128611</v>
      </c>
      <c r="M702" s="202">
        <f t="shared" si="0"/>
        <v>333627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147756</v>
      </c>
      <c r="D703" s="217">
        <f>(D615/D612)*AL90</f>
        <v>0</v>
      </c>
      <c r="E703" s="219">
        <f>(E623/E612)*SUM(C703:D703)</f>
        <v>13540.864617965166</v>
      </c>
      <c r="F703" s="219">
        <f>(F624/F612)*AL64</f>
        <v>121.40682608185087</v>
      </c>
      <c r="G703" s="217">
        <f>(G625/G612)*AL91</f>
        <v>0</v>
      </c>
      <c r="H703" s="219">
        <f>(H628/H612)*AL60</f>
        <v>10347.79535576417</v>
      </c>
      <c r="I703" s="217">
        <f>(I629/I612)*AL92</f>
        <v>0</v>
      </c>
      <c r="J703" s="217">
        <f>(J630/J612)*AL93</f>
        <v>0</v>
      </c>
      <c r="K703" s="217">
        <f>(K644/K612)*AL89</f>
        <v>10377.246146445776</v>
      </c>
      <c r="L703" s="217">
        <f>(L647/L612)*AL94</f>
        <v>0</v>
      </c>
      <c r="M703" s="202">
        <f t="shared" si="0"/>
        <v>34387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0"/>
        <v>0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1729390</v>
      </c>
      <c r="D707" s="217">
        <f>(D615/D612)*AP90</f>
        <v>0</v>
      </c>
      <c r="E707" s="219">
        <f>(E623/E612)*SUM(C707:D707)</f>
        <v>158487.20770501893</v>
      </c>
      <c r="F707" s="219">
        <f>(F624/F612)*AP64</f>
        <v>2600.2017912208785</v>
      </c>
      <c r="G707" s="217">
        <f>(G625/G612)*AP91</f>
        <v>0</v>
      </c>
      <c r="H707" s="219">
        <f>(H628/H612)*AP60</f>
        <v>91360.701091272815</v>
      </c>
      <c r="I707" s="217">
        <f>(I629/I612)*AP92</f>
        <v>0</v>
      </c>
      <c r="J707" s="217">
        <f>(J630/J612)*AP93</f>
        <v>0</v>
      </c>
      <c r="K707" s="217">
        <f>(K644/K612)*AP89</f>
        <v>57474.585037971374</v>
      </c>
      <c r="L707" s="217">
        <f>(L647/L612)*AP94</f>
        <v>14382.98396081387</v>
      </c>
      <c r="M707" s="202">
        <f t="shared" si="0"/>
        <v>324306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271655</v>
      </c>
      <c r="D713" s="217">
        <f>(D615/D612)*AV90</f>
        <v>0</v>
      </c>
      <c r="E713" s="219">
        <f>(E623/E612)*SUM(C713:D713)</f>
        <v>24895.392253399707</v>
      </c>
      <c r="F713" s="219">
        <f>(F624/F612)*AV64</f>
        <v>490.32459224128456</v>
      </c>
      <c r="G713" s="217">
        <f>(G625/G612)*AV91</f>
        <v>0</v>
      </c>
      <c r="H713" s="219">
        <f>(H628/H612)*AV60</f>
        <v>36365.451751934786</v>
      </c>
      <c r="I713" s="217">
        <f>(I629/I612)*AV92</f>
        <v>0</v>
      </c>
      <c r="J713" s="217">
        <f>(J630/J612)*AV93</f>
        <v>0</v>
      </c>
      <c r="K713" s="217">
        <f>(K644/K612)*AV89</f>
        <v>52652.190661756998</v>
      </c>
      <c r="L713" s="217">
        <f>(L647/L612)*AV94</f>
        <v>0</v>
      </c>
      <c r="M713" s="202">
        <f t="shared" si="0"/>
        <v>114403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147701864</v>
      </c>
      <c r="D715" s="202">
        <f>SUM(D616:D647)+SUM(D668:D713)</f>
        <v>4785258</v>
      </c>
      <c r="E715" s="202">
        <f>SUM(E624:E647)+SUM(E668:E713)</f>
        <v>12399564.920137588</v>
      </c>
      <c r="F715" s="202">
        <f>SUM(F625:F648)+SUM(F668:F713)</f>
        <v>1286708.4219061891</v>
      </c>
      <c r="G715" s="202">
        <f>SUM(G626:G647)+SUM(G668:G713)</f>
        <v>2885442.0560876192</v>
      </c>
      <c r="H715" s="202">
        <f>SUM(H629:H647)+SUM(H668:H713)</f>
        <v>5290691.7266793931</v>
      </c>
      <c r="I715" s="202">
        <f>SUM(I630:I647)+SUM(I668:I713)</f>
        <v>3988348.7776075792</v>
      </c>
      <c r="J715" s="202">
        <f>SUM(J631:J647)+SUM(J668:J713)</f>
        <v>58299.97581209724</v>
      </c>
      <c r="K715" s="202">
        <f>SUM(K668:K713)</f>
        <v>12644240.688061975</v>
      </c>
      <c r="L715" s="202">
        <f>SUM(L668:L713)</f>
        <v>4394608.0648438437</v>
      </c>
      <c r="M715" s="202">
        <f>SUM(M668:M713)</f>
        <v>39803246</v>
      </c>
      <c r="N715" s="211" t="s">
        <v>693</v>
      </c>
    </row>
    <row r="716" spans="1:14" s="202" customFormat="1" ht="12.6" customHeight="1" x14ac:dyDescent="0.2">
      <c r="C716" s="214">
        <f>CE85</f>
        <v>147701864</v>
      </c>
      <c r="D716" s="202">
        <f>D615</f>
        <v>4785258</v>
      </c>
      <c r="E716" s="202">
        <f>E623</f>
        <v>12399564.920137588</v>
      </c>
      <c r="F716" s="202">
        <f>F624</f>
        <v>1286708.4219061888</v>
      </c>
      <c r="G716" s="202">
        <f>G625</f>
        <v>2885442.0560876192</v>
      </c>
      <c r="H716" s="202">
        <f>H628</f>
        <v>5290691.726679394</v>
      </c>
      <c r="I716" s="202">
        <f>I629</f>
        <v>3988348.7776075788</v>
      </c>
      <c r="J716" s="202">
        <f>J630</f>
        <v>58299.97581209724</v>
      </c>
      <c r="K716" s="202">
        <f>K644</f>
        <v>12644240.688061973</v>
      </c>
      <c r="L716" s="202">
        <f>L647</f>
        <v>4394608.0648438446</v>
      </c>
      <c r="M716" s="202">
        <f>C648</f>
        <v>39803246</v>
      </c>
      <c r="N716" s="211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3">
    <mergeCell ref="A426:E426"/>
    <mergeCell ref="B236:C236"/>
    <mergeCell ref="F381:J383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1069</v>
      </c>
      <c r="B1" s="11" t="s">
        <v>1070</v>
      </c>
      <c r="C1" s="11" t="s">
        <v>1071</v>
      </c>
      <c r="D1" s="11" t="s">
        <v>1072</v>
      </c>
      <c r="E1" s="11" t="s">
        <v>1073</v>
      </c>
      <c r="F1" s="11" t="s">
        <v>1074</v>
      </c>
      <c r="G1" s="11" t="s">
        <v>1075</v>
      </c>
      <c r="H1" s="11" t="s">
        <v>1076</v>
      </c>
      <c r="I1" s="11" t="s">
        <v>1077</v>
      </c>
      <c r="J1" s="11" t="s">
        <v>1078</v>
      </c>
      <c r="K1" s="11" t="s">
        <v>1079</v>
      </c>
      <c r="L1" s="11" t="s">
        <v>1080</v>
      </c>
      <c r="M1" s="11" t="s">
        <v>1081</v>
      </c>
      <c r="N1" s="11" t="s">
        <v>1082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078</v>
      </c>
      <c r="C2" s="11" t="str">
        <f>SUBSTITUTE(LEFT(data!C98,49),",","")</f>
        <v>Samaritan Hospital</v>
      </c>
      <c r="D2" s="11" t="str">
        <f>LEFT(data!C99, 49)</f>
        <v>801 E Wheeler Road</v>
      </c>
      <c r="E2" s="11" t="str">
        <f>LEFT(data!C100, 100)</f>
        <v>Moses Lake</v>
      </c>
      <c r="F2" s="11" t="str">
        <f>LEFT(data!C101, 2)</f>
        <v>WA</v>
      </c>
      <c r="G2" s="11" t="str">
        <f>LEFT(data!C102, 100)</f>
        <v>98837</v>
      </c>
      <c r="H2" s="11" t="str">
        <f>LEFT(data!C103, 100)</f>
        <v>Grant</v>
      </c>
      <c r="I2" s="11" t="str">
        <f>LEFT(data!C104, 49)</f>
        <v/>
      </c>
      <c r="J2" s="11" t="str">
        <f>LEFT(data!C105, 49)</f>
        <v/>
      </c>
      <c r="K2" s="11" t="str">
        <f>LEFT(data!C107, 49)</f>
        <v>509-793-9601</v>
      </c>
      <c r="L2" s="11" t="str">
        <f>LEFT(data!C108, 49)</f>
        <v>509-764-3242</v>
      </c>
      <c r="M2" s="11" t="str">
        <f>LEFT(data!C109, 49)</f>
        <v/>
      </c>
      <c r="N2" s="11" t="str">
        <f>LEFT(data!C110, 49)</f>
        <v/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1083</v>
      </c>
      <c r="B1" s="12" t="s">
        <v>1084</v>
      </c>
      <c r="C1" s="12" t="s">
        <v>1085</v>
      </c>
      <c r="D1" s="12" t="s">
        <v>1086</v>
      </c>
      <c r="E1" s="12" t="s">
        <v>1087</v>
      </c>
      <c r="F1" s="12" t="s">
        <v>1088</v>
      </c>
      <c r="G1" s="12" t="s">
        <v>1089</v>
      </c>
      <c r="H1" s="12" t="s">
        <v>1090</v>
      </c>
      <c r="I1" s="12" t="s">
        <v>1091</v>
      </c>
      <c r="J1" s="12" t="s">
        <v>1092</v>
      </c>
      <c r="K1" s="12" t="s">
        <v>1093</v>
      </c>
      <c r="L1" s="12" t="s">
        <v>1094</v>
      </c>
      <c r="M1" s="12" t="s">
        <v>1095</v>
      </c>
      <c r="N1" s="12" t="s">
        <v>1096</v>
      </c>
      <c r="O1" s="12" t="s">
        <v>1097</v>
      </c>
      <c r="P1" s="12" t="s">
        <v>1098</v>
      </c>
      <c r="Q1" s="12" t="s">
        <v>1099</v>
      </c>
      <c r="R1" s="12" t="s">
        <v>1100</v>
      </c>
      <c r="S1" s="12" t="s">
        <v>1101</v>
      </c>
      <c r="T1" s="12" t="s">
        <v>1102</v>
      </c>
      <c r="U1" s="12" t="s">
        <v>1103</v>
      </c>
      <c r="V1" s="12" t="s">
        <v>1104</v>
      </c>
      <c r="W1" s="12" t="s">
        <v>1105</v>
      </c>
      <c r="X1" s="12" t="s">
        <v>1106</v>
      </c>
      <c r="Y1" s="12" t="s">
        <v>1107</v>
      </c>
      <c r="Z1" s="12" t="s">
        <v>1108</v>
      </c>
      <c r="AA1" s="12" t="s">
        <v>1109</v>
      </c>
      <c r="AB1" s="12" t="s">
        <v>1110</v>
      </c>
      <c r="AC1" s="12" t="s">
        <v>1111</v>
      </c>
      <c r="AD1" s="12" t="s">
        <v>1112</v>
      </c>
      <c r="AE1" s="12" t="s">
        <v>1113</v>
      </c>
      <c r="AF1" s="12" t="s">
        <v>1114</v>
      </c>
      <c r="AG1" s="12" t="s">
        <v>1115</v>
      </c>
      <c r="AH1" s="12" t="s">
        <v>1116</v>
      </c>
      <c r="AI1" s="12" t="s">
        <v>1117</v>
      </c>
      <c r="AJ1" s="12" t="s">
        <v>1118</v>
      </c>
      <c r="AK1" s="12" t="s">
        <v>1119</v>
      </c>
      <c r="AL1" s="12" t="s">
        <v>1120</v>
      </c>
      <c r="AM1" s="12" t="s">
        <v>1121</v>
      </c>
      <c r="AN1" s="12" t="s">
        <v>1122</v>
      </c>
      <c r="AO1" s="12" t="s">
        <v>1123</v>
      </c>
      <c r="AP1" s="12" t="s">
        <v>1124</v>
      </c>
      <c r="AQ1" s="12" t="s">
        <v>1125</v>
      </c>
      <c r="AR1" s="12" t="s">
        <v>1126</v>
      </c>
      <c r="AS1" s="12" t="s">
        <v>1127</v>
      </c>
      <c r="AT1" s="12" t="s">
        <v>1128</v>
      </c>
      <c r="AU1" s="12" t="s">
        <v>1129</v>
      </c>
      <c r="AV1" s="12" t="s">
        <v>1130</v>
      </c>
      <c r="AW1" s="12" t="s">
        <v>1131</v>
      </c>
      <c r="AX1" s="12" t="s">
        <v>1132</v>
      </c>
      <c r="AY1" s="12" t="s">
        <v>1133</v>
      </c>
      <c r="AZ1" s="12" t="s">
        <v>1134</v>
      </c>
      <c r="BA1" s="12" t="s">
        <v>1135</v>
      </c>
      <c r="BB1" s="12" t="s">
        <v>1136</v>
      </c>
      <c r="BC1" s="12" t="s">
        <v>1137</v>
      </c>
      <c r="BD1" s="12" t="s">
        <v>1138</v>
      </c>
      <c r="BE1" s="12" t="s">
        <v>1139</v>
      </c>
      <c r="BF1" s="12" t="s">
        <v>1140</v>
      </c>
      <c r="BG1" s="12" t="s">
        <v>1141</v>
      </c>
      <c r="BH1" s="12" t="s">
        <v>1142</v>
      </c>
      <c r="BI1" s="12" t="s">
        <v>1143</v>
      </c>
      <c r="BJ1" s="12" t="s">
        <v>1144</v>
      </c>
      <c r="BK1" s="12" t="s">
        <v>1145</v>
      </c>
      <c r="BL1" s="12" t="s">
        <v>1146</v>
      </c>
      <c r="BM1" s="12" t="s">
        <v>1147</v>
      </c>
      <c r="BN1" s="12" t="s">
        <v>1148</v>
      </c>
      <c r="BO1" s="12" t="s">
        <v>1149</v>
      </c>
      <c r="BP1" s="12" t="s">
        <v>1150</v>
      </c>
      <c r="BQ1" s="12" t="s">
        <v>1151</v>
      </c>
      <c r="BR1" s="12" t="s">
        <v>1152</v>
      </c>
      <c r="BS1" s="12" t="s">
        <v>1153</v>
      </c>
      <c r="BT1" s="12" t="s">
        <v>1154</v>
      </c>
      <c r="BU1" s="12" t="s">
        <v>1155</v>
      </c>
      <c r="BV1" s="12" t="s">
        <v>1156</v>
      </c>
      <c r="BW1" s="12" t="s">
        <v>1157</v>
      </c>
      <c r="BX1" s="12" t="s">
        <v>1158</v>
      </c>
      <c r="BY1" s="12" t="s">
        <v>1159</v>
      </c>
      <c r="BZ1" s="12" t="s">
        <v>1160</v>
      </c>
      <c r="CA1" s="12" t="s">
        <v>1161</v>
      </c>
      <c r="CB1" s="12" t="s">
        <v>1162</v>
      </c>
      <c r="CC1" s="12" t="s">
        <v>1163</v>
      </c>
      <c r="CD1" s="12" t="s">
        <v>1164</v>
      </c>
      <c r="CE1" s="12" t="s">
        <v>1165</v>
      </c>
      <c r="CF1" s="12" t="s">
        <v>1166</v>
      </c>
    </row>
    <row r="2" spans="1:84" s="169" customFormat="1" ht="12.6" customHeight="1" x14ac:dyDescent="0.25">
      <c r="A2" s="12" t="str">
        <f>RIGHT(data!C97,3)</f>
        <v>078</v>
      </c>
      <c r="B2" s="200" t="str">
        <f>RIGHT(data!C96,4)</f>
        <v>2024</v>
      </c>
      <c r="C2" s="12" t="s">
        <v>1167</v>
      </c>
      <c r="D2" s="199">
        <f>ROUND(N(data!C181),0)</f>
        <v>4643470</v>
      </c>
      <c r="E2" s="199">
        <f>ROUND(N(data!C182),0)</f>
        <v>96956</v>
      </c>
      <c r="F2" s="199">
        <f>ROUND(N(data!C183),0)</f>
        <v>940873</v>
      </c>
      <c r="G2" s="199">
        <f>ROUND(N(data!C184),0)</f>
        <v>11350234</v>
      </c>
      <c r="H2" s="199">
        <f>ROUND(N(data!C185),0)</f>
        <v>73097</v>
      </c>
      <c r="I2" s="199">
        <f>ROUND(N(data!C186),0)</f>
        <v>4073337</v>
      </c>
      <c r="J2" s="199">
        <f>ROUND(N(data!C187)+N(data!C188),0)</f>
        <v>502908</v>
      </c>
      <c r="K2" s="199">
        <f>ROUND(N(data!C191),0)</f>
        <v>173142</v>
      </c>
      <c r="L2" s="199">
        <f>ROUND(N(data!C192),0)</f>
        <v>616252</v>
      </c>
      <c r="M2" s="199">
        <f>ROUND(N(data!C195),0)</f>
        <v>1412741</v>
      </c>
      <c r="N2" s="199">
        <f>ROUND(N(data!C196),0)</f>
        <v>410721</v>
      </c>
      <c r="O2" s="199">
        <f>ROUND(N(data!C199),0)</f>
        <v>0</v>
      </c>
      <c r="P2" s="199">
        <f>ROUND(N(data!C200),0)</f>
        <v>0</v>
      </c>
      <c r="Q2" s="199">
        <f>ROUND(N(data!C201),0)</f>
        <v>0</v>
      </c>
      <c r="R2" s="199">
        <f>ROUND(N(data!C204),0)</f>
        <v>0</v>
      </c>
      <c r="S2" s="199">
        <f>ROUND(N(data!C205),0)</f>
        <v>12578575</v>
      </c>
      <c r="T2" s="199">
        <f>ROUND(N(data!B211),0)</f>
        <v>10642078</v>
      </c>
      <c r="U2" s="199">
        <f>ROUND(N(data!C211),0)</f>
        <v>0</v>
      </c>
      <c r="V2" s="199">
        <f>ROUND(N(data!D211),0)</f>
        <v>0</v>
      </c>
      <c r="W2" s="199">
        <f>ROUND(N(data!B212),0)</f>
        <v>555844</v>
      </c>
      <c r="X2" s="199">
        <f>ROUND(N(data!C212),0)</f>
        <v>0</v>
      </c>
      <c r="Y2" s="199">
        <f>ROUND(N(data!D212),0)</f>
        <v>0</v>
      </c>
      <c r="Z2" s="199">
        <f>ROUND(N(data!B213),0)</f>
        <v>68892945</v>
      </c>
      <c r="AA2" s="199">
        <f>ROUND(N(data!C213),0)</f>
        <v>73621</v>
      </c>
      <c r="AB2" s="199">
        <f>ROUND(N(data!D213),0)</f>
        <v>-50721</v>
      </c>
      <c r="AC2" s="199">
        <f>ROUND(N(data!B214),0)</f>
        <v>4152099</v>
      </c>
      <c r="AD2" s="199">
        <f>ROUND(N(data!C214),0)</f>
        <v>114849</v>
      </c>
      <c r="AE2" s="199">
        <f>ROUND(N(data!D214),0)</f>
        <v>0</v>
      </c>
      <c r="AF2" s="199">
        <f>ROUND(N(data!B215),0)</f>
        <v>2577836</v>
      </c>
      <c r="AG2" s="199">
        <f>ROUND(N(data!C215),0)</f>
        <v>1628614</v>
      </c>
      <c r="AH2" s="199">
        <f>ROUND(N(data!D215),0)</f>
        <v>0</v>
      </c>
      <c r="AI2" s="199">
        <f>ROUND(N(data!B216),0)</f>
        <v>48473351</v>
      </c>
      <c r="AJ2" s="199">
        <f>ROUND(N(data!C216),0)</f>
        <v>7230213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31540270</v>
      </c>
      <c r="AS2" s="199">
        <f>ROUND(N(data!C219),0)</f>
        <v>94114484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527640</v>
      </c>
      <c r="AY2" s="199">
        <f>ROUND(N(data!C225),0)</f>
        <v>10617</v>
      </c>
      <c r="AZ2" s="199">
        <f>ROUND(N(data!D225),0)</f>
        <v>0</v>
      </c>
      <c r="BA2" s="199">
        <f>ROUND(N(data!B226),0)</f>
        <v>50140564</v>
      </c>
      <c r="BB2" s="199">
        <f>ROUND(N(data!C226),0)</f>
        <v>3717692</v>
      </c>
      <c r="BC2" s="199">
        <f>ROUND(N(data!D226),0)</f>
        <v>0</v>
      </c>
      <c r="BD2" s="199">
        <f>ROUND(N(data!B227),0)</f>
        <v>2836698</v>
      </c>
      <c r="BE2" s="199">
        <f>ROUND(N(data!C227),0)</f>
        <v>359961</v>
      </c>
      <c r="BF2" s="199">
        <f>ROUND(N(data!D227),0)</f>
        <v>0</v>
      </c>
      <c r="BG2" s="199">
        <f>ROUND(N(data!B228),0)</f>
        <v>1862063</v>
      </c>
      <c r="BH2" s="199">
        <f>ROUND(N(data!C228),0)</f>
        <v>962365</v>
      </c>
      <c r="BI2" s="199">
        <f>ROUND(N(data!D228),0)</f>
        <v>0</v>
      </c>
      <c r="BJ2" s="199">
        <f>ROUND(N(data!B229),0)</f>
        <v>36506432</v>
      </c>
      <c r="BK2" s="199">
        <f>ROUND(N(data!C229),0)</f>
        <v>3552282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123751860</v>
      </c>
      <c r="BW2" s="199">
        <f>ROUND(N(data!C240),0)</f>
        <v>114969093</v>
      </c>
      <c r="BX2" s="199">
        <f>ROUND(N(data!C241),0)</f>
        <v>5444113</v>
      </c>
      <c r="BY2" s="199">
        <f>ROUND(N(data!C242),0)</f>
        <v>11170487</v>
      </c>
      <c r="BZ2" s="199">
        <f>ROUND(N(data!C243),0)</f>
        <v>0</v>
      </c>
      <c r="CA2" s="199">
        <f>ROUND(N(data!C244),0)</f>
        <v>66214864</v>
      </c>
      <c r="CB2" s="199">
        <f>ROUND(N(data!C247),0)</f>
        <v>0</v>
      </c>
      <c r="CC2" s="199">
        <f>ROUND(N(data!C249),0)</f>
        <v>4000931</v>
      </c>
      <c r="CD2" s="199">
        <f>ROUND(N(data!C250),0)</f>
        <v>0</v>
      </c>
      <c r="CE2" s="199">
        <f>ROUND(N(data!C254)+N(data!C255),0)</f>
        <v>4321816</v>
      </c>
      <c r="CF2" s="199">
        <f>ROUND(N(data!D237),0)</f>
        <v>4780963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1168</v>
      </c>
      <c r="B1" s="12" t="s">
        <v>1169</v>
      </c>
      <c r="C1" s="12" t="s">
        <v>1170</v>
      </c>
      <c r="D1" s="10" t="s">
        <v>1171</v>
      </c>
      <c r="E1" s="10" t="s">
        <v>1172</v>
      </c>
      <c r="F1" s="10" t="s">
        <v>1173</v>
      </c>
      <c r="G1" s="10" t="s">
        <v>1174</v>
      </c>
      <c r="H1" s="10" t="s">
        <v>1175</v>
      </c>
      <c r="I1" s="10" t="s">
        <v>1176</v>
      </c>
      <c r="J1" s="10" t="s">
        <v>1177</v>
      </c>
      <c r="K1" s="10" t="s">
        <v>1178</v>
      </c>
      <c r="L1" s="10" t="s">
        <v>1179</v>
      </c>
      <c r="M1" s="10" t="s">
        <v>1180</v>
      </c>
      <c r="N1" s="10" t="s">
        <v>1181</v>
      </c>
      <c r="O1" s="10" t="s">
        <v>1182</v>
      </c>
      <c r="P1" s="10" t="s">
        <v>1183</v>
      </c>
      <c r="Q1" s="10" t="s">
        <v>1184</v>
      </c>
      <c r="R1" s="10" t="s">
        <v>1185</v>
      </c>
      <c r="S1" s="10" t="s">
        <v>1186</v>
      </c>
      <c r="T1" s="10" t="s">
        <v>1187</v>
      </c>
      <c r="U1" s="10" t="s">
        <v>1188</v>
      </c>
      <c r="V1" s="10" t="s">
        <v>1189</v>
      </c>
      <c r="W1" s="10" t="s">
        <v>1190</v>
      </c>
      <c r="X1" s="10" t="s">
        <v>1191</v>
      </c>
      <c r="Y1" s="10" t="s">
        <v>1192</v>
      </c>
      <c r="Z1" s="10" t="s">
        <v>1193</v>
      </c>
      <c r="AA1" s="10" t="s">
        <v>1194</v>
      </c>
      <c r="AB1" s="10" t="s">
        <v>1195</v>
      </c>
      <c r="AC1" s="10" t="s">
        <v>1196</v>
      </c>
      <c r="AD1" s="10" t="s">
        <v>1197</v>
      </c>
      <c r="AE1" s="10" t="s">
        <v>1198</v>
      </c>
      <c r="AF1" s="10" t="s">
        <v>1199</v>
      </c>
      <c r="AG1" s="10" t="s">
        <v>1200</v>
      </c>
      <c r="AH1" s="10" t="s">
        <v>1201</v>
      </c>
      <c r="AI1" s="10" t="s">
        <v>1202</v>
      </c>
      <c r="AJ1" s="10" t="s">
        <v>1203</v>
      </c>
      <c r="AK1" s="10" t="s">
        <v>1204</v>
      </c>
      <c r="AL1" s="10" t="s">
        <v>1205</v>
      </c>
      <c r="AM1" s="10" t="s">
        <v>1206</v>
      </c>
      <c r="AN1" s="10" t="s">
        <v>1207</v>
      </c>
      <c r="AO1" s="10" t="s">
        <v>1208</v>
      </c>
      <c r="AP1" s="10" t="s">
        <v>1209</v>
      </c>
      <c r="AQ1" s="10" t="s">
        <v>1210</v>
      </c>
      <c r="AR1" s="10" t="s">
        <v>1211</v>
      </c>
      <c r="AS1" s="10" t="s">
        <v>1212</v>
      </c>
      <c r="AT1" s="10" t="s">
        <v>1213</v>
      </c>
      <c r="AU1" s="10" t="s">
        <v>1214</v>
      </c>
      <c r="AV1" s="10" t="s">
        <v>1215</v>
      </c>
      <c r="AW1" s="10" t="s">
        <v>1216</v>
      </c>
      <c r="AX1" s="10" t="s">
        <v>1217</v>
      </c>
      <c r="AY1" s="10" t="s">
        <v>1218</v>
      </c>
      <c r="AZ1" s="10" t="s">
        <v>1219</v>
      </c>
      <c r="BA1" s="10" t="s">
        <v>1220</v>
      </c>
      <c r="BB1" s="10" t="s">
        <v>1221</v>
      </c>
      <c r="BC1" s="10" t="s">
        <v>1222</v>
      </c>
      <c r="BD1" s="10" t="s">
        <v>1223</v>
      </c>
      <c r="BE1" s="10" t="s">
        <v>1224</v>
      </c>
      <c r="BF1" s="10" t="s">
        <v>1225</v>
      </c>
      <c r="BG1" s="10" t="s">
        <v>1226</v>
      </c>
      <c r="BH1" s="10" t="s">
        <v>1227</v>
      </c>
      <c r="BI1" s="10" t="s">
        <v>1228</v>
      </c>
      <c r="BJ1" s="10" t="s">
        <v>1229</v>
      </c>
      <c r="BK1" s="10" t="s">
        <v>1230</v>
      </c>
      <c r="BL1" s="10" t="s">
        <v>1231</v>
      </c>
      <c r="BM1" s="10" t="s">
        <v>1232</v>
      </c>
      <c r="BN1" s="10" t="s">
        <v>1233</v>
      </c>
      <c r="BO1" s="10" t="s">
        <v>1234</v>
      </c>
      <c r="BP1" s="10" t="s">
        <v>1235</v>
      </c>
      <c r="BQ1" s="10" t="s">
        <v>1236</v>
      </c>
      <c r="BR1" s="10" t="s">
        <v>1237</v>
      </c>
      <c r="BS1" s="10" t="s">
        <v>1238</v>
      </c>
    </row>
    <row r="2" spans="1:87" s="169" customFormat="1" ht="12.6" customHeight="1" x14ac:dyDescent="0.25">
      <c r="A2" s="12" t="str">
        <f>RIGHT(data!C97,3)</f>
        <v>078</v>
      </c>
      <c r="B2" s="12" t="str">
        <f>RIGHT(data!C96,4)</f>
        <v>2024</v>
      </c>
      <c r="C2" s="12" t="s">
        <v>1167</v>
      </c>
      <c r="D2" s="198">
        <f>ROUND(N(data!C127),0)</f>
        <v>2806</v>
      </c>
      <c r="E2" s="198">
        <f>ROUND(N(data!C128),0)</f>
        <v>0</v>
      </c>
      <c r="F2" s="198">
        <f>ROUND(N(data!C129),0)</f>
        <v>0</v>
      </c>
      <c r="G2" s="198">
        <f>ROUND(N(data!C130),0)</f>
        <v>1102</v>
      </c>
      <c r="H2" s="198">
        <f>ROUND(N(data!D127),0)</f>
        <v>9756</v>
      </c>
      <c r="I2" s="198">
        <f>ROUND(N(data!D128),0)</f>
        <v>0</v>
      </c>
      <c r="J2" s="198">
        <f>ROUND(N(data!D129),0)</f>
        <v>0</v>
      </c>
      <c r="K2" s="198">
        <f>ROUND(N(data!D130),0)</f>
        <v>1552</v>
      </c>
      <c r="L2" s="198">
        <f>ROUND(N(data!C132),0)</f>
        <v>0</v>
      </c>
      <c r="M2" s="198">
        <f>ROUND(N(data!C133),0)</f>
        <v>12</v>
      </c>
      <c r="N2" s="198">
        <f>ROUND(N(data!C134),0)</f>
        <v>0</v>
      </c>
      <c r="O2" s="198">
        <f>ROUND(N(data!C135),0)</f>
        <v>0</v>
      </c>
      <c r="P2" s="198">
        <f>ROUND(N(data!C136),0)</f>
        <v>11</v>
      </c>
      <c r="Q2" s="198">
        <f>ROUND(N(data!C137),0)</f>
        <v>0</v>
      </c>
      <c r="R2" s="198">
        <f>ROUND(N(data!C138),0)</f>
        <v>0</v>
      </c>
      <c r="S2" s="198">
        <f>ROUND(N(data!C139),0)</f>
        <v>23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50</v>
      </c>
      <c r="X2" s="198">
        <f>ROUND(N(data!C145),0)</f>
        <v>11</v>
      </c>
      <c r="Y2" s="198">
        <f>ROUND(N(data!B154),0)</f>
        <v>0</v>
      </c>
      <c r="Z2" s="198">
        <f>ROUND(N(data!B155),0)</f>
        <v>0</v>
      </c>
      <c r="AA2" s="198">
        <f>ROUND(N(data!B156),0)</f>
        <v>0</v>
      </c>
      <c r="AB2" s="198">
        <f>ROUND(N(data!B157),0)</f>
        <v>61278768</v>
      </c>
      <c r="AC2" s="198">
        <f>ROUND(N(data!B158),0)</f>
        <v>104243495</v>
      </c>
      <c r="AD2" s="198">
        <f>ROUND(N(data!C154),0)</f>
        <v>0</v>
      </c>
      <c r="AE2" s="198">
        <f>ROUND(N(data!C155),0)</f>
        <v>0</v>
      </c>
      <c r="AF2" s="198">
        <f>ROUND(N(data!C156),0)</f>
        <v>0</v>
      </c>
      <c r="AG2" s="198">
        <f>ROUND(N(data!C157),0)</f>
        <v>48194487</v>
      </c>
      <c r="AH2" s="198">
        <f>ROUND(N(data!C158),0)</f>
        <v>98017053</v>
      </c>
      <c r="AI2" s="198">
        <f>ROUND(N(data!D154),0)</f>
        <v>0</v>
      </c>
      <c r="AJ2" s="198">
        <f>ROUND(N(data!D155),0)</f>
        <v>0</v>
      </c>
      <c r="AK2" s="198">
        <f>ROUND(N(data!D156),0)</f>
        <v>0</v>
      </c>
      <c r="AL2" s="198">
        <f>ROUND(N(data!D157),0)</f>
        <v>44631929</v>
      </c>
      <c r="AM2" s="198">
        <f>ROUND(N(data!D158),0)</f>
        <v>138709215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1239</v>
      </c>
      <c r="B1" s="12" t="s">
        <v>1240</v>
      </c>
      <c r="C1" s="12" t="s">
        <v>1241</v>
      </c>
      <c r="D1" s="10" t="s">
        <v>1242</v>
      </c>
      <c r="E1" s="10" t="s">
        <v>1243</v>
      </c>
      <c r="F1" s="10" t="s">
        <v>1244</v>
      </c>
      <c r="G1" s="10" t="s">
        <v>1245</v>
      </c>
      <c r="H1" s="10" t="s">
        <v>1246</v>
      </c>
      <c r="I1" s="10" t="s">
        <v>1247</v>
      </c>
      <c r="J1" s="10" t="s">
        <v>1248</v>
      </c>
      <c r="K1" s="10" t="s">
        <v>1249</v>
      </c>
      <c r="L1" s="10" t="s">
        <v>1250</v>
      </c>
      <c r="M1" s="10" t="s">
        <v>1251</v>
      </c>
      <c r="N1" s="10" t="s">
        <v>1252</v>
      </c>
      <c r="O1" s="10" t="s">
        <v>1253</v>
      </c>
      <c r="P1" s="10" t="s">
        <v>1254</v>
      </c>
      <c r="Q1" s="10" t="s">
        <v>1255</v>
      </c>
      <c r="R1" s="10" t="s">
        <v>1256</v>
      </c>
      <c r="S1" s="10" t="s">
        <v>1257</v>
      </c>
      <c r="T1" s="10" t="s">
        <v>1258</v>
      </c>
      <c r="U1" s="10" t="s">
        <v>1259</v>
      </c>
      <c r="V1" s="10" t="s">
        <v>1260</v>
      </c>
      <c r="W1" s="10" t="s">
        <v>1261</v>
      </c>
      <c r="X1" s="10" t="s">
        <v>1262</v>
      </c>
      <c r="Y1" s="10" t="s">
        <v>1263</v>
      </c>
      <c r="Z1" s="10" t="s">
        <v>1264</v>
      </c>
      <c r="AA1" s="10" t="s">
        <v>1265</v>
      </c>
      <c r="AB1" s="10" t="s">
        <v>1266</v>
      </c>
      <c r="AC1" s="10" t="s">
        <v>1267</v>
      </c>
      <c r="AD1" s="10" t="s">
        <v>1268</v>
      </c>
      <c r="AE1" s="10" t="s">
        <v>1269</v>
      </c>
      <c r="AF1" s="10" t="s">
        <v>1270</v>
      </c>
      <c r="AG1" s="10" t="s">
        <v>1271</v>
      </c>
      <c r="AH1" s="10" t="s">
        <v>1272</v>
      </c>
      <c r="AI1" s="10" t="s">
        <v>1273</v>
      </c>
      <c r="AJ1" s="10" t="s">
        <v>1274</v>
      </c>
      <c r="AK1" s="10" t="s">
        <v>1275</v>
      </c>
      <c r="AL1" s="10" t="s">
        <v>1276</v>
      </c>
      <c r="AM1" s="10" t="s">
        <v>1277</v>
      </c>
      <c r="AN1" s="10" t="s">
        <v>1278</v>
      </c>
      <c r="AO1" s="10" t="s">
        <v>1279</v>
      </c>
      <c r="AP1" s="10" t="s">
        <v>1280</v>
      </c>
      <c r="AQ1" s="10" t="s">
        <v>1281</v>
      </c>
      <c r="AR1" s="10" t="s">
        <v>1282</v>
      </c>
      <c r="AS1" s="10" t="s">
        <v>1283</v>
      </c>
      <c r="AT1" s="10" t="s">
        <v>1284</v>
      </c>
      <c r="AU1" s="10" t="s">
        <v>1285</v>
      </c>
      <c r="AV1" s="10" t="s">
        <v>1286</v>
      </c>
      <c r="AW1" s="10" t="s">
        <v>1287</v>
      </c>
      <c r="AX1" s="10" t="s">
        <v>1288</v>
      </c>
      <c r="AY1" s="10" t="s">
        <v>1289</v>
      </c>
      <c r="AZ1" s="10" t="s">
        <v>1290</v>
      </c>
      <c r="BA1" s="10" t="s">
        <v>1291</v>
      </c>
      <c r="BB1" s="10" t="s">
        <v>1292</v>
      </c>
      <c r="BC1" s="10" t="s">
        <v>1293</v>
      </c>
      <c r="BD1" s="10" t="s">
        <v>1294</v>
      </c>
      <c r="BE1" s="10" t="s">
        <v>1295</v>
      </c>
      <c r="BF1" s="10" t="s">
        <v>1296</v>
      </c>
      <c r="BG1" s="10" t="s">
        <v>1297</v>
      </c>
      <c r="BH1" s="10" t="s">
        <v>1298</v>
      </c>
      <c r="BI1" s="10" t="s">
        <v>1299</v>
      </c>
      <c r="BJ1" s="10" t="s">
        <v>1300</v>
      </c>
      <c r="BK1" s="10" t="s">
        <v>1301</v>
      </c>
      <c r="BL1" s="10" t="s">
        <v>1302</v>
      </c>
      <c r="BM1" s="10" t="s">
        <v>1303</v>
      </c>
      <c r="BN1" s="10" t="s">
        <v>1304</v>
      </c>
      <c r="BO1" s="10" t="s">
        <v>1305</v>
      </c>
      <c r="BP1" s="10" t="s">
        <v>1306</v>
      </c>
      <c r="BQ1" s="10" t="s">
        <v>1307</v>
      </c>
      <c r="BR1" s="10" t="s">
        <v>1308</v>
      </c>
      <c r="BS1" s="10" t="s">
        <v>1309</v>
      </c>
      <c r="BT1" s="10" t="s">
        <v>1310</v>
      </c>
      <c r="BU1" s="10" t="s">
        <v>1311</v>
      </c>
      <c r="BV1" s="10" t="s">
        <v>1312</v>
      </c>
      <c r="BW1" s="10" t="s">
        <v>1313</v>
      </c>
      <c r="BX1" s="10" t="s">
        <v>1314</v>
      </c>
      <c r="BY1" s="10" t="s">
        <v>1315</v>
      </c>
      <c r="BZ1" s="10" t="s">
        <v>1316</v>
      </c>
      <c r="CA1" s="10" t="s">
        <v>1317</v>
      </c>
      <c r="CB1" s="10" t="s">
        <v>1318</v>
      </c>
      <c r="CC1" s="10" t="s">
        <v>1319</v>
      </c>
      <c r="CD1" s="10" t="s">
        <v>1320</v>
      </c>
      <c r="CE1" s="10" t="s">
        <v>1321</v>
      </c>
      <c r="CF1" s="10" t="s">
        <v>1322</v>
      </c>
      <c r="CG1" s="10" t="s">
        <v>1323</v>
      </c>
      <c r="CH1" s="10" t="s">
        <v>1324</v>
      </c>
      <c r="CI1" s="10" t="s">
        <v>1325</v>
      </c>
      <c r="CJ1" s="10" t="s">
        <v>1326</v>
      </c>
      <c r="CK1" s="10" t="s">
        <v>1327</v>
      </c>
      <c r="CL1" s="10" t="s">
        <v>1328</v>
      </c>
      <c r="CM1" s="10" t="s">
        <v>1329</v>
      </c>
      <c r="CN1" s="10" t="s">
        <v>1330</v>
      </c>
      <c r="CO1" s="10" t="s">
        <v>1331</v>
      </c>
      <c r="CP1" s="10" t="s">
        <v>1332</v>
      </c>
      <c r="CQ1" s="197" t="s">
        <v>1333</v>
      </c>
      <c r="CR1" s="197" t="s">
        <v>1334</v>
      </c>
      <c r="CS1" s="197" t="s">
        <v>1335</v>
      </c>
      <c r="CT1" s="197" t="s">
        <v>1336</v>
      </c>
      <c r="CU1" s="197" t="s">
        <v>1337</v>
      </c>
      <c r="CV1" s="197" t="s">
        <v>1338</v>
      </c>
      <c r="CW1" s="197" t="s">
        <v>1339</v>
      </c>
      <c r="CX1" s="197" t="s">
        <v>1340</v>
      </c>
      <c r="CY1" s="197" t="s">
        <v>1341</v>
      </c>
      <c r="CZ1" s="197" t="s">
        <v>1342</v>
      </c>
      <c r="DA1" s="197" t="s">
        <v>1343</v>
      </c>
      <c r="DB1" s="197" t="s">
        <v>1344</v>
      </c>
      <c r="DC1" s="197" t="s">
        <v>1345</v>
      </c>
      <c r="DD1" s="197" t="s">
        <v>1346</v>
      </c>
      <c r="DE1" s="10" t="s">
        <v>1347</v>
      </c>
      <c r="DF1" s="10" t="s">
        <v>1348</v>
      </c>
      <c r="DG1" s="10" t="s">
        <v>1349</v>
      </c>
      <c r="DH1" s="10" t="s">
        <v>1350</v>
      </c>
    </row>
    <row r="2" spans="1:112" s="169" customFormat="1" ht="12.6" customHeight="1" x14ac:dyDescent="0.25">
      <c r="A2" s="199" t="str">
        <f>RIGHT(data!C97,3)</f>
        <v>078</v>
      </c>
      <c r="B2" s="200" t="str">
        <f>RIGHT(data!C96,4)</f>
        <v>2024</v>
      </c>
      <c r="C2" s="12" t="s">
        <v>1167</v>
      </c>
      <c r="D2" s="198">
        <f>ROUND(N(data!C266),0)</f>
        <v>11405137</v>
      </c>
      <c r="E2" s="198">
        <f>ROUND(N(data!C267),0)</f>
        <v>-9</v>
      </c>
      <c r="F2" s="198">
        <f>ROUND(N(data!C268),0)</f>
        <v>65324370</v>
      </c>
      <c r="G2" s="198">
        <f>ROUND(N(data!C269),0)</f>
        <v>40898898</v>
      </c>
      <c r="H2" s="198">
        <f>ROUND(N(data!C270),0)</f>
        <v>0</v>
      </c>
      <c r="I2" s="198">
        <f>ROUND(N(data!C271),0)</f>
        <v>329220</v>
      </c>
      <c r="J2" s="198">
        <f>ROUND(N(data!C272),0)</f>
        <v>0</v>
      </c>
      <c r="K2" s="198">
        <f>ROUND(N(data!C273),0)</f>
        <v>2672626</v>
      </c>
      <c r="L2" s="198">
        <f>ROUND(N(data!C274),0)</f>
        <v>1910882</v>
      </c>
      <c r="M2" s="198">
        <f>ROUND(N(data!C275),0)</f>
        <v>0</v>
      </c>
      <c r="N2" s="198">
        <f>ROUND(N(data!C278),0)</f>
        <v>150353576</v>
      </c>
      <c r="O2" s="198">
        <f>ROUND(N(data!C279),0)</f>
        <v>0</v>
      </c>
      <c r="P2" s="198">
        <f>ROUND(N(data!C280),0)</f>
        <v>371031</v>
      </c>
      <c r="Q2" s="198">
        <f>ROUND(N(data!C283),0)</f>
        <v>10642078</v>
      </c>
      <c r="R2" s="198">
        <f>ROUND(N(data!C284),0)</f>
        <v>555844</v>
      </c>
      <c r="S2" s="198">
        <f>ROUND(N(data!C285),0)</f>
        <v>69017287</v>
      </c>
      <c r="T2" s="198">
        <f>ROUND(N(data!C286),0)</f>
        <v>4266948</v>
      </c>
      <c r="U2" s="198">
        <f>ROUND(N(data!C287),0)</f>
        <v>4206450</v>
      </c>
      <c r="V2" s="198">
        <f>ROUND(N(data!C288),0)</f>
        <v>55703564</v>
      </c>
      <c r="W2" s="198">
        <f>ROUND(N(data!C289),0)</f>
        <v>0</v>
      </c>
      <c r="X2" s="198">
        <f>ROUND(N(data!C290),0)</f>
        <v>125654754</v>
      </c>
      <c r="Y2" s="198">
        <f>ROUND(N(data!C291),0)</f>
        <v>0</v>
      </c>
      <c r="Z2" s="198">
        <f>ROUND(N(data!C292),0)</f>
        <v>100476314</v>
      </c>
      <c r="AA2" s="198">
        <f>ROUND(N(data!C295),0)</f>
        <v>0</v>
      </c>
      <c r="AB2" s="198">
        <f>ROUND(N(data!C296),0)</f>
        <v>0</v>
      </c>
      <c r="AC2" s="198">
        <f>ROUND(N(data!C297),0)</f>
        <v>27783</v>
      </c>
      <c r="AD2" s="198">
        <f>ROUND(N(data!C298),0)</f>
        <v>0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28787855</v>
      </c>
      <c r="AK2" s="198">
        <f>ROUND(N(data!C316),0)</f>
        <v>2108316</v>
      </c>
      <c r="AL2" s="198">
        <f>ROUND(N(data!C317),0)</f>
        <v>4863454</v>
      </c>
      <c r="AM2" s="198">
        <f>ROUND(N(data!C318),0)</f>
        <v>0</v>
      </c>
      <c r="AN2" s="198">
        <f>ROUND(N(data!C319),0)</f>
        <v>4889574</v>
      </c>
      <c r="AO2" s="198">
        <f>ROUND(N(data!C320),0)</f>
        <v>0</v>
      </c>
      <c r="AP2" s="198">
        <f>ROUND(N(data!C321),0)</f>
        <v>0</v>
      </c>
      <c r="AQ2" s="198">
        <f>ROUND(N(data!C322),0)</f>
        <v>18710</v>
      </c>
      <c r="AR2" s="198">
        <f>ROUND(N(data!C323),0)</f>
        <v>1390413</v>
      </c>
      <c r="AS2" s="198">
        <f>ROUND(N(data!C326),0)</f>
        <v>0</v>
      </c>
      <c r="AT2" s="198">
        <f>ROUND(N(data!C327),0)</f>
        <v>0</v>
      </c>
      <c r="AU2" s="198">
        <f>ROUND(N(data!C328),0)</f>
        <v>3365283</v>
      </c>
      <c r="AV2" s="198">
        <f>ROUND(N(data!C331),0)</f>
        <v>0</v>
      </c>
      <c r="AW2" s="198">
        <f>ROUND(N(data!C332),0)</f>
        <v>0</v>
      </c>
      <c r="AX2" s="198">
        <f>ROUND(N(data!C333),0)</f>
        <v>136543913</v>
      </c>
      <c r="AY2" s="198">
        <f>ROUND(N(data!C334),0)</f>
        <v>4226834</v>
      </c>
      <c r="AZ2" s="198">
        <f>ROUND(N(data!C335),0)</f>
        <v>74150135</v>
      </c>
      <c r="BA2" s="198">
        <f>ROUND(N(data!C336),0)</f>
        <v>0</v>
      </c>
      <c r="BB2" s="198">
        <f>ROUND(N(data!C337),0)</f>
        <v>0</v>
      </c>
      <c r="BC2" s="198">
        <f>ROUND(N(data!C338),0)</f>
        <v>2343520</v>
      </c>
      <c r="BD2" s="198">
        <f>ROUND(N(data!C339),0)</f>
        <v>0</v>
      </c>
      <c r="BE2" s="198">
        <f>ROUND(N(data!C343),0)</f>
        <v>99768735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647.14</v>
      </c>
      <c r="BL2" s="198">
        <f>ROUND(N(data!C358),0)</f>
        <v>154105185</v>
      </c>
      <c r="BM2" s="198">
        <f>ROUND(N(data!C359),0)</f>
        <v>340969764</v>
      </c>
      <c r="BN2" s="198">
        <f>ROUND(N(data!C363),0)</f>
        <v>321550418</v>
      </c>
      <c r="BO2" s="198">
        <f>ROUND(N(data!C364),0)</f>
        <v>4000931</v>
      </c>
      <c r="BP2" s="198">
        <f>ROUND(N(data!C365),0)</f>
        <v>4321816</v>
      </c>
      <c r="BQ2" s="198">
        <f>ROUND(N(data!D381),0)</f>
        <v>3363142</v>
      </c>
      <c r="BR2" s="198">
        <f>ROUND(N(data!C370),0)</f>
        <v>0</v>
      </c>
      <c r="BS2" s="198">
        <f>ROUND(N(data!C371),0)</f>
        <v>454994</v>
      </c>
      <c r="BT2" s="198">
        <f>ROUND(N(data!C372),0)</f>
        <v>137865</v>
      </c>
      <c r="BU2" s="198">
        <f>ROUND(N(data!C373),0)</f>
        <v>0</v>
      </c>
      <c r="BV2" s="198">
        <f>ROUND(N(data!C374),0)</f>
        <v>1399648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499583</v>
      </c>
      <c r="CB2" s="198">
        <f>ROUND(N(data!C380),0)</f>
        <v>871052</v>
      </c>
      <c r="CC2" s="198">
        <f>ROUND(N(data!C382),0)</f>
        <v>11910444</v>
      </c>
      <c r="CD2" s="198">
        <f>ROUND(N(data!C389),0)</f>
        <v>84488995</v>
      </c>
      <c r="CE2" s="198">
        <f>ROUND(N(data!C390),0)</f>
        <v>21680875</v>
      </c>
      <c r="CF2" s="198">
        <f>ROUND(N(data!C391),0)</f>
        <v>13957341</v>
      </c>
      <c r="CG2" s="198">
        <f>ROUND(N(data!C392),0)</f>
        <v>20556492</v>
      </c>
      <c r="CH2" s="198">
        <f>ROUND(N(data!C393),0)</f>
        <v>0</v>
      </c>
      <c r="CI2" s="198">
        <f>ROUND(N(data!C394),0)</f>
        <v>7581781</v>
      </c>
      <c r="CJ2" s="198">
        <f>ROUND(N(data!C395),0)</f>
        <v>8421745</v>
      </c>
      <c r="CK2" s="198">
        <f>ROUND(N(data!C396),0)</f>
        <v>789394</v>
      </c>
      <c r="CL2" s="198">
        <f>ROUND(N(data!C397),0)</f>
        <v>0</v>
      </c>
      <c r="CM2" s="198">
        <f>ROUND(N(data!C398),0)</f>
        <v>0</v>
      </c>
      <c r="CN2" s="198">
        <f>ROUND(N(data!C399),0)</f>
        <v>12786243</v>
      </c>
      <c r="CO2" s="198">
        <f>ROUND(N(data!C362),0)</f>
        <v>4780963</v>
      </c>
      <c r="CP2" s="198">
        <f>ROUND(N(data!D415),0)</f>
        <v>9375818</v>
      </c>
      <c r="CQ2" s="52">
        <f>ROUND(N(data!C401),0)</f>
        <v>0</v>
      </c>
      <c r="CR2" s="52">
        <f>ROUND(N(data!C402),0)</f>
        <v>1239046</v>
      </c>
      <c r="CS2" s="52">
        <f>ROUND(N(data!C403),0)</f>
        <v>0</v>
      </c>
      <c r="CT2" s="52">
        <f>ROUND(N(data!C404),0)</f>
        <v>1823462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2065509</v>
      </c>
      <c r="CY2" s="52">
        <f>ROUND(N(data!C409),0)</f>
        <v>357819</v>
      </c>
      <c r="CZ2" s="52">
        <f>ROUND(N(data!C410),0)</f>
        <v>693618</v>
      </c>
      <c r="DA2" s="52">
        <f>ROUND(N(data!C411),0)</f>
        <v>355340</v>
      </c>
      <c r="DB2" s="52">
        <f>ROUND(N(data!C412),0)</f>
        <v>1338311</v>
      </c>
      <c r="DC2" s="52">
        <f>ROUND(N(data!C413),0)</f>
        <v>634714</v>
      </c>
      <c r="DD2" s="52">
        <f>ROUND(N(data!C414),0)</f>
        <v>867999</v>
      </c>
      <c r="DE2" s="52">
        <f>ROUND(N(data!C419),0)</f>
        <v>0</v>
      </c>
      <c r="DF2" s="198">
        <f>ROUND(N(data!D420),0)</f>
        <v>13550505</v>
      </c>
      <c r="DG2" s="198">
        <f>ROUND(N(data!C422),0)</f>
        <v>0</v>
      </c>
      <c r="DH2" s="198">
        <f>ROUND(N(data!C423),0)</f>
        <v>0</v>
      </c>
    </row>
  </sheetData>
  <sheetProtection algorithmName="SHA-512" hashValue="0tGjKwkRhumqjoDw5mClu9CFi4C7sDEMFCZ/aQLPMk55YlifCukcB7+HAEzGA7YzfAThKM0SD6W5YahKoZynEg==" saltValue="ajYjZpPQNq/CyEsjS2Wp+Q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1351</v>
      </c>
      <c r="B1" s="12" t="s">
        <v>1352</v>
      </c>
      <c r="C1" s="10" t="s">
        <v>1353</v>
      </c>
      <c r="D1" s="12" t="s">
        <v>1354</v>
      </c>
      <c r="E1" s="10" t="s">
        <v>1355</v>
      </c>
      <c r="F1" s="10" t="s">
        <v>1356</v>
      </c>
      <c r="G1" s="10" t="s">
        <v>1357</v>
      </c>
      <c r="H1" s="10" t="s">
        <v>1358</v>
      </c>
      <c r="I1" s="10" t="s">
        <v>1359</v>
      </c>
      <c r="J1" s="10" t="s">
        <v>1360</v>
      </c>
      <c r="K1" s="10" t="s">
        <v>1361</v>
      </c>
      <c r="L1" s="10" t="s">
        <v>1362</v>
      </c>
      <c r="M1" s="10" t="s">
        <v>1363</v>
      </c>
      <c r="N1" s="10" t="s">
        <v>1364</v>
      </c>
      <c r="O1" s="10" t="s">
        <v>1365</v>
      </c>
      <c r="P1" s="10" t="s">
        <v>1333</v>
      </c>
      <c r="Q1" s="10" t="s">
        <v>1334</v>
      </c>
      <c r="R1" s="10" t="s">
        <v>1335</v>
      </c>
      <c r="S1" s="10" t="s">
        <v>1336</v>
      </c>
      <c r="T1" s="10" t="s">
        <v>1337</v>
      </c>
      <c r="U1" s="10" t="s">
        <v>1338</v>
      </c>
      <c r="V1" s="10" t="s">
        <v>1339</v>
      </c>
      <c r="W1" s="10" t="s">
        <v>1340</v>
      </c>
      <c r="X1" s="10" t="s">
        <v>1341</v>
      </c>
      <c r="Y1" s="10" t="s">
        <v>1342</v>
      </c>
      <c r="Z1" s="10" t="s">
        <v>1343</v>
      </c>
      <c r="AA1" s="10" t="s">
        <v>1344</v>
      </c>
      <c r="AB1" s="10" t="s">
        <v>1345</v>
      </c>
      <c r="AC1" s="10" t="s">
        <v>1346</v>
      </c>
      <c r="AD1" s="10" t="s">
        <v>1366</v>
      </c>
      <c r="AE1" s="10" t="s">
        <v>1367</v>
      </c>
      <c r="AF1" s="10" t="s">
        <v>1368</v>
      </c>
      <c r="AG1" s="10" t="s">
        <v>1369</v>
      </c>
      <c r="AH1" s="10" t="s">
        <v>1370</v>
      </c>
      <c r="AI1" s="10" t="s">
        <v>1371</v>
      </c>
      <c r="AJ1" s="10" t="s">
        <v>1372</v>
      </c>
      <c r="AK1" s="10" t="s">
        <v>1373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078</v>
      </c>
      <c r="B2" s="200" t="str">
        <f>RIGHT(data!$C$96,4)</f>
        <v>2024</v>
      </c>
      <c r="C2" s="12" t="str">
        <f>data!C$55</f>
        <v>6010</v>
      </c>
      <c r="D2" s="12" t="s">
        <v>1167</v>
      </c>
      <c r="E2" s="198">
        <f>ROUND(N(data!C59), 0)</f>
        <v>2665</v>
      </c>
      <c r="F2" s="271">
        <f>ROUND(N(data!C60), 2)</f>
        <v>23.62</v>
      </c>
      <c r="G2" s="198">
        <f>ROUND(N(data!C61), 0)</f>
        <v>4183975</v>
      </c>
      <c r="H2" s="198">
        <f>ROUND(N(data!C62), 0)</f>
        <v>1073657</v>
      </c>
      <c r="I2" s="198">
        <f>ROUND(N(data!C63), 0)</f>
        <v>3965123</v>
      </c>
      <c r="J2" s="198">
        <f>ROUND(N(data!C64), 0)</f>
        <v>250314</v>
      </c>
      <c r="K2" s="198">
        <f>ROUND(N(data!C65), 0)</f>
        <v>0</v>
      </c>
      <c r="L2" s="198">
        <f>ROUND(N(data!C66), 0)</f>
        <v>21464</v>
      </c>
      <c r="M2" s="198">
        <f>ROUND(N(data!C67), 0)</f>
        <v>0</v>
      </c>
      <c r="N2" s="198">
        <f>ROUND(N(data!C68), 0)</f>
        <v>2338</v>
      </c>
      <c r="O2" s="198">
        <f>ROUND(N(data!C69), 0)</f>
        <v>456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-114</v>
      </c>
      <c r="Y2" s="198">
        <f>ROUND(N(data!C79), 0)</f>
        <v>0</v>
      </c>
      <c r="Z2" s="198">
        <f>ROUND(N(data!C80), 0)</f>
        <v>274</v>
      </c>
      <c r="AA2" s="198">
        <f>ROUND(N(data!C81), 0)</f>
        <v>0</v>
      </c>
      <c r="AB2" s="198">
        <f>ROUND(N(data!C82), 0)</f>
        <v>0</v>
      </c>
      <c r="AC2" s="198">
        <f>ROUND(N(data!C83), 0)</f>
        <v>296</v>
      </c>
      <c r="AD2" s="198">
        <f>ROUND(N(data!C84), 0)</f>
        <v>0</v>
      </c>
      <c r="AE2" s="198">
        <f>ROUND(N(data!C89), 0)</f>
        <v>16448484</v>
      </c>
      <c r="AF2" s="198">
        <f>ROUND(N(data!C87), 0)</f>
        <v>15417993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71">
        <f>ROUND(N(data!C94), 2)</f>
        <v>12.24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078</v>
      </c>
      <c r="B3" s="200" t="str">
        <f>RIGHT(data!$C$96,4)</f>
        <v>2024</v>
      </c>
      <c r="C3" s="12" t="str">
        <f>data!D$55</f>
        <v>6030</v>
      </c>
      <c r="D3" s="12" t="s">
        <v>1167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078</v>
      </c>
      <c r="B4" s="200" t="str">
        <f>RIGHT(data!$C$96,4)</f>
        <v>2024</v>
      </c>
      <c r="C4" s="12" t="str">
        <f>data!E$55</f>
        <v>6070</v>
      </c>
      <c r="D4" s="12" t="s">
        <v>1167</v>
      </c>
      <c r="E4" s="198">
        <f>ROUND(N(data!E59), 0)</f>
        <v>5239</v>
      </c>
      <c r="F4" s="271">
        <f>ROUND(N(data!E60), 2)</f>
        <v>38.520000000000003</v>
      </c>
      <c r="G4" s="198">
        <f>ROUND(N(data!E61), 0)</f>
        <v>5268011</v>
      </c>
      <c r="H4" s="198">
        <f>ROUND(N(data!E62), 0)</f>
        <v>1351834</v>
      </c>
      <c r="I4" s="198">
        <f>ROUND(N(data!E63), 0)</f>
        <v>250896</v>
      </c>
      <c r="J4" s="198">
        <f>ROUND(N(data!E64), 0)</f>
        <v>346842</v>
      </c>
      <c r="K4" s="198">
        <f>ROUND(N(data!E65), 0)</f>
        <v>0</v>
      </c>
      <c r="L4" s="198">
        <f>ROUND(N(data!E66), 0)</f>
        <v>21880</v>
      </c>
      <c r="M4" s="198">
        <f>ROUND(N(data!E67), 0)</f>
        <v>769700</v>
      </c>
      <c r="N4" s="198">
        <f>ROUND(N(data!E68), 0)</f>
        <v>1812</v>
      </c>
      <c r="O4" s="198">
        <f>ROUND(N(data!E69), 0)</f>
        <v>12506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1431</v>
      </c>
      <c r="Y4" s="198">
        <f>ROUND(N(data!E79), 0)</f>
        <v>0</v>
      </c>
      <c r="Z4" s="198">
        <f>ROUND(N(data!E80), 0)</f>
        <v>10604</v>
      </c>
      <c r="AA4" s="198">
        <f>ROUND(N(data!E81), 0)</f>
        <v>0</v>
      </c>
      <c r="AB4" s="198">
        <f>ROUND(N(data!E82), 0)</f>
        <v>0</v>
      </c>
      <c r="AC4" s="198">
        <f>ROUND(N(data!E83), 0)</f>
        <v>471</v>
      </c>
      <c r="AD4" s="198">
        <f>ROUND(N(data!E84), 0)</f>
        <v>0</v>
      </c>
      <c r="AE4" s="198">
        <f>ROUND(N(data!E89), 0)</f>
        <v>23233583</v>
      </c>
      <c r="AF4" s="198">
        <f>ROUND(N(data!E87), 0)</f>
        <v>20471490</v>
      </c>
      <c r="AG4" s="198">
        <f>ROUND(N(data!E90), 0)</f>
        <v>20672</v>
      </c>
      <c r="AH4" s="198">
        <f>ROUND(N(data!E91), 0)</f>
        <v>0</v>
      </c>
      <c r="AI4" s="198">
        <f>ROUND(N(data!E92), 0)</f>
        <v>25762</v>
      </c>
      <c r="AJ4" s="198">
        <f>ROUND(N(data!E93), 0)</f>
        <v>112473</v>
      </c>
      <c r="AK4" s="271">
        <f>ROUND(N(data!E94), 2)</f>
        <v>18.829999999999998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078</v>
      </c>
      <c r="B5" s="200" t="str">
        <f>RIGHT(data!$C$96,4)</f>
        <v>2024</v>
      </c>
      <c r="C5" s="12" t="str">
        <f>data!F$55</f>
        <v>6100</v>
      </c>
      <c r="D5" s="12" t="s">
        <v>1167</v>
      </c>
      <c r="E5" s="198">
        <f>ROUND(N(data!F59), 0)</f>
        <v>1890</v>
      </c>
      <c r="F5" s="271">
        <f>ROUND(N(data!F60), 2)</f>
        <v>29.45</v>
      </c>
      <c r="G5" s="198">
        <f>ROUND(N(data!F61), 0)</f>
        <v>6502820</v>
      </c>
      <c r="H5" s="198">
        <f>ROUND(N(data!F62), 0)</f>
        <v>1668700</v>
      </c>
      <c r="I5" s="198">
        <f>ROUND(N(data!F63), 0)</f>
        <v>0</v>
      </c>
      <c r="J5" s="198">
        <f>ROUND(N(data!F64), 0)</f>
        <v>376686</v>
      </c>
      <c r="K5" s="198">
        <f>ROUND(N(data!F65), 0)</f>
        <v>0</v>
      </c>
      <c r="L5" s="198">
        <f>ROUND(N(data!F66), 0)</f>
        <v>42810</v>
      </c>
      <c r="M5" s="198">
        <f>ROUND(N(data!F67), 0)</f>
        <v>487667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10396692</v>
      </c>
      <c r="AF5" s="198">
        <f>ROUND(N(data!F87), 0)</f>
        <v>10279127</v>
      </c>
      <c r="AG5" s="198">
        <f>ROUND(N(data!F90), 0)</f>
        <v>13097</v>
      </c>
      <c r="AH5" s="198">
        <f>ROUND(N(data!F91), 0)</f>
        <v>0</v>
      </c>
      <c r="AI5" s="198">
        <f>ROUND(N(data!F92), 0)</f>
        <v>16322</v>
      </c>
      <c r="AJ5" s="198">
        <f>ROUND(N(data!F93), 0)</f>
        <v>82963</v>
      </c>
      <c r="AK5" s="271">
        <f>ROUND(N(data!F94), 2)</f>
        <v>19.59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078</v>
      </c>
      <c r="B6" s="200" t="str">
        <f>RIGHT(data!$C$96,4)</f>
        <v>2024</v>
      </c>
      <c r="C6" s="12" t="str">
        <f>data!G$55</f>
        <v>6120</v>
      </c>
      <c r="D6" s="12" t="s">
        <v>1167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078</v>
      </c>
      <c r="B7" s="200" t="str">
        <f>RIGHT(data!$C$96,4)</f>
        <v>2024</v>
      </c>
      <c r="C7" s="12" t="str">
        <f>data!H$55</f>
        <v>6140</v>
      </c>
      <c r="D7" s="12" t="s">
        <v>1167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078</v>
      </c>
      <c r="B8" s="200" t="str">
        <f>RIGHT(data!$C$96,4)</f>
        <v>2024</v>
      </c>
      <c r="C8" s="12" t="str">
        <f>data!I$55</f>
        <v>6150</v>
      </c>
      <c r="D8" s="12" t="s">
        <v>1167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078</v>
      </c>
      <c r="B9" s="200" t="str">
        <f>RIGHT(data!$C$96,4)</f>
        <v>2024</v>
      </c>
      <c r="C9" s="12" t="str">
        <f>data!J$55</f>
        <v>6170</v>
      </c>
      <c r="D9" s="12" t="s">
        <v>1167</v>
      </c>
      <c r="E9" s="198">
        <f>ROUND(N(data!J59), 0)</f>
        <v>1552</v>
      </c>
      <c r="F9" s="271">
        <f>ROUND(N(data!J60), 2)</f>
        <v>0</v>
      </c>
      <c r="G9" s="198">
        <f>ROUND(N(data!J61), 0)</f>
        <v>271724</v>
      </c>
      <c r="H9" s="198">
        <f>ROUND(N(data!J62), 0)</f>
        <v>69728</v>
      </c>
      <c r="I9" s="198">
        <f>ROUND(N(data!J63), 0)</f>
        <v>30906</v>
      </c>
      <c r="J9" s="198">
        <f>ROUND(N(data!J64), 0)</f>
        <v>68937</v>
      </c>
      <c r="K9" s="198">
        <f>ROUND(N(data!J65), 0)</f>
        <v>0</v>
      </c>
      <c r="L9" s="198">
        <f>ROUND(N(data!J66), 0)</f>
        <v>1701</v>
      </c>
      <c r="M9" s="198">
        <f>ROUND(N(data!J67), 0)</f>
        <v>0</v>
      </c>
      <c r="N9" s="198">
        <f>ROUND(N(data!J68), 0)</f>
        <v>0</v>
      </c>
      <c r="O9" s="198">
        <f>ROUND(N(data!J69), 0)</f>
        <v>1581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781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800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874299</v>
      </c>
      <c r="AF9" s="198">
        <f>ROUND(N(data!J87), 0)</f>
        <v>859986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078</v>
      </c>
      <c r="B10" s="200" t="str">
        <f>RIGHT(data!$C$96,4)</f>
        <v>2024</v>
      </c>
      <c r="C10" s="12" t="str">
        <f>data!K$55</f>
        <v>6200</v>
      </c>
      <c r="D10" s="12" t="s">
        <v>1167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078</v>
      </c>
      <c r="B11" s="200" t="str">
        <f>RIGHT(data!$C$96,4)</f>
        <v>2024</v>
      </c>
      <c r="C11" s="12" t="str">
        <f>data!L$55</f>
        <v>6210</v>
      </c>
      <c r="D11" s="12" t="s">
        <v>1167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078</v>
      </c>
      <c r="B12" s="200" t="str">
        <f>RIGHT(data!$C$96,4)</f>
        <v>2024</v>
      </c>
      <c r="C12" s="12" t="str">
        <f>data!M$55</f>
        <v>6330</v>
      </c>
      <c r="D12" s="12" t="s">
        <v>1167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078</v>
      </c>
      <c r="B13" s="200" t="str">
        <f>RIGHT(data!$C$96,4)</f>
        <v>2024</v>
      </c>
      <c r="C13" s="12" t="str">
        <f>data!N$55</f>
        <v>6400</v>
      </c>
      <c r="D13" s="12" t="s">
        <v>1167</v>
      </c>
      <c r="E13" s="198">
        <f>ROUND(N(data!N59), 0)</f>
        <v>0</v>
      </c>
      <c r="F13" s="271">
        <f>ROUND(N(data!N60), 2)</f>
        <v>8.2899999999999991</v>
      </c>
      <c r="G13" s="198">
        <f>ROUND(N(data!N61), 0)</f>
        <v>511618</v>
      </c>
      <c r="H13" s="198">
        <f>ROUND(N(data!N62), 0)</f>
        <v>131287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11242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3784</v>
      </c>
      <c r="AK13" s="271">
        <f>ROUND(N(data!N94), 2)</f>
        <v>0.08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078</v>
      </c>
      <c r="B14" s="200" t="str">
        <f>RIGHT(data!$C$96,4)</f>
        <v>2024</v>
      </c>
      <c r="C14" s="12" t="str">
        <f>data!O$55</f>
        <v>7010</v>
      </c>
      <c r="D14" s="12" t="s">
        <v>1167</v>
      </c>
      <c r="E14" s="198">
        <f>ROUND(N(data!O59), 0)</f>
        <v>1102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233308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23650540</v>
      </c>
      <c r="AF14" s="198">
        <f>ROUND(N(data!O87), 0)</f>
        <v>22947690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078</v>
      </c>
      <c r="B15" s="200" t="str">
        <f>RIGHT(data!$C$96,4)</f>
        <v>2024</v>
      </c>
      <c r="C15" s="12" t="str">
        <f>data!P$55</f>
        <v>7020</v>
      </c>
      <c r="D15" s="12" t="s">
        <v>1167</v>
      </c>
      <c r="E15" s="198">
        <f>ROUND(N(data!P59), 0)</f>
        <v>324845</v>
      </c>
      <c r="F15" s="271">
        <f>ROUND(N(data!P60), 2)</f>
        <v>20.73</v>
      </c>
      <c r="G15" s="198">
        <f>ROUND(N(data!P61), 0)</f>
        <v>2073751</v>
      </c>
      <c r="H15" s="198">
        <f>ROUND(N(data!P62), 0)</f>
        <v>532149</v>
      </c>
      <c r="I15" s="198">
        <f>ROUND(N(data!P63), 0)</f>
        <v>0</v>
      </c>
      <c r="J15" s="198">
        <f>ROUND(N(data!P64), 0)</f>
        <v>3539201</v>
      </c>
      <c r="K15" s="198">
        <f>ROUND(N(data!P65), 0)</f>
        <v>0</v>
      </c>
      <c r="L15" s="198">
        <f>ROUND(N(data!P66), 0)</f>
        <v>41820</v>
      </c>
      <c r="M15" s="198">
        <f>ROUND(N(data!P67), 0)</f>
        <v>377775</v>
      </c>
      <c r="N15" s="198">
        <f>ROUND(N(data!P68), 0)</f>
        <v>299453</v>
      </c>
      <c r="O15" s="198">
        <f>ROUND(N(data!P69), 0)</f>
        <v>6871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670</v>
      </c>
      <c r="Y15" s="198">
        <f>ROUND(N(data!P79), 0)</f>
        <v>0</v>
      </c>
      <c r="Z15" s="198">
        <f>ROUND(N(data!P80), 0)</f>
        <v>4136</v>
      </c>
      <c r="AA15" s="198">
        <f>ROUND(N(data!P81), 0)</f>
        <v>0</v>
      </c>
      <c r="AB15" s="198">
        <f>ROUND(N(data!P82), 0)</f>
        <v>0</v>
      </c>
      <c r="AC15" s="198">
        <f>ROUND(N(data!P83), 0)</f>
        <v>2065</v>
      </c>
      <c r="AD15" s="198">
        <f>ROUND(N(data!P84), 0)</f>
        <v>0</v>
      </c>
      <c r="AE15" s="198">
        <f>ROUND(N(data!P89), 0)</f>
        <v>86933373</v>
      </c>
      <c r="AF15" s="198">
        <f>ROUND(N(data!P87), 0)</f>
        <v>13195864</v>
      </c>
      <c r="AG15" s="198">
        <f>ROUND(N(data!P90), 0)</f>
        <v>10146</v>
      </c>
      <c r="AH15" s="198">
        <f>ROUND(N(data!P91), 0)</f>
        <v>0</v>
      </c>
      <c r="AI15" s="198">
        <f>ROUND(N(data!P92), 0)</f>
        <v>12644</v>
      </c>
      <c r="AJ15" s="198">
        <f>ROUND(N(data!P93), 0)</f>
        <v>31981</v>
      </c>
      <c r="AK15" s="271">
        <f>ROUND(N(data!P94), 2)</f>
        <v>8.76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078</v>
      </c>
      <c r="B16" s="200" t="str">
        <f>RIGHT(data!$C$96,4)</f>
        <v>2024</v>
      </c>
      <c r="C16" s="12" t="str">
        <f>data!Q$55</f>
        <v>7030</v>
      </c>
      <c r="D16" s="12" t="s">
        <v>1167</v>
      </c>
      <c r="E16" s="198">
        <f>ROUND(N(data!Q59), 0)</f>
        <v>134455</v>
      </c>
      <c r="F16" s="271">
        <f>ROUND(N(data!Q60), 2)</f>
        <v>4.59</v>
      </c>
      <c r="G16" s="198">
        <f>ROUND(N(data!Q61), 0)</f>
        <v>599789</v>
      </c>
      <c r="H16" s="198">
        <f>ROUND(N(data!Q62), 0)</f>
        <v>153913</v>
      </c>
      <c r="I16" s="198">
        <f>ROUND(N(data!Q63), 0)</f>
        <v>0</v>
      </c>
      <c r="J16" s="198">
        <f>ROUND(N(data!Q64), 0)</f>
        <v>48872</v>
      </c>
      <c r="K16" s="198">
        <f>ROUND(N(data!Q65), 0)</f>
        <v>0</v>
      </c>
      <c r="L16" s="198">
        <f>ROUND(N(data!Q66), 0)</f>
        <v>13</v>
      </c>
      <c r="M16" s="198">
        <f>ROUND(N(data!Q67), 0)</f>
        <v>53677</v>
      </c>
      <c r="N16" s="198">
        <f>ROUND(N(data!Q68), 0)</f>
        <v>0</v>
      </c>
      <c r="O16" s="198">
        <f>ROUND(N(data!Q69), 0)</f>
        <v>928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128</v>
      </c>
      <c r="Y16" s="198">
        <f>ROUND(N(data!Q79), 0)</f>
        <v>0</v>
      </c>
      <c r="Z16" s="198">
        <f>ROUND(N(data!Q80), 0)</f>
        <v>800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7897250</v>
      </c>
      <c r="AF16" s="198">
        <f>ROUND(N(data!Q87), 0)</f>
        <v>1287523</v>
      </c>
      <c r="AG16" s="198">
        <f>ROUND(N(data!Q90), 0)</f>
        <v>1442</v>
      </c>
      <c r="AH16" s="198">
        <f>ROUND(N(data!Q91), 0)</f>
        <v>0</v>
      </c>
      <c r="AI16" s="198">
        <f>ROUND(N(data!Q92), 0)</f>
        <v>1797</v>
      </c>
      <c r="AJ16" s="198">
        <f>ROUND(N(data!Q93), 0)</f>
        <v>7347</v>
      </c>
      <c r="AK16" s="271">
        <f>ROUND(N(data!Q94), 2)</f>
        <v>4.58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078</v>
      </c>
      <c r="B17" s="200" t="str">
        <f>RIGHT(data!$C$96,4)</f>
        <v>2024</v>
      </c>
      <c r="C17" s="12" t="str">
        <f>data!R$55</f>
        <v>7040</v>
      </c>
      <c r="D17" s="12" t="s">
        <v>1167</v>
      </c>
      <c r="E17" s="198">
        <f>ROUND(N(data!R59), 0)</f>
        <v>401454</v>
      </c>
      <c r="F17" s="271">
        <f>ROUND(N(data!R60), 2)</f>
        <v>17.16</v>
      </c>
      <c r="G17" s="198">
        <f>ROUND(N(data!R61), 0)</f>
        <v>5763952</v>
      </c>
      <c r="H17" s="198">
        <f>ROUND(N(data!R62), 0)</f>
        <v>1479098</v>
      </c>
      <c r="I17" s="198">
        <f>ROUND(N(data!R63), 0)</f>
        <v>267943</v>
      </c>
      <c r="J17" s="198">
        <f>ROUND(N(data!R64), 0)</f>
        <v>375274</v>
      </c>
      <c r="K17" s="198">
        <f>ROUND(N(data!R65), 0)</f>
        <v>0</v>
      </c>
      <c r="L17" s="198">
        <f>ROUND(N(data!R66), 0)</f>
        <v>6793</v>
      </c>
      <c r="M17" s="198">
        <f>ROUND(N(data!R67), 0)</f>
        <v>7152</v>
      </c>
      <c r="N17" s="198">
        <f>ROUND(N(data!R68), 0)</f>
        <v>0</v>
      </c>
      <c r="O17" s="198">
        <f>ROUND(N(data!R69), 0)</f>
        <v>159795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110647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14324</v>
      </c>
      <c r="Y17" s="198">
        <f>ROUND(N(data!R79), 0)</f>
        <v>0</v>
      </c>
      <c r="Z17" s="198">
        <f>ROUND(N(data!R80), 0)</f>
        <v>34824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31184182</v>
      </c>
      <c r="AF17" s="198">
        <f>ROUND(N(data!R87), 0)</f>
        <v>10312359</v>
      </c>
      <c r="AG17" s="198">
        <f>ROUND(N(data!R90), 0)</f>
        <v>192</v>
      </c>
      <c r="AH17" s="198">
        <f>ROUND(N(data!R91), 0)</f>
        <v>0</v>
      </c>
      <c r="AI17" s="198">
        <f>ROUND(N(data!R92), 0)</f>
        <v>240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078</v>
      </c>
      <c r="B18" s="200" t="str">
        <f>RIGHT(data!$C$96,4)</f>
        <v>2024</v>
      </c>
      <c r="C18" s="12" t="str">
        <f>data!S$55</f>
        <v>7050</v>
      </c>
      <c r="D18" s="12" t="s">
        <v>1167</v>
      </c>
      <c r="E18" s="198">
        <f>ROUND(N(data!S59), 0)</f>
        <v>0</v>
      </c>
      <c r="F18" s="271">
        <f>ROUND(N(data!S60), 2)</f>
        <v>5.96</v>
      </c>
      <c r="G18" s="198">
        <f>ROUND(N(data!S61), 0)</f>
        <v>381448</v>
      </c>
      <c r="H18" s="198">
        <f>ROUND(N(data!S62), 0)</f>
        <v>97884</v>
      </c>
      <c r="I18" s="198">
        <f>ROUND(N(data!S63), 0)</f>
        <v>0</v>
      </c>
      <c r="J18" s="198">
        <f>ROUND(N(data!S64), 0)</f>
        <v>4159126</v>
      </c>
      <c r="K18" s="198">
        <f>ROUND(N(data!S65), 0)</f>
        <v>0</v>
      </c>
      <c r="L18" s="198">
        <f>ROUND(N(data!S66), 0)</f>
        <v>86749</v>
      </c>
      <c r="M18" s="198">
        <f>ROUND(N(data!S67), 0)</f>
        <v>52254</v>
      </c>
      <c r="N18" s="198">
        <f>ROUND(N(data!S68), 0)</f>
        <v>82811</v>
      </c>
      <c r="O18" s="198">
        <f>ROUND(N(data!S69), 0)</f>
        <v>440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440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7739433</v>
      </c>
      <c r="AF18" s="198">
        <f>ROUND(N(data!S87), 0)</f>
        <v>1491781</v>
      </c>
      <c r="AG18" s="198">
        <f>ROUND(N(data!S90), 0)</f>
        <v>1403</v>
      </c>
      <c r="AH18" s="198">
        <f>ROUND(N(data!S91), 0)</f>
        <v>0</v>
      </c>
      <c r="AI18" s="198">
        <f>ROUND(N(data!S92), 0)</f>
        <v>1749</v>
      </c>
      <c r="AJ18" s="198">
        <f>ROUND(N(data!S93), 0)</f>
        <v>1393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078</v>
      </c>
      <c r="B19" s="200" t="str">
        <f>RIGHT(data!$C$96,4)</f>
        <v>2024</v>
      </c>
      <c r="C19" s="12" t="str">
        <f>data!T$55</f>
        <v>7060</v>
      </c>
      <c r="D19" s="12" t="s">
        <v>1167</v>
      </c>
      <c r="E19" s="198">
        <f>ROUND(N(data!T59), 0)</f>
        <v>0</v>
      </c>
      <c r="F19" s="271">
        <f>ROUND(N(data!T60), 2)</f>
        <v>1.62</v>
      </c>
      <c r="G19" s="198">
        <f>ROUND(N(data!T61), 0)</f>
        <v>190952</v>
      </c>
      <c r="H19" s="198">
        <f>ROUND(N(data!T62), 0)</f>
        <v>49001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1912412</v>
      </c>
      <c r="AF19" s="198">
        <f>ROUND(N(data!T87), 0)</f>
        <v>97479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1.57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078</v>
      </c>
      <c r="B20" s="200" t="str">
        <f>RIGHT(data!$C$96,4)</f>
        <v>2024</v>
      </c>
      <c r="C20" s="12" t="str">
        <f>data!U$55</f>
        <v>7070</v>
      </c>
      <c r="D20" s="12" t="s">
        <v>1167</v>
      </c>
      <c r="E20" s="198">
        <f>ROUND(N(data!U59), 0)</f>
        <v>308937</v>
      </c>
      <c r="F20" s="271">
        <f>ROUND(N(data!U60), 2)</f>
        <v>28.43</v>
      </c>
      <c r="G20" s="198">
        <f>ROUND(N(data!U61), 0)</f>
        <v>3143392</v>
      </c>
      <c r="H20" s="198">
        <f>ROUND(N(data!U62), 0)</f>
        <v>806632</v>
      </c>
      <c r="I20" s="198">
        <f>ROUND(N(data!U63), 0)</f>
        <v>-1025</v>
      </c>
      <c r="J20" s="198">
        <f>ROUND(N(data!U64), 0)</f>
        <v>2703138</v>
      </c>
      <c r="K20" s="198">
        <f>ROUND(N(data!U65), 0)</f>
        <v>0</v>
      </c>
      <c r="L20" s="198">
        <f>ROUND(N(data!U66), 0)</f>
        <v>853960</v>
      </c>
      <c r="M20" s="198">
        <f>ROUND(N(data!U67), 0)</f>
        <v>125002</v>
      </c>
      <c r="N20" s="198">
        <f>ROUND(N(data!U68), 0)</f>
        <v>30039</v>
      </c>
      <c r="O20" s="198">
        <f>ROUND(N(data!U69), 0)</f>
        <v>5658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4024</v>
      </c>
      <c r="Y20" s="198">
        <f>ROUND(N(data!U79), 0)</f>
        <v>0</v>
      </c>
      <c r="Z20" s="198">
        <f>ROUND(N(data!U80), 0)</f>
        <v>212</v>
      </c>
      <c r="AA20" s="198">
        <f>ROUND(N(data!U81), 0)</f>
        <v>0</v>
      </c>
      <c r="AB20" s="198">
        <f>ROUND(N(data!U82), 0)</f>
        <v>0</v>
      </c>
      <c r="AC20" s="198">
        <f>ROUND(N(data!U83), 0)</f>
        <v>1422</v>
      </c>
      <c r="AD20" s="198">
        <f>ROUND(N(data!U84), 0)</f>
        <v>0</v>
      </c>
      <c r="AE20" s="198">
        <f>ROUND(N(data!U89), 0)</f>
        <v>37706030</v>
      </c>
      <c r="AF20" s="198">
        <f>ROUND(N(data!U87), 0)</f>
        <v>11675641</v>
      </c>
      <c r="AG20" s="198">
        <f>ROUND(N(data!U90), 0)</f>
        <v>3357</v>
      </c>
      <c r="AH20" s="198">
        <f>ROUND(N(data!U91), 0)</f>
        <v>0</v>
      </c>
      <c r="AI20" s="198">
        <f>ROUND(N(data!U92), 0)</f>
        <v>4184</v>
      </c>
      <c r="AJ20" s="198">
        <f>ROUND(N(data!U93), 0)</f>
        <v>529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078</v>
      </c>
      <c r="B21" s="200" t="str">
        <f>RIGHT(data!$C$96,4)</f>
        <v>2024</v>
      </c>
      <c r="C21" s="12" t="str">
        <f>data!V$55</f>
        <v>7110</v>
      </c>
      <c r="D21" s="12" t="s">
        <v>1167</v>
      </c>
      <c r="E21" s="198">
        <f>ROUND(N(data!V59), 0)</f>
        <v>1331</v>
      </c>
      <c r="F21" s="271">
        <f>ROUND(N(data!V60), 2)</f>
        <v>0.56000000000000005</v>
      </c>
      <c r="G21" s="198">
        <f>ROUND(N(data!V61), 0)</f>
        <v>32101</v>
      </c>
      <c r="H21" s="198">
        <f>ROUND(N(data!V62), 0)</f>
        <v>8237</v>
      </c>
      <c r="I21" s="198">
        <f>ROUND(N(data!V63), 0)</f>
        <v>0</v>
      </c>
      <c r="J21" s="198">
        <f>ROUND(N(data!V64), 0)</f>
        <v>5489</v>
      </c>
      <c r="K21" s="198">
        <f>ROUND(N(data!V65), 0)</f>
        <v>0</v>
      </c>
      <c r="L21" s="198">
        <f>ROUND(N(data!V66), 0)</f>
        <v>32743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434810</v>
      </c>
      <c r="AF21" s="198">
        <f>ROUND(N(data!V87), 0)</f>
        <v>37438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078</v>
      </c>
      <c r="B22" s="200" t="str">
        <f>RIGHT(data!$C$96,4)</f>
        <v>2024</v>
      </c>
      <c r="C22" s="12" t="str">
        <f>data!W$55</f>
        <v>7120</v>
      </c>
      <c r="D22" s="12" t="s">
        <v>1167</v>
      </c>
      <c r="E22" s="198">
        <f>ROUND(N(data!W59), 0)</f>
        <v>3215</v>
      </c>
      <c r="F22" s="271">
        <f>ROUND(N(data!W60), 2)</f>
        <v>2.15</v>
      </c>
      <c r="G22" s="198">
        <f>ROUND(N(data!W61), 0)</f>
        <v>398349</v>
      </c>
      <c r="H22" s="198">
        <f>ROUND(N(data!W62), 0)</f>
        <v>102221</v>
      </c>
      <c r="I22" s="198">
        <f>ROUND(N(data!W63), 0)</f>
        <v>0</v>
      </c>
      <c r="J22" s="198">
        <f>ROUND(N(data!W64), 0)</f>
        <v>48020</v>
      </c>
      <c r="K22" s="198">
        <f>ROUND(N(data!W65), 0)</f>
        <v>0</v>
      </c>
      <c r="L22" s="198">
        <f>ROUND(N(data!W66), 0)</f>
        <v>2133</v>
      </c>
      <c r="M22" s="198">
        <f>ROUND(N(data!W67), 0)</f>
        <v>0</v>
      </c>
      <c r="N22" s="198">
        <f>ROUND(N(data!W68), 0)</f>
        <v>0</v>
      </c>
      <c r="O22" s="198">
        <f>ROUND(N(data!W69), 0)</f>
        <v>195701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195701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7723463</v>
      </c>
      <c r="AF22" s="198">
        <f>ROUND(N(data!W87), 0)</f>
        <v>777653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078</v>
      </c>
      <c r="B23" s="200" t="str">
        <f>RIGHT(data!$C$96,4)</f>
        <v>2024</v>
      </c>
      <c r="C23" s="12" t="str">
        <f>data!X$55</f>
        <v>7130</v>
      </c>
      <c r="D23" s="12" t="s">
        <v>1167</v>
      </c>
      <c r="E23" s="198">
        <f>ROUND(N(data!X59), 0)</f>
        <v>13995</v>
      </c>
      <c r="F23" s="271">
        <f>ROUND(N(data!X60), 2)</f>
        <v>5.64</v>
      </c>
      <c r="G23" s="198">
        <f>ROUND(N(data!X61), 0)</f>
        <v>994968</v>
      </c>
      <c r="H23" s="198">
        <f>ROUND(N(data!X62), 0)</f>
        <v>255321</v>
      </c>
      <c r="I23" s="198">
        <f>ROUND(N(data!X63), 0)</f>
        <v>0</v>
      </c>
      <c r="J23" s="198">
        <f>ROUND(N(data!X64), 0)</f>
        <v>323768</v>
      </c>
      <c r="K23" s="198">
        <f>ROUND(N(data!X65), 0)</f>
        <v>0</v>
      </c>
      <c r="L23" s="198">
        <f>ROUND(N(data!X66), 0)</f>
        <v>159812</v>
      </c>
      <c r="M23" s="198">
        <f>ROUND(N(data!X67), 0)</f>
        <v>0</v>
      </c>
      <c r="N23" s="198">
        <f>ROUND(N(data!X68), 0)</f>
        <v>0</v>
      </c>
      <c r="O23" s="198">
        <f>ROUND(N(data!X69), 0)</f>
        <v>9431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9431</v>
      </c>
      <c r="AD23" s="198">
        <f>ROUND(N(data!X84), 0)</f>
        <v>0</v>
      </c>
      <c r="AE23" s="198">
        <f>ROUND(N(data!X89), 0)</f>
        <v>42650259</v>
      </c>
      <c r="AF23" s="198">
        <f>ROUND(N(data!X87), 0)</f>
        <v>7472278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11986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078</v>
      </c>
      <c r="B24" s="200" t="str">
        <f>RIGHT(data!$C$96,4)</f>
        <v>2024</v>
      </c>
      <c r="C24" s="12" t="str">
        <f>data!Y$55</f>
        <v>7140</v>
      </c>
      <c r="D24" s="12" t="s">
        <v>1167</v>
      </c>
      <c r="E24" s="198">
        <f>ROUND(N(data!Y59), 0)</f>
        <v>26253</v>
      </c>
      <c r="F24" s="271">
        <f>ROUND(N(data!Y60), 2)</f>
        <v>21.15</v>
      </c>
      <c r="G24" s="198">
        <f>ROUND(N(data!Y61), 0)</f>
        <v>3777165</v>
      </c>
      <c r="H24" s="198">
        <f>ROUND(N(data!Y62), 0)</f>
        <v>969265</v>
      </c>
      <c r="I24" s="198">
        <f>ROUND(N(data!Y63), 0)</f>
        <v>191716</v>
      </c>
      <c r="J24" s="198">
        <f>ROUND(N(data!Y64), 0)</f>
        <v>149006</v>
      </c>
      <c r="K24" s="198">
        <f>ROUND(N(data!Y65), 0)</f>
        <v>0</v>
      </c>
      <c r="L24" s="198">
        <f>ROUND(N(data!Y66), 0)</f>
        <v>823494</v>
      </c>
      <c r="M24" s="198">
        <f>ROUND(N(data!Y67), 0)</f>
        <v>255734</v>
      </c>
      <c r="N24" s="198">
        <f>ROUND(N(data!Y68), 0)</f>
        <v>0</v>
      </c>
      <c r="O24" s="198">
        <f>ROUND(N(data!Y69), 0)</f>
        <v>2415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2400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15</v>
      </c>
      <c r="AD24" s="198">
        <f>ROUND(N(data!Y84), 0)</f>
        <v>0</v>
      </c>
      <c r="AE24" s="198">
        <f>ROUND(N(data!Y89), 0)</f>
        <v>27691239</v>
      </c>
      <c r="AF24" s="198">
        <f>ROUND(N(data!Y87), 0)</f>
        <v>2902396</v>
      </c>
      <c r="AG24" s="198">
        <f>ROUND(N(data!Y90), 0)</f>
        <v>6868</v>
      </c>
      <c r="AH24" s="198">
        <f>ROUND(N(data!Y91), 0)</f>
        <v>0</v>
      </c>
      <c r="AI24" s="198">
        <f>ROUND(N(data!Y92), 0)</f>
        <v>8559</v>
      </c>
      <c r="AJ24" s="198">
        <f>ROUND(N(data!Y93), 0)</f>
        <v>23186</v>
      </c>
      <c r="AK24" s="271">
        <f>ROUND(N(data!Y94), 2)</f>
        <v>0.6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078</v>
      </c>
      <c r="B25" s="200" t="str">
        <f>RIGHT(data!$C$96,4)</f>
        <v>2024</v>
      </c>
      <c r="C25" s="12" t="str">
        <f>data!Z$55</f>
        <v>7150</v>
      </c>
      <c r="D25" s="12" t="s">
        <v>1167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078</v>
      </c>
      <c r="B26" s="200" t="str">
        <f>RIGHT(data!$C$96,4)</f>
        <v>2024</v>
      </c>
      <c r="C26" s="12" t="str">
        <f>data!AA$55</f>
        <v>7160</v>
      </c>
      <c r="D26" s="12" t="s">
        <v>1167</v>
      </c>
      <c r="E26" s="198">
        <f>ROUND(N(data!AA59), 0)</f>
        <v>392</v>
      </c>
      <c r="F26" s="271">
        <f>ROUND(N(data!AA60), 2)</f>
        <v>1.23</v>
      </c>
      <c r="G26" s="198">
        <f>ROUND(N(data!AA61), 0)</f>
        <v>149317</v>
      </c>
      <c r="H26" s="198">
        <f>ROUND(N(data!AA62), 0)</f>
        <v>38317</v>
      </c>
      <c r="I26" s="198">
        <f>ROUND(N(data!AA63), 0)</f>
        <v>0</v>
      </c>
      <c r="J26" s="198">
        <f>ROUND(N(data!AA64), 0)</f>
        <v>136470</v>
      </c>
      <c r="K26" s="198">
        <f>ROUND(N(data!AA65), 0)</f>
        <v>0</v>
      </c>
      <c r="L26" s="198">
        <f>ROUND(N(data!AA66), 0)</f>
        <v>45571</v>
      </c>
      <c r="M26" s="198">
        <f>ROUND(N(data!AA67), 0)</f>
        <v>0</v>
      </c>
      <c r="N26" s="198">
        <f>ROUND(N(data!AA68), 0)</f>
        <v>0</v>
      </c>
      <c r="O26" s="198">
        <f>ROUND(N(data!AA69), 0)</f>
        <v>6608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6608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912839</v>
      </c>
      <c r="AF26" s="198">
        <f>ROUND(N(data!AA87), 0)</f>
        <v>131005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769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078</v>
      </c>
      <c r="B27" s="200" t="str">
        <f>RIGHT(data!$C$96,4)</f>
        <v>2024</v>
      </c>
      <c r="C27" s="12" t="str">
        <f>data!AB$55</f>
        <v>7170</v>
      </c>
      <c r="D27" s="12" t="s">
        <v>1167</v>
      </c>
      <c r="E27" s="198">
        <f>ROUND(N(data!AB59), 0)</f>
        <v>0</v>
      </c>
      <c r="F27" s="271">
        <f>ROUND(N(data!AB60), 2)</f>
        <v>11.55</v>
      </c>
      <c r="G27" s="198">
        <f>ROUND(N(data!AB61), 0)</f>
        <v>1629839</v>
      </c>
      <c r="H27" s="198">
        <f>ROUND(N(data!AB62), 0)</f>
        <v>418236</v>
      </c>
      <c r="I27" s="198">
        <f>ROUND(N(data!AB63), 0)</f>
        <v>2396</v>
      </c>
      <c r="J27" s="198">
        <f>ROUND(N(data!AB64), 0)</f>
        <v>3507489</v>
      </c>
      <c r="K27" s="198">
        <f>ROUND(N(data!AB65), 0)</f>
        <v>0</v>
      </c>
      <c r="L27" s="198">
        <f>ROUND(N(data!AB66), 0)</f>
        <v>201475</v>
      </c>
      <c r="M27" s="198">
        <f>ROUND(N(data!AB67), 0)</f>
        <v>63482</v>
      </c>
      <c r="N27" s="198">
        <f>ROUND(N(data!AB68), 0)</f>
        <v>43342</v>
      </c>
      <c r="O27" s="198">
        <f>ROUND(N(data!AB69), 0)</f>
        <v>14434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5027</v>
      </c>
      <c r="Y27" s="198">
        <f>ROUND(N(data!AB79), 0)</f>
        <v>0</v>
      </c>
      <c r="Z27" s="198">
        <f>ROUND(N(data!AB80), 0)</f>
        <v>6213</v>
      </c>
      <c r="AA27" s="198">
        <f>ROUND(N(data!AB81), 0)</f>
        <v>0</v>
      </c>
      <c r="AB27" s="198">
        <f>ROUND(N(data!AB82), 0)</f>
        <v>0</v>
      </c>
      <c r="AC27" s="198">
        <f>ROUND(N(data!AB83), 0)</f>
        <v>3194</v>
      </c>
      <c r="AD27" s="198">
        <f>ROUND(N(data!AB84), 0)</f>
        <v>0</v>
      </c>
      <c r="AE27" s="198">
        <f>ROUND(N(data!AB89), 0)</f>
        <v>32765341</v>
      </c>
      <c r="AF27" s="198">
        <f>ROUND(N(data!AB87), 0)</f>
        <v>14348947</v>
      </c>
      <c r="AG27" s="198">
        <f>ROUND(N(data!AB90), 0)</f>
        <v>1705</v>
      </c>
      <c r="AH27" s="198">
        <f>ROUND(N(data!AB91), 0)</f>
        <v>0</v>
      </c>
      <c r="AI27" s="198">
        <f>ROUND(N(data!AB92), 0)</f>
        <v>2125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078</v>
      </c>
      <c r="B28" s="200" t="str">
        <f>RIGHT(data!$C$96,4)</f>
        <v>2024</v>
      </c>
      <c r="C28" s="12" t="str">
        <f>data!AC$55</f>
        <v>7180</v>
      </c>
      <c r="D28" s="12" t="s">
        <v>1167</v>
      </c>
      <c r="E28" s="198">
        <f>ROUND(N(data!AC59), 0)</f>
        <v>30596</v>
      </c>
      <c r="F28" s="271">
        <f>ROUND(N(data!AC60), 2)</f>
        <v>7.57</v>
      </c>
      <c r="G28" s="198">
        <f>ROUND(N(data!AC61), 0)</f>
        <v>1393001</v>
      </c>
      <c r="H28" s="198">
        <f>ROUND(N(data!AC62), 0)</f>
        <v>357461</v>
      </c>
      <c r="I28" s="198">
        <f>ROUND(N(data!AC63), 0)</f>
        <v>0</v>
      </c>
      <c r="J28" s="198">
        <f>ROUND(N(data!AC64), 0)</f>
        <v>111778</v>
      </c>
      <c r="K28" s="198">
        <f>ROUND(N(data!AC65), 0)</f>
        <v>0</v>
      </c>
      <c r="L28" s="198">
        <f>ROUND(N(data!AC66), 0)</f>
        <v>18179</v>
      </c>
      <c r="M28" s="198">
        <f>ROUND(N(data!AC67), 0)</f>
        <v>31875</v>
      </c>
      <c r="N28" s="198">
        <f>ROUND(N(data!AC68), 0)</f>
        <v>0</v>
      </c>
      <c r="O28" s="198">
        <f>ROUND(N(data!AC69), 0)</f>
        <v>96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96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9848428</v>
      </c>
      <c r="AF28" s="198">
        <f>ROUND(N(data!AC87), 0)</f>
        <v>8371773</v>
      </c>
      <c r="AG28" s="198">
        <f>ROUND(N(data!AC90), 0)</f>
        <v>856</v>
      </c>
      <c r="AH28" s="198">
        <f>ROUND(N(data!AC91), 0)</f>
        <v>0</v>
      </c>
      <c r="AI28" s="198">
        <f>ROUND(N(data!AC92), 0)</f>
        <v>1067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078</v>
      </c>
      <c r="B29" s="200" t="str">
        <f>RIGHT(data!$C$96,4)</f>
        <v>2024</v>
      </c>
      <c r="C29" s="12" t="str">
        <f>data!AD$55</f>
        <v>7190</v>
      </c>
      <c r="D29" s="12" t="s">
        <v>1167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078</v>
      </c>
      <c r="B30" s="200" t="str">
        <f>RIGHT(data!$C$96,4)</f>
        <v>2024</v>
      </c>
      <c r="C30" s="12" t="str">
        <f>data!AE$55</f>
        <v>7200</v>
      </c>
      <c r="D30" s="12" t="s">
        <v>1167</v>
      </c>
      <c r="E30" s="198">
        <f>ROUND(N(data!AE59), 0)</f>
        <v>17063</v>
      </c>
      <c r="F30" s="271">
        <f>ROUND(N(data!AE60), 2)</f>
        <v>6.31</v>
      </c>
      <c r="G30" s="198">
        <f>ROUND(N(data!AE61), 0)</f>
        <v>841399</v>
      </c>
      <c r="H30" s="198">
        <f>ROUND(N(data!AE62), 0)</f>
        <v>215913</v>
      </c>
      <c r="I30" s="198">
        <f>ROUND(N(data!AE63), 0)</f>
        <v>0</v>
      </c>
      <c r="J30" s="198">
        <f>ROUND(N(data!AE64), 0)</f>
        <v>21333</v>
      </c>
      <c r="K30" s="198">
        <f>ROUND(N(data!AE65), 0)</f>
        <v>0</v>
      </c>
      <c r="L30" s="198">
        <f>ROUND(N(data!AE66), 0)</f>
        <v>4956</v>
      </c>
      <c r="M30" s="198">
        <f>ROUND(N(data!AE67), 0)</f>
        <v>78400</v>
      </c>
      <c r="N30" s="198">
        <f>ROUND(N(data!AE68), 0)</f>
        <v>0</v>
      </c>
      <c r="O30" s="198">
        <f>ROUND(N(data!AE69), 0)</f>
        <v>12767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2339</v>
      </c>
      <c r="Y30" s="198">
        <f>ROUND(N(data!AE79), 0)</f>
        <v>0</v>
      </c>
      <c r="Z30" s="198">
        <f>ROUND(N(data!AE80), 0)</f>
        <v>10428</v>
      </c>
      <c r="AA30" s="198">
        <f>ROUND(N(data!AE81), 0)</f>
        <v>0</v>
      </c>
      <c r="AB30" s="198">
        <f>ROUND(N(data!AE82), 0)</f>
        <v>0</v>
      </c>
      <c r="AC30" s="198">
        <f>ROUND(N(data!AE83), 0)</f>
        <v>0</v>
      </c>
      <c r="AD30" s="198">
        <f>ROUND(N(data!AE84), 0)</f>
        <v>0</v>
      </c>
      <c r="AE30" s="198">
        <f>ROUND(N(data!AE89), 0)</f>
        <v>4107718</v>
      </c>
      <c r="AF30" s="198">
        <f>ROUND(N(data!AE87), 0)</f>
        <v>984586</v>
      </c>
      <c r="AG30" s="198">
        <f>ROUND(N(data!AE90), 0)</f>
        <v>2106</v>
      </c>
      <c r="AH30" s="198">
        <f>ROUND(N(data!AE91), 0)</f>
        <v>0</v>
      </c>
      <c r="AI30" s="198">
        <f>ROUND(N(data!AE92), 0)</f>
        <v>2624</v>
      </c>
      <c r="AJ30" s="198">
        <f>ROUND(N(data!AE93), 0)</f>
        <v>567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078</v>
      </c>
      <c r="B31" s="200" t="str">
        <f>RIGHT(data!$C$96,4)</f>
        <v>2024</v>
      </c>
      <c r="C31" s="12" t="str">
        <f>data!AF$55</f>
        <v>7220</v>
      </c>
      <c r="D31" s="12" t="s">
        <v>1167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078</v>
      </c>
      <c r="B32" s="200" t="str">
        <f>RIGHT(data!$C$96,4)</f>
        <v>2024</v>
      </c>
      <c r="C32" s="12" t="str">
        <f>data!AG$55</f>
        <v>7230</v>
      </c>
      <c r="D32" s="12" t="s">
        <v>1167</v>
      </c>
      <c r="E32" s="198">
        <f>ROUND(N(data!AG59), 0)</f>
        <v>26365</v>
      </c>
      <c r="F32" s="271">
        <f>ROUND(N(data!AG60), 2)</f>
        <v>37.840000000000003</v>
      </c>
      <c r="G32" s="198">
        <f>ROUND(N(data!AG61), 0)</f>
        <v>4398416</v>
      </c>
      <c r="H32" s="198">
        <f>ROUND(N(data!AG62), 0)</f>
        <v>1128686</v>
      </c>
      <c r="I32" s="198">
        <f>ROUND(N(data!AG63), 0)</f>
        <v>5115545</v>
      </c>
      <c r="J32" s="198">
        <f>ROUND(N(data!AG64), 0)</f>
        <v>800250</v>
      </c>
      <c r="K32" s="198">
        <f>ROUND(N(data!AG65), 0)</f>
        <v>0</v>
      </c>
      <c r="L32" s="198">
        <f>ROUND(N(data!AG66), 0)</f>
        <v>41392</v>
      </c>
      <c r="M32" s="198">
        <f>ROUND(N(data!AG67), 0)</f>
        <v>210401</v>
      </c>
      <c r="N32" s="198">
        <f>ROUND(N(data!AG68), 0)</f>
        <v>906</v>
      </c>
      <c r="O32" s="198">
        <f>ROUND(N(data!AG69), 0)</f>
        <v>115512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8058</v>
      </c>
      <c r="AA32" s="198">
        <f>ROUND(N(data!AG81), 0)</f>
        <v>0</v>
      </c>
      <c r="AB32" s="198">
        <f>ROUND(N(data!AG82), 0)</f>
        <v>0</v>
      </c>
      <c r="AC32" s="198">
        <f>ROUND(N(data!AG83), 0)</f>
        <v>107454</v>
      </c>
      <c r="AD32" s="198">
        <f>ROUND(N(data!AG84), 0)</f>
        <v>0</v>
      </c>
      <c r="AE32" s="198">
        <f>ROUND(N(data!AG89), 0)</f>
        <v>73515140</v>
      </c>
      <c r="AF32" s="198">
        <f>ROUND(N(data!AG87), 0)</f>
        <v>8003417</v>
      </c>
      <c r="AG32" s="198">
        <f>ROUND(N(data!AG90), 0)</f>
        <v>5651</v>
      </c>
      <c r="AH32" s="198">
        <f>ROUND(N(data!AG91), 0)</f>
        <v>0</v>
      </c>
      <c r="AI32" s="198">
        <f>ROUND(N(data!AG92), 0)</f>
        <v>7043</v>
      </c>
      <c r="AJ32" s="198">
        <f>ROUND(N(data!AG93), 0)</f>
        <v>113609</v>
      </c>
      <c r="AK32" s="271">
        <f>ROUND(N(data!AG94), 2)</f>
        <v>23.55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078</v>
      </c>
      <c r="B33" s="200" t="str">
        <f>RIGHT(data!$C$96,4)</f>
        <v>2024</v>
      </c>
      <c r="C33" s="12" t="str">
        <f>data!AH$55</f>
        <v>7240</v>
      </c>
      <c r="D33" s="12" t="s">
        <v>1167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1015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078</v>
      </c>
      <c r="B34" s="200" t="str">
        <f>RIGHT(data!$C$96,4)</f>
        <v>2024</v>
      </c>
      <c r="C34" s="12" t="str">
        <f>data!AI$55</f>
        <v>7250</v>
      </c>
      <c r="D34" s="12" t="s">
        <v>1167</v>
      </c>
      <c r="E34" s="198">
        <f>ROUND(N(data!AI59), 0)</f>
        <v>10308</v>
      </c>
      <c r="F34" s="271">
        <f>ROUND(N(data!AI60), 2)</f>
        <v>11</v>
      </c>
      <c r="G34" s="198">
        <f>ROUND(N(data!AI61), 0)</f>
        <v>1113280</v>
      </c>
      <c r="H34" s="198">
        <f>ROUND(N(data!AI62), 0)</f>
        <v>285681</v>
      </c>
      <c r="I34" s="198">
        <f>ROUND(N(data!AI63), 0)</f>
        <v>0</v>
      </c>
      <c r="J34" s="198">
        <f>ROUND(N(data!AI64), 0)</f>
        <v>267348</v>
      </c>
      <c r="K34" s="198">
        <f>ROUND(N(data!AI65), 0)</f>
        <v>0</v>
      </c>
      <c r="L34" s="198">
        <f>ROUND(N(data!AI66), 0)</f>
        <v>10313</v>
      </c>
      <c r="M34" s="198">
        <f>ROUND(N(data!AI67), 0)</f>
        <v>149188</v>
      </c>
      <c r="N34" s="198">
        <f>ROUND(N(data!AI68), 0)</f>
        <v>0</v>
      </c>
      <c r="O34" s="198">
        <f>ROUND(N(data!AI69), 0)</f>
        <v>545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545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9608620</v>
      </c>
      <c r="AF34" s="198">
        <f>ROUND(N(data!AI87), 0)</f>
        <v>18600</v>
      </c>
      <c r="AG34" s="198">
        <f>ROUND(N(data!AI90), 0)</f>
        <v>4007</v>
      </c>
      <c r="AH34" s="198">
        <f>ROUND(N(data!AI91), 0)</f>
        <v>0</v>
      </c>
      <c r="AI34" s="198">
        <f>ROUND(N(data!AI92), 0)</f>
        <v>4993</v>
      </c>
      <c r="AJ34" s="198">
        <f>ROUND(N(data!AI93), 0)</f>
        <v>19931</v>
      </c>
      <c r="AK34" s="271">
        <f>ROUND(N(data!AI94), 2)</f>
        <v>7.97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078</v>
      </c>
      <c r="B35" s="200" t="str">
        <f>RIGHT(data!$C$96,4)</f>
        <v>2024</v>
      </c>
      <c r="C35" s="12" t="str">
        <f>data!AJ$55</f>
        <v>7260</v>
      </c>
      <c r="D35" s="12" t="s">
        <v>1167</v>
      </c>
      <c r="E35" s="198">
        <f>ROUND(N(data!AJ59), 0)</f>
        <v>77260</v>
      </c>
      <c r="F35" s="271">
        <f>ROUND(N(data!AJ60), 2)</f>
        <v>121.03</v>
      </c>
      <c r="G35" s="198">
        <f>ROUND(N(data!AJ61), 0)</f>
        <v>19078998</v>
      </c>
      <c r="H35" s="198">
        <f>ROUND(N(data!AJ62), 0)</f>
        <v>4895896</v>
      </c>
      <c r="I35" s="198">
        <f>ROUND(N(data!AJ63), 0)</f>
        <v>1494632</v>
      </c>
      <c r="J35" s="198">
        <f>ROUND(N(data!AJ64), 0)</f>
        <v>1484729</v>
      </c>
      <c r="K35" s="198">
        <f>ROUND(N(data!AJ65), 0)</f>
        <v>184</v>
      </c>
      <c r="L35" s="198">
        <f>ROUND(N(data!AJ66), 0)</f>
        <v>295961</v>
      </c>
      <c r="M35" s="198">
        <f>ROUND(N(data!AJ67), 0)</f>
        <v>2599671</v>
      </c>
      <c r="N35" s="198">
        <f>ROUND(N(data!AJ68), 0)</f>
        <v>44579</v>
      </c>
      <c r="O35" s="198">
        <f>ROUND(N(data!AJ69), 0)</f>
        <v>590778</v>
      </c>
      <c r="P35" s="198">
        <f>ROUND(N(data!AJ70), 0)</f>
        <v>0</v>
      </c>
      <c r="Q35" s="198">
        <f>ROUND(N(data!AJ71), 0)</f>
        <v>293107</v>
      </c>
      <c r="R35" s="198">
        <f>ROUND(N(data!AJ72), 0)</f>
        <v>0</v>
      </c>
      <c r="S35" s="198">
        <f>ROUND(N(data!AJ73), 0)</f>
        <v>96551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74108</v>
      </c>
      <c r="Y35" s="198">
        <f>ROUND(N(data!AJ79), 0)</f>
        <v>0</v>
      </c>
      <c r="Z35" s="198">
        <f>ROUND(N(data!AJ80), 0)</f>
        <v>111516</v>
      </c>
      <c r="AA35" s="198">
        <f>ROUND(N(data!AJ81), 0)</f>
        <v>0</v>
      </c>
      <c r="AB35" s="198">
        <f>ROUND(N(data!AJ82), 0)</f>
        <v>0</v>
      </c>
      <c r="AC35" s="198">
        <f>ROUND(N(data!AJ83), 0)</f>
        <v>15496</v>
      </c>
      <c r="AD35" s="198">
        <f>ROUND(N(data!AJ84), 0)</f>
        <v>0</v>
      </c>
      <c r="AE35" s="198">
        <f>ROUND(N(data!AJ89), 0)</f>
        <v>31311439</v>
      </c>
      <c r="AF35" s="198">
        <f>ROUND(N(data!AJ87), 0)</f>
        <v>2579676</v>
      </c>
      <c r="AG35" s="198">
        <f>ROUND(N(data!AJ90), 0)</f>
        <v>69818</v>
      </c>
      <c r="AH35" s="198">
        <f>ROUND(N(data!AJ91), 0)</f>
        <v>0</v>
      </c>
      <c r="AI35" s="198">
        <f>ROUND(N(data!AJ92), 0)</f>
        <v>87009</v>
      </c>
      <c r="AJ35" s="198">
        <f>ROUND(N(data!AJ93), 0)</f>
        <v>0</v>
      </c>
      <c r="AK35" s="271">
        <f>ROUND(N(data!AJ94), 2)</f>
        <v>10.41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078</v>
      </c>
      <c r="B36" s="200" t="str">
        <f>RIGHT(data!$C$96,4)</f>
        <v>2024</v>
      </c>
      <c r="C36" s="12" t="str">
        <f>data!AK$55</f>
        <v>7310</v>
      </c>
      <c r="D36" s="12" t="s">
        <v>1167</v>
      </c>
      <c r="E36" s="198">
        <f>ROUND(N(data!AK59), 0)</f>
        <v>7184</v>
      </c>
      <c r="F36" s="271">
        <f>ROUND(N(data!AK60), 2)</f>
        <v>9.17</v>
      </c>
      <c r="G36" s="198">
        <f>ROUND(N(data!AK61), 0)</f>
        <v>1132849</v>
      </c>
      <c r="H36" s="198">
        <f>ROUND(N(data!AK62), 0)</f>
        <v>290702</v>
      </c>
      <c r="I36" s="198">
        <f>ROUND(N(data!AK63), 0)</f>
        <v>0</v>
      </c>
      <c r="J36" s="198">
        <f>ROUND(N(data!AK64), 0)</f>
        <v>5727</v>
      </c>
      <c r="K36" s="198">
        <f>ROUND(N(data!AK65), 0)</f>
        <v>0</v>
      </c>
      <c r="L36" s="198">
        <f>ROUND(N(data!AK66), 0)</f>
        <v>1668</v>
      </c>
      <c r="M36" s="198">
        <f>ROUND(N(data!AK67), 0)</f>
        <v>0</v>
      </c>
      <c r="N36" s="198">
        <f>ROUND(N(data!AK68), 0)</f>
        <v>88571</v>
      </c>
      <c r="O36" s="198">
        <f>ROUND(N(data!AK69), 0)</f>
        <v>17041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3222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1984</v>
      </c>
      <c r="Y36" s="198">
        <f>ROUND(N(data!AK79), 0)</f>
        <v>0</v>
      </c>
      <c r="Z36" s="198">
        <f>ROUND(N(data!AK80), 0)</f>
        <v>11835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2139657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078</v>
      </c>
      <c r="B37" s="200" t="str">
        <f>RIGHT(data!$C$96,4)</f>
        <v>2024</v>
      </c>
      <c r="C37" s="12" t="str">
        <f>data!AL$55</f>
        <v>7320</v>
      </c>
      <c r="D37" s="12" t="s">
        <v>1167</v>
      </c>
      <c r="E37" s="198">
        <f>ROUND(N(data!AL59), 0)</f>
        <v>1922</v>
      </c>
      <c r="F37" s="271">
        <f>ROUND(N(data!AL60), 2)</f>
        <v>1.49</v>
      </c>
      <c r="G37" s="198">
        <f>ROUND(N(data!AL61), 0)</f>
        <v>191823</v>
      </c>
      <c r="H37" s="198">
        <f>ROUND(N(data!AL62), 0)</f>
        <v>49224</v>
      </c>
      <c r="I37" s="198">
        <f>ROUND(N(data!AL63), 0)</f>
        <v>0</v>
      </c>
      <c r="J37" s="198">
        <f>ROUND(N(data!AL64), 0)</f>
        <v>7792</v>
      </c>
      <c r="K37" s="198">
        <f>ROUND(N(data!AL65), 0)</f>
        <v>0</v>
      </c>
      <c r="L37" s="198">
        <f>ROUND(N(data!AL66), 0)</f>
        <v>865</v>
      </c>
      <c r="M37" s="198">
        <f>ROUND(N(data!AL67), 0)</f>
        <v>0</v>
      </c>
      <c r="N37" s="198">
        <f>ROUND(N(data!AL68), 0)</f>
        <v>0</v>
      </c>
      <c r="O37" s="198">
        <f>ROUND(N(data!AL69), 0)</f>
        <v>1232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1232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399746</v>
      </c>
      <c r="AF37" s="198">
        <f>ROUND(N(data!AL87), 0)</f>
        <v>131273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078</v>
      </c>
      <c r="B38" s="200" t="str">
        <f>RIGHT(data!$C$96,4)</f>
        <v>2024</v>
      </c>
      <c r="C38" s="12" t="str">
        <f>data!AM$55</f>
        <v>7330</v>
      </c>
      <c r="D38" s="12" t="s">
        <v>1167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078</v>
      </c>
      <c r="B39" s="200" t="str">
        <f>RIGHT(data!$C$96,4)</f>
        <v>2024</v>
      </c>
      <c r="C39" s="12" t="str">
        <f>data!AN$55</f>
        <v>7340</v>
      </c>
      <c r="D39" s="12" t="s">
        <v>1167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078</v>
      </c>
      <c r="B40" s="200" t="str">
        <f>RIGHT(data!$C$96,4)</f>
        <v>2024</v>
      </c>
      <c r="C40" s="12" t="str">
        <f>data!AO$55</f>
        <v>7350</v>
      </c>
      <c r="D40" s="12" t="s">
        <v>1167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078</v>
      </c>
      <c r="B41" s="200" t="str">
        <f>RIGHT(data!$C$96,4)</f>
        <v>2024</v>
      </c>
      <c r="C41" s="12" t="str">
        <f>data!AP$55</f>
        <v>7380</v>
      </c>
      <c r="D41" s="12" t="s">
        <v>1167</v>
      </c>
      <c r="E41" s="198">
        <f>ROUND(N(data!AP59), 0)</f>
        <v>6854</v>
      </c>
      <c r="F41" s="271">
        <f>ROUND(N(data!AP60), 2)</f>
        <v>10.54</v>
      </c>
      <c r="G41" s="198">
        <f>ROUND(N(data!AP61), 0)</f>
        <v>1552737</v>
      </c>
      <c r="H41" s="198">
        <f>ROUND(N(data!AP62), 0)</f>
        <v>398451</v>
      </c>
      <c r="I41" s="198">
        <f>ROUND(N(data!AP63), 0)</f>
        <v>178779</v>
      </c>
      <c r="J41" s="198">
        <f>ROUND(N(data!AP64), 0)</f>
        <v>58442</v>
      </c>
      <c r="K41" s="198">
        <f>ROUND(N(data!AP65), 0)</f>
        <v>0</v>
      </c>
      <c r="L41" s="198">
        <f>ROUND(N(data!AP66), 0)</f>
        <v>16407</v>
      </c>
      <c r="M41" s="198">
        <f>ROUND(N(data!AP67), 0)</f>
        <v>0</v>
      </c>
      <c r="N41" s="198">
        <f>ROUND(N(data!AP68), 0)</f>
        <v>26150</v>
      </c>
      <c r="O41" s="198">
        <f>ROUND(N(data!AP69), 0)</f>
        <v>19928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3019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6560</v>
      </c>
      <c r="Y41" s="198">
        <f>ROUND(N(data!AP79), 0)</f>
        <v>0</v>
      </c>
      <c r="Z41" s="198">
        <f>ROUND(N(data!AP80), 0)</f>
        <v>10349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2483275</v>
      </c>
      <c r="AF41" s="198">
        <f>ROUND(N(data!AP87), 0)</f>
        <v>307297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1.03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078</v>
      </c>
      <c r="B42" s="200" t="str">
        <f>RIGHT(data!$C$96,4)</f>
        <v>2024</v>
      </c>
      <c r="C42" s="12" t="str">
        <f>data!AQ$55</f>
        <v>7390</v>
      </c>
      <c r="D42" s="12" t="s">
        <v>1167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078</v>
      </c>
      <c r="B43" s="200" t="str">
        <f>RIGHT(data!$C$96,4)</f>
        <v>2024</v>
      </c>
      <c r="C43" s="12" t="str">
        <f>data!AR$55</f>
        <v>7400</v>
      </c>
      <c r="D43" s="12" t="s">
        <v>1167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078</v>
      </c>
      <c r="B44" s="200" t="str">
        <f>RIGHT(data!$C$96,4)</f>
        <v>2024</v>
      </c>
      <c r="C44" s="12" t="str">
        <f>data!AS$55</f>
        <v>7410</v>
      </c>
      <c r="D44" s="12" t="s">
        <v>1167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078</v>
      </c>
      <c r="B45" s="200" t="str">
        <f>RIGHT(data!$C$96,4)</f>
        <v>2024</v>
      </c>
      <c r="C45" s="12" t="str">
        <f>data!AT$55</f>
        <v>7420</v>
      </c>
      <c r="D45" s="12" t="s">
        <v>1167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078</v>
      </c>
      <c r="B46" s="200" t="str">
        <f>RIGHT(data!$C$96,4)</f>
        <v>2024</v>
      </c>
      <c r="C46" s="12" t="str">
        <f>data!AU$55</f>
        <v>7430</v>
      </c>
      <c r="D46" s="12" t="s">
        <v>1167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078</v>
      </c>
      <c r="B47" s="200" t="str">
        <f>RIGHT(data!$C$96,4)</f>
        <v>2024</v>
      </c>
      <c r="C47" s="12" t="str">
        <f>data!AV$55</f>
        <v>7490</v>
      </c>
      <c r="D47" s="12" t="s">
        <v>1167</v>
      </c>
      <c r="E47" s="198">
        <f>ROUND(N(data!AV59), 0)</f>
        <v>0</v>
      </c>
      <c r="F47" s="271">
        <f>ROUND(N(data!AV60), 2)</f>
        <v>3.1</v>
      </c>
      <c r="G47" s="198">
        <f>ROUND(N(data!AV61), 0)</f>
        <v>172877</v>
      </c>
      <c r="H47" s="198">
        <f>ROUND(N(data!AV62), 0)</f>
        <v>44362</v>
      </c>
      <c r="I47" s="198">
        <f>ROUND(N(data!AV63), 0)</f>
        <v>0</v>
      </c>
      <c r="J47" s="198">
        <f>ROUND(N(data!AV64), 0)</f>
        <v>5436</v>
      </c>
      <c r="K47" s="198">
        <f>ROUND(N(data!AV65), 0)</f>
        <v>0</v>
      </c>
      <c r="L47" s="198">
        <f>ROUND(N(data!AV66), 0)</f>
        <v>14519</v>
      </c>
      <c r="M47" s="198">
        <f>ROUND(N(data!AV67), 0)</f>
        <v>0</v>
      </c>
      <c r="N47" s="198">
        <f>ROUND(N(data!AV68), 0)</f>
        <v>0</v>
      </c>
      <c r="O47" s="198">
        <f>ROUND(N(data!AV69), 0)</f>
        <v>4100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2502</v>
      </c>
      <c r="Y47" s="198">
        <f>ROUND(N(data!AV79), 0)</f>
        <v>0</v>
      </c>
      <c r="Z47" s="198">
        <f>ROUND(N(data!AV80), 0)</f>
        <v>1598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1506697</v>
      </c>
      <c r="AF47" s="198">
        <f>ROUND(N(data!AV87), 0)</f>
        <v>1913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0.02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078</v>
      </c>
      <c r="B48" s="200" t="str">
        <f>RIGHT(data!$C$96,4)</f>
        <v>2024</v>
      </c>
      <c r="C48" s="12" t="str">
        <f>data!AW$55</f>
        <v>8200</v>
      </c>
      <c r="D48" s="12" t="s">
        <v>1167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078</v>
      </c>
      <c r="B49" s="200" t="str">
        <f>RIGHT(data!$C$96,4)</f>
        <v>2024</v>
      </c>
      <c r="C49" s="12" t="str">
        <f>data!AX$55</f>
        <v>8310</v>
      </c>
      <c r="D49" s="12" t="s">
        <v>1167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078</v>
      </c>
      <c r="B50" s="200" t="str">
        <f>RIGHT(data!$C$96,4)</f>
        <v>2024</v>
      </c>
      <c r="C50" s="12" t="str">
        <f>data!AY$55</f>
        <v>8320</v>
      </c>
      <c r="D50" s="12" t="s">
        <v>1167</v>
      </c>
      <c r="E50" s="198">
        <f>ROUND(N(data!AY59), 0)</f>
        <v>26337</v>
      </c>
      <c r="F50" s="271">
        <f>ROUND(N(data!AY60), 2)</f>
        <v>20.18</v>
      </c>
      <c r="G50" s="198">
        <f>ROUND(N(data!AY61), 0)</f>
        <v>1220837</v>
      </c>
      <c r="H50" s="198">
        <f>ROUND(N(data!AY62), 0)</f>
        <v>313281</v>
      </c>
      <c r="I50" s="198">
        <f>ROUND(N(data!AY63), 0)</f>
        <v>0</v>
      </c>
      <c r="J50" s="198">
        <f>ROUND(N(data!AY64), 0)</f>
        <v>760273</v>
      </c>
      <c r="K50" s="198">
        <f>ROUND(N(data!AY65), 0)</f>
        <v>0</v>
      </c>
      <c r="L50" s="198">
        <f>ROUND(N(data!AY66), 0)</f>
        <v>37290</v>
      </c>
      <c r="M50" s="198">
        <f>ROUND(N(data!AY67), 0)</f>
        <v>283495</v>
      </c>
      <c r="N50" s="198">
        <f>ROUND(N(data!AY68), 0)</f>
        <v>0</v>
      </c>
      <c r="O50" s="198">
        <f>ROUND(N(data!AY69), 0)</f>
        <v>3365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320</v>
      </c>
      <c r="Y50" s="198">
        <f>ROUND(N(data!AY79), 0)</f>
        <v>0</v>
      </c>
      <c r="Z50" s="198">
        <f>ROUND(N(data!AY80), 0)</f>
        <v>890</v>
      </c>
      <c r="AA50" s="198">
        <f>ROUND(N(data!AY81), 0)</f>
        <v>0</v>
      </c>
      <c r="AB50" s="198">
        <f>ROUND(N(data!AY82), 0)</f>
        <v>0</v>
      </c>
      <c r="AC50" s="198">
        <f>ROUND(N(data!AY83), 0)</f>
        <v>2155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7614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078</v>
      </c>
      <c r="B51" s="200" t="str">
        <f>RIGHT(data!$C$96,4)</f>
        <v>2024</v>
      </c>
      <c r="C51" s="12" t="str">
        <f>data!AZ$55</f>
        <v>8330</v>
      </c>
      <c r="D51" s="12" t="s">
        <v>1167</v>
      </c>
      <c r="E51" s="198">
        <f>ROUND(N(data!AZ59), 0)</f>
        <v>116316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078</v>
      </c>
      <c r="B52" s="200" t="str">
        <f>RIGHT(data!$C$96,4)</f>
        <v>2024</v>
      </c>
      <c r="C52" s="12" t="str">
        <f>data!BA$55</f>
        <v>8350</v>
      </c>
      <c r="D52" s="12" t="s">
        <v>1167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0</v>
      </c>
      <c r="M52" s="198">
        <f>ROUND(N(data!BA67), 0)</f>
        <v>25262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678</v>
      </c>
      <c r="AH52" s="198">
        <f>ROUND(N(data!BA91), 0)</f>
        <v>0</v>
      </c>
      <c r="AI52" s="198">
        <f>ROUND(N(data!BA92), 0)</f>
        <v>766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078</v>
      </c>
      <c r="B53" s="200" t="str">
        <f>RIGHT(data!$C$96,4)</f>
        <v>2024</v>
      </c>
      <c r="C53" s="12" t="str">
        <f>data!BB$55</f>
        <v>8360</v>
      </c>
      <c r="D53" s="12" t="s">
        <v>1167</v>
      </c>
      <c r="E53" s="198">
        <f>ROUND(N(data!BB59), 0)</f>
        <v>0</v>
      </c>
      <c r="F53" s="271">
        <f>ROUND(N(data!BB60), 2)</f>
        <v>6.98</v>
      </c>
      <c r="G53" s="198">
        <f>ROUND(N(data!BB61), 0)</f>
        <v>805153</v>
      </c>
      <c r="H53" s="198">
        <f>ROUND(N(data!BB62), 0)</f>
        <v>206612</v>
      </c>
      <c r="I53" s="198">
        <f>ROUND(N(data!BB63), 0)</f>
        <v>2656</v>
      </c>
      <c r="J53" s="198">
        <f>ROUND(N(data!BB64), 0)</f>
        <v>19682</v>
      </c>
      <c r="K53" s="198">
        <f>ROUND(N(data!BB65), 0)</f>
        <v>0</v>
      </c>
      <c r="L53" s="198">
        <f>ROUND(N(data!BB66), 0)</f>
        <v>242203</v>
      </c>
      <c r="M53" s="198">
        <f>ROUND(N(data!BB67), 0)</f>
        <v>22493</v>
      </c>
      <c r="N53" s="198">
        <f>ROUND(N(data!BB68), 0)</f>
        <v>0</v>
      </c>
      <c r="O53" s="198">
        <f>ROUND(N(data!BB69), 0)</f>
        <v>7029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6948</v>
      </c>
      <c r="AA53" s="198">
        <f>ROUND(N(data!BB81), 0)</f>
        <v>0</v>
      </c>
      <c r="AB53" s="198">
        <f>ROUND(N(data!BB82), 0)</f>
        <v>0</v>
      </c>
      <c r="AC53" s="198">
        <f>ROUND(N(data!BB83), 0)</f>
        <v>81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604</v>
      </c>
      <c r="AH53" s="198">
        <f>ROUND(N(data!BB91), 0)</f>
        <v>0</v>
      </c>
      <c r="AI53" s="198">
        <f>ROUND(N(data!BB92), 0)</f>
        <v>683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078</v>
      </c>
      <c r="B54" s="200" t="str">
        <f>RIGHT(data!$C$96,4)</f>
        <v>2024</v>
      </c>
      <c r="C54" s="12" t="str">
        <f>data!BC$55</f>
        <v>8370</v>
      </c>
      <c r="D54" s="12" t="s">
        <v>1167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078</v>
      </c>
      <c r="B55" s="200" t="str">
        <f>RIGHT(data!$C$96,4)</f>
        <v>2024</v>
      </c>
      <c r="C55" s="12" t="str">
        <f>data!BD$55</f>
        <v>8420</v>
      </c>
      <c r="D55" s="12" t="s">
        <v>1167</v>
      </c>
      <c r="E55" s="198">
        <f>ROUND(N(data!BD59), 0)</f>
        <v>0</v>
      </c>
      <c r="F55" s="271">
        <f>ROUND(N(data!BD60), 2)</f>
        <v>6.79</v>
      </c>
      <c r="G55" s="198">
        <f>ROUND(N(data!BD61), 0)</f>
        <v>460899</v>
      </c>
      <c r="H55" s="198">
        <f>ROUND(N(data!BD62), 0)</f>
        <v>118272</v>
      </c>
      <c r="I55" s="198">
        <f>ROUND(N(data!BD63), 0)</f>
        <v>0</v>
      </c>
      <c r="J55" s="198">
        <f>ROUND(N(data!BD64), 0)</f>
        <v>37010</v>
      </c>
      <c r="K55" s="198">
        <f>ROUND(N(data!BD65), 0)</f>
        <v>0</v>
      </c>
      <c r="L55" s="198">
        <f>ROUND(N(data!BD66), 0)</f>
        <v>363079</v>
      </c>
      <c r="M55" s="198">
        <f>ROUND(N(data!BD67), 0)</f>
        <v>180755</v>
      </c>
      <c r="N55" s="198">
        <f>ROUND(N(data!BD68), 0)</f>
        <v>97862</v>
      </c>
      <c r="O55" s="198">
        <f>ROUND(N(data!BD69), 0)</f>
        <v>59761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168</v>
      </c>
      <c r="Z55" s="198">
        <f>ROUND(N(data!BD80), 0)</f>
        <v>923</v>
      </c>
      <c r="AA55" s="198">
        <f>ROUND(N(data!BD81), 0)</f>
        <v>0</v>
      </c>
      <c r="AB55" s="198">
        <f>ROUND(N(data!BD82), 0)</f>
        <v>0</v>
      </c>
      <c r="AC55" s="198">
        <f>ROUND(N(data!BD83), 0)</f>
        <v>58670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4854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078</v>
      </c>
      <c r="B56" s="200" t="str">
        <f>RIGHT(data!$C$96,4)</f>
        <v>2024</v>
      </c>
      <c r="C56" s="12" t="str">
        <f>data!BE$55</f>
        <v>8430</v>
      </c>
      <c r="D56" s="12" t="s">
        <v>1167</v>
      </c>
      <c r="E56" s="198">
        <f>ROUND(N(data!BE59), 0)</f>
        <v>237556</v>
      </c>
      <c r="F56" s="271">
        <f>ROUND(N(data!BE60), 2)</f>
        <v>26.36</v>
      </c>
      <c r="G56" s="198">
        <f>ROUND(N(data!BE61), 0)</f>
        <v>1998192</v>
      </c>
      <c r="H56" s="198">
        <f>ROUND(N(data!BE62), 0)</f>
        <v>512760</v>
      </c>
      <c r="I56" s="198">
        <f>ROUND(N(data!BE63), 0)</f>
        <v>1500</v>
      </c>
      <c r="J56" s="198">
        <f>ROUND(N(data!BE64), 0)</f>
        <v>33090</v>
      </c>
      <c r="K56" s="198">
        <f>ROUND(N(data!BE65), 0)</f>
        <v>350167</v>
      </c>
      <c r="L56" s="198">
        <f>ROUND(N(data!BE66), 0)</f>
        <v>65030</v>
      </c>
      <c r="M56" s="198">
        <f>ROUND(N(data!BE67), 0)</f>
        <v>942228</v>
      </c>
      <c r="N56" s="198">
        <f>ROUND(N(data!BE68), 0)</f>
        <v>44932</v>
      </c>
      <c r="O56" s="198">
        <f>ROUND(N(data!BE69), 0)</f>
        <v>1072555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1064355</v>
      </c>
      <c r="X56" s="198">
        <f>ROUND(N(data!BE78), 0)</f>
        <v>250</v>
      </c>
      <c r="Y56" s="198">
        <f>ROUND(N(data!BE79), 0)</f>
        <v>0</v>
      </c>
      <c r="Z56" s="198">
        <f>ROUND(N(data!BE80), 0)</f>
        <v>6741</v>
      </c>
      <c r="AA56" s="198">
        <f>ROUND(N(data!BE81), 0)</f>
        <v>0</v>
      </c>
      <c r="AB56" s="198">
        <f>ROUND(N(data!BE82), 0)</f>
        <v>0</v>
      </c>
      <c r="AC56" s="198">
        <f>ROUND(N(data!BE83), 0)</f>
        <v>1209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25305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078</v>
      </c>
      <c r="B57" s="200" t="str">
        <f>RIGHT(data!$C$96,4)</f>
        <v>2024</v>
      </c>
      <c r="C57" s="12" t="str">
        <f>data!BF$55</f>
        <v>8460</v>
      </c>
      <c r="D57" s="12" t="s">
        <v>1167</v>
      </c>
      <c r="E57" s="198">
        <f>ROUND(N(data!BF59), 0)</f>
        <v>0</v>
      </c>
      <c r="F57" s="271">
        <f>ROUND(N(data!BF60), 2)</f>
        <v>29.28</v>
      </c>
      <c r="G57" s="198">
        <f>ROUND(N(data!BF61), 0)</f>
        <v>1478628</v>
      </c>
      <c r="H57" s="198">
        <f>ROUND(N(data!BF62), 0)</f>
        <v>379433</v>
      </c>
      <c r="I57" s="198">
        <f>ROUND(N(data!BF63), 0)</f>
        <v>0</v>
      </c>
      <c r="J57" s="198">
        <f>ROUND(N(data!BF64), 0)</f>
        <v>268492</v>
      </c>
      <c r="K57" s="198">
        <f>ROUND(N(data!BF65), 0)</f>
        <v>0</v>
      </c>
      <c r="L57" s="198">
        <f>ROUND(N(data!BF66), 0)</f>
        <v>932610</v>
      </c>
      <c r="M57" s="198">
        <f>ROUND(N(data!BF67), 0)</f>
        <v>131577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3534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078</v>
      </c>
      <c r="B58" s="200" t="str">
        <f>RIGHT(data!$C$96,4)</f>
        <v>2024</v>
      </c>
      <c r="C58" s="12" t="str">
        <f>data!BG$55</f>
        <v>8470</v>
      </c>
      <c r="D58" s="12" t="s">
        <v>1167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078</v>
      </c>
      <c r="B59" s="200" t="str">
        <f>RIGHT(data!$C$96,4)</f>
        <v>2024</v>
      </c>
      <c r="C59" s="12" t="str">
        <f>data!BH$55</f>
        <v>8480</v>
      </c>
      <c r="D59" s="12" t="s">
        <v>1167</v>
      </c>
      <c r="E59" s="198">
        <f>ROUND(N(data!BH59), 0)</f>
        <v>0</v>
      </c>
      <c r="F59" s="271">
        <f>ROUND(N(data!BH60), 2)</f>
        <v>6.91</v>
      </c>
      <c r="G59" s="198">
        <f>ROUND(N(data!BH61), 0)</f>
        <v>726030</v>
      </c>
      <c r="H59" s="198">
        <f>ROUND(N(data!BH62), 0)</f>
        <v>186308</v>
      </c>
      <c r="I59" s="198">
        <f>ROUND(N(data!BH63), 0)</f>
        <v>80671</v>
      </c>
      <c r="J59" s="198">
        <f>ROUND(N(data!BH64), 0)</f>
        <v>57496</v>
      </c>
      <c r="K59" s="198">
        <f>ROUND(N(data!BH65), 0)</f>
        <v>140274</v>
      </c>
      <c r="L59" s="198">
        <f>ROUND(N(data!BH66), 0)</f>
        <v>1016999</v>
      </c>
      <c r="M59" s="198">
        <f>ROUND(N(data!BH67), 0)</f>
        <v>136653</v>
      </c>
      <c r="N59" s="198">
        <f>ROUND(N(data!BH68), 0)</f>
        <v>0</v>
      </c>
      <c r="O59" s="198">
        <f>ROUND(N(data!BH69), 0)</f>
        <v>774889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774889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3670</v>
      </c>
      <c r="AH59" s="198">
        <f>ROUND(N(data!BH91), 0)</f>
        <v>0</v>
      </c>
      <c r="AI59" s="198">
        <f>ROUND(N(data!BH92), 0)</f>
        <v>4149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078</v>
      </c>
      <c r="B60" s="200" t="str">
        <f>RIGHT(data!$C$96,4)</f>
        <v>2024</v>
      </c>
      <c r="C60" s="12" t="str">
        <f>data!BI$55</f>
        <v>8490</v>
      </c>
      <c r="D60" s="12" t="s">
        <v>1167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078</v>
      </c>
      <c r="B61" s="200" t="str">
        <f>RIGHT(data!$C$96,4)</f>
        <v>2024</v>
      </c>
      <c r="C61" s="12" t="str">
        <f>data!BJ$55</f>
        <v>8510</v>
      </c>
      <c r="D61" s="12" t="s">
        <v>1167</v>
      </c>
      <c r="E61" s="198">
        <f>ROUND(N(data!BJ59), 0)</f>
        <v>0</v>
      </c>
      <c r="F61" s="271">
        <f>ROUND(N(data!BJ60), 2)</f>
        <v>9.48</v>
      </c>
      <c r="G61" s="198">
        <f>ROUND(N(data!BJ61), 0)</f>
        <v>905742</v>
      </c>
      <c r="H61" s="198">
        <f>ROUND(N(data!BJ62), 0)</f>
        <v>232424</v>
      </c>
      <c r="I61" s="198">
        <f>ROUND(N(data!BJ63), 0)</f>
        <v>320601</v>
      </c>
      <c r="J61" s="198">
        <f>ROUND(N(data!BJ64), 0)</f>
        <v>10980</v>
      </c>
      <c r="K61" s="198">
        <f>ROUND(N(data!BJ65), 0)</f>
        <v>0</v>
      </c>
      <c r="L61" s="198">
        <f>ROUND(N(data!BJ66), 0)</f>
        <v>140065</v>
      </c>
      <c r="M61" s="198">
        <f>ROUND(N(data!BJ67), 0)</f>
        <v>55907</v>
      </c>
      <c r="N61" s="198">
        <f>ROUND(N(data!BJ68), 0)</f>
        <v>0</v>
      </c>
      <c r="O61" s="198">
        <f>ROUND(N(data!BJ69), 0)</f>
        <v>3906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475</v>
      </c>
      <c r="Y61" s="198">
        <f>ROUND(N(data!BJ79), 0)</f>
        <v>0</v>
      </c>
      <c r="Z61" s="198">
        <f>ROUND(N(data!BJ80), 0)</f>
        <v>2596</v>
      </c>
      <c r="AA61" s="198">
        <f>ROUND(N(data!BJ81), 0)</f>
        <v>0</v>
      </c>
      <c r="AB61" s="198">
        <f>ROUND(N(data!BJ82), 0)</f>
        <v>0</v>
      </c>
      <c r="AC61" s="198">
        <f>ROUND(N(data!BJ83), 0)</f>
        <v>835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1501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078</v>
      </c>
      <c r="B62" s="200" t="str">
        <f>RIGHT(data!$C$96,4)</f>
        <v>2024</v>
      </c>
      <c r="C62" s="12" t="str">
        <f>data!BK$55</f>
        <v>8530</v>
      </c>
      <c r="D62" s="12" t="s">
        <v>1167</v>
      </c>
      <c r="E62" s="198">
        <f>ROUND(N(data!BK59), 0)</f>
        <v>0</v>
      </c>
      <c r="F62" s="271">
        <f>ROUND(N(data!BK60), 2)</f>
        <v>30.32</v>
      </c>
      <c r="G62" s="198">
        <f>ROUND(N(data!BK61), 0)</f>
        <v>2058689</v>
      </c>
      <c r="H62" s="198">
        <f>ROUND(N(data!BK62), 0)</f>
        <v>528284</v>
      </c>
      <c r="I62" s="198">
        <f>ROUND(N(data!BK63), 0)</f>
        <v>284324</v>
      </c>
      <c r="J62" s="198">
        <f>ROUND(N(data!BK64), 0)</f>
        <v>14880</v>
      </c>
      <c r="K62" s="198">
        <f>ROUND(N(data!BK65), 0)</f>
        <v>0</v>
      </c>
      <c r="L62" s="198">
        <f>ROUND(N(data!BK66), 0)</f>
        <v>191513</v>
      </c>
      <c r="M62" s="198">
        <f>ROUND(N(data!BK67), 0)</f>
        <v>71825</v>
      </c>
      <c r="N62" s="198">
        <f>ROUND(N(data!BK68), 0)</f>
        <v>21899</v>
      </c>
      <c r="O62" s="198">
        <f>ROUND(N(data!BK69), 0)</f>
        <v>14571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3505</v>
      </c>
      <c r="AA62" s="198">
        <f>ROUND(N(data!BK81), 0)</f>
        <v>0</v>
      </c>
      <c r="AB62" s="198">
        <f>ROUND(N(data!BK82), 0)</f>
        <v>0</v>
      </c>
      <c r="AC62" s="198">
        <f>ROUND(N(data!BK83), 0)</f>
        <v>11066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1929</v>
      </c>
      <c r="AH62" s="198">
        <f>ROUND(N(data!BK91), 0)</f>
        <v>0</v>
      </c>
      <c r="AI62" s="198">
        <f>ROUND(N(data!BK92), 0)</f>
        <v>2181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078</v>
      </c>
      <c r="B63" s="200" t="str">
        <f>RIGHT(data!$C$96,4)</f>
        <v>2024</v>
      </c>
      <c r="C63" s="12" t="str">
        <f>data!BL$55</f>
        <v>8560</v>
      </c>
      <c r="D63" s="12" t="s">
        <v>1167</v>
      </c>
      <c r="E63" s="198">
        <f>ROUND(N(data!BL59), 0)</f>
        <v>0</v>
      </c>
      <c r="F63" s="271">
        <f>ROUND(N(data!BL60), 2)</f>
        <v>15.08</v>
      </c>
      <c r="G63" s="198">
        <f>ROUND(N(data!BL61), 0)</f>
        <v>748876</v>
      </c>
      <c r="H63" s="198">
        <f>ROUND(N(data!BL62), 0)</f>
        <v>192170</v>
      </c>
      <c r="I63" s="198">
        <f>ROUND(N(data!BL63), 0)</f>
        <v>0</v>
      </c>
      <c r="J63" s="198">
        <f>ROUND(N(data!BL64), 0)</f>
        <v>20182</v>
      </c>
      <c r="K63" s="198">
        <f>ROUND(N(data!BL65), 0)</f>
        <v>0</v>
      </c>
      <c r="L63" s="198">
        <f>ROUND(N(data!BL66), 0)</f>
        <v>542</v>
      </c>
      <c r="M63" s="198">
        <f>ROUND(N(data!BL67), 0)</f>
        <v>51024</v>
      </c>
      <c r="N63" s="198">
        <f>ROUND(N(data!BL68), 0)</f>
        <v>0</v>
      </c>
      <c r="O63" s="198">
        <f>ROUND(N(data!BL69), 0)</f>
        <v>2435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2435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1370</v>
      </c>
      <c r="AH63" s="198">
        <f>ROUND(N(data!BL91), 0)</f>
        <v>0</v>
      </c>
      <c r="AI63" s="198">
        <f>ROUND(N(data!BL92), 0)</f>
        <v>1549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078</v>
      </c>
      <c r="B64" s="200" t="str">
        <f>RIGHT(data!$C$96,4)</f>
        <v>2024</v>
      </c>
      <c r="C64" s="12" t="str">
        <f>data!BM$55</f>
        <v>8590</v>
      </c>
      <c r="D64" s="12" t="s">
        <v>1167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3014</v>
      </c>
      <c r="J64" s="198">
        <f>ROUND(N(data!BM64), 0)</f>
        <v>4000</v>
      </c>
      <c r="K64" s="198">
        <f>ROUND(N(data!BM65), 0)</f>
        <v>0</v>
      </c>
      <c r="L64" s="198">
        <f>ROUND(N(data!BM66), 0)</f>
        <v>5993</v>
      </c>
      <c r="M64" s="198">
        <f>ROUND(N(data!BM67), 0)</f>
        <v>0</v>
      </c>
      <c r="N64" s="198">
        <f>ROUND(N(data!BM68), 0)</f>
        <v>0</v>
      </c>
      <c r="O64" s="198">
        <f>ROUND(N(data!BM69), 0)</f>
        <v>2109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141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1968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078</v>
      </c>
      <c r="B65" s="200" t="str">
        <f>RIGHT(data!$C$96,4)</f>
        <v>2024</v>
      </c>
      <c r="C65" s="12" t="str">
        <f>data!BN$55</f>
        <v>8610</v>
      </c>
      <c r="D65" s="12" t="s">
        <v>1167</v>
      </c>
      <c r="E65" s="198">
        <f>ROUND(N(data!BN59), 0)</f>
        <v>0</v>
      </c>
      <c r="F65" s="271">
        <f>ROUND(N(data!BN60), 2)</f>
        <v>10.99</v>
      </c>
      <c r="G65" s="198">
        <f>ROUND(N(data!BN61), 0)</f>
        <v>2408346</v>
      </c>
      <c r="H65" s="198">
        <f>ROUND(N(data!BN62), 0)</f>
        <v>618010</v>
      </c>
      <c r="I65" s="198">
        <f>ROUND(N(data!BN63), 0)</f>
        <v>1284453</v>
      </c>
      <c r="J65" s="198">
        <f>ROUND(N(data!BN64), 0)</f>
        <v>30510</v>
      </c>
      <c r="K65" s="198">
        <f>ROUND(N(data!BN65), 0)</f>
        <v>0</v>
      </c>
      <c r="L65" s="198">
        <f>ROUND(N(data!BN66), 0)</f>
        <v>69451</v>
      </c>
      <c r="M65" s="198">
        <f>ROUND(N(data!BN67), 0)</f>
        <v>1100413</v>
      </c>
      <c r="N65" s="198">
        <f>ROUND(N(data!BN68), 0)</f>
        <v>0</v>
      </c>
      <c r="O65" s="198">
        <f>ROUND(N(data!BN69), 0)</f>
        <v>343606</v>
      </c>
      <c r="P65" s="198">
        <f>ROUND(N(data!BN70), 0)</f>
        <v>0</v>
      </c>
      <c r="Q65" s="198">
        <f>ROUND(N(data!BN71), 0)</f>
        <v>143605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219570</v>
      </c>
      <c r="Y65" s="198">
        <f>ROUND(N(data!BN79), 0)</f>
        <v>0</v>
      </c>
      <c r="Z65" s="198">
        <f>ROUND(N(data!BN80), 0)</f>
        <v>48217</v>
      </c>
      <c r="AA65" s="198">
        <f>ROUND(N(data!BN81), 0)</f>
        <v>0</v>
      </c>
      <c r="AB65" s="198">
        <f>ROUND(N(data!BN82), 0)</f>
        <v>0</v>
      </c>
      <c r="AC65" s="198">
        <f>ROUND(N(data!BN83), 0)</f>
        <v>-67786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29553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078</v>
      </c>
      <c r="B66" s="200" t="str">
        <f>RIGHT(data!$C$96,4)</f>
        <v>2024</v>
      </c>
      <c r="C66" s="12" t="str">
        <f>data!BO$55</f>
        <v>8620</v>
      </c>
      <c r="D66" s="12" t="s">
        <v>1167</v>
      </c>
      <c r="E66" s="198">
        <f>ROUND(N(data!BO59), 0)</f>
        <v>0</v>
      </c>
      <c r="F66" s="271">
        <f>ROUND(N(data!BO60), 2)</f>
        <v>1.69</v>
      </c>
      <c r="G66" s="198">
        <f>ROUND(N(data!BO61), 0)</f>
        <v>122813</v>
      </c>
      <c r="H66" s="198">
        <f>ROUND(N(data!BO62), 0)</f>
        <v>31515</v>
      </c>
      <c r="I66" s="198">
        <f>ROUND(N(data!BO63), 0)</f>
        <v>0</v>
      </c>
      <c r="J66" s="198">
        <f>ROUND(N(data!BO64), 0)</f>
        <v>20080</v>
      </c>
      <c r="K66" s="198">
        <f>ROUND(N(data!BO65), 0)</f>
        <v>0</v>
      </c>
      <c r="L66" s="198">
        <f>ROUND(N(data!BO66), 0)</f>
        <v>69</v>
      </c>
      <c r="M66" s="198">
        <f>ROUND(N(data!BO67), 0)</f>
        <v>7882</v>
      </c>
      <c r="N66" s="198">
        <f>ROUND(N(data!BO68), 0)</f>
        <v>0</v>
      </c>
      <c r="O66" s="198">
        <f>ROUND(N(data!BO69), 0)</f>
        <v>448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155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293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212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078</v>
      </c>
      <c r="B67" s="200" t="str">
        <f>RIGHT(data!$C$96,4)</f>
        <v>2024</v>
      </c>
      <c r="C67" s="12" t="str">
        <f>data!BP$55</f>
        <v>8630</v>
      </c>
      <c r="D67" s="12" t="s">
        <v>1167</v>
      </c>
      <c r="E67" s="198">
        <f>ROUND(N(data!BP59), 0)</f>
        <v>0</v>
      </c>
      <c r="F67" s="271">
        <f>ROUND(N(data!BP60), 2)</f>
        <v>2.77</v>
      </c>
      <c r="G67" s="198">
        <f>ROUND(N(data!BP61), 0)</f>
        <v>228988</v>
      </c>
      <c r="H67" s="198">
        <f>ROUND(N(data!BP62), 0)</f>
        <v>58761</v>
      </c>
      <c r="I67" s="198">
        <f>ROUND(N(data!BP63), 0)</f>
        <v>283278</v>
      </c>
      <c r="J67" s="198">
        <f>ROUND(N(data!BP64), 0)</f>
        <v>31622</v>
      </c>
      <c r="K67" s="198">
        <f>ROUND(N(data!BP65), 0)</f>
        <v>0</v>
      </c>
      <c r="L67" s="198">
        <f>ROUND(N(data!BP66), 0)</f>
        <v>262685</v>
      </c>
      <c r="M67" s="198">
        <f>ROUND(N(data!BP67), 0)</f>
        <v>44910</v>
      </c>
      <c r="N67" s="198">
        <f>ROUND(N(data!BP68), 0)</f>
        <v>4700</v>
      </c>
      <c r="O67" s="198">
        <f>ROUND(N(data!BP69), 0)</f>
        <v>738617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1819</v>
      </c>
      <c r="Y67" s="198">
        <f>ROUND(N(data!BP79), 0)</f>
        <v>670064</v>
      </c>
      <c r="Z67" s="198">
        <f>ROUND(N(data!BP80), 0)</f>
        <v>7477</v>
      </c>
      <c r="AA67" s="198">
        <f>ROUND(N(data!BP81), 0)</f>
        <v>0</v>
      </c>
      <c r="AB67" s="198">
        <f>ROUND(N(data!BP82), 0)</f>
        <v>0</v>
      </c>
      <c r="AC67" s="198">
        <f>ROUND(N(data!BP83), 0)</f>
        <v>59257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1206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078</v>
      </c>
      <c r="B68" s="200" t="str">
        <f>RIGHT(data!$C$96,4)</f>
        <v>2024</v>
      </c>
      <c r="C68" s="12" t="str">
        <f>data!BQ$55</f>
        <v>8640</v>
      </c>
      <c r="D68" s="12" t="s">
        <v>1167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078</v>
      </c>
      <c r="B69" s="200" t="str">
        <f>RIGHT(data!$C$96,4)</f>
        <v>2024</v>
      </c>
      <c r="C69" s="12" t="str">
        <f>data!BR$55</f>
        <v>8650</v>
      </c>
      <c r="D69" s="12" t="s">
        <v>1167</v>
      </c>
      <c r="E69" s="198">
        <f>ROUND(N(data!BR59), 0)</f>
        <v>0</v>
      </c>
      <c r="F69" s="271">
        <f>ROUND(N(data!BR60), 2)</f>
        <v>7.76</v>
      </c>
      <c r="G69" s="198">
        <f>ROUND(N(data!BR61), 0)</f>
        <v>847690</v>
      </c>
      <c r="H69" s="198">
        <f>ROUND(N(data!BR62), 0)</f>
        <v>217527</v>
      </c>
      <c r="I69" s="198">
        <f>ROUND(N(data!BR63), 0)</f>
        <v>118794</v>
      </c>
      <c r="J69" s="198">
        <f>ROUND(N(data!BR64), 0)</f>
        <v>23871</v>
      </c>
      <c r="K69" s="198">
        <f>ROUND(N(data!BR65), 0)</f>
        <v>0</v>
      </c>
      <c r="L69" s="198">
        <f>ROUND(N(data!BR66), 0)</f>
        <v>556328</v>
      </c>
      <c r="M69" s="198">
        <f>ROUND(N(data!BR67), 0)</f>
        <v>62943</v>
      </c>
      <c r="N69" s="198">
        <f>ROUND(N(data!BR68), 0)</f>
        <v>0</v>
      </c>
      <c r="O69" s="198">
        <f>ROUND(N(data!BR69), 0)</f>
        <v>839883</v>
      </c>
      <c r="P69" s="198">
        <f>ROUND(N(data!BR70), 0)</f>
        <v>0</v>
      </c>
      <c r="Q69" s="198">
        <f>ROUND(N(data!BR71), 0)</f>
        <v>802334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8656</v>
      </c>
      <c r="Y69" s="198">
        <f>ROUND(N(data!BR79), 0)</f>
        <v>22136</v>
      </c>
      <c r="Z69" s="198">
        <f>ROUND(N(data!BR80), 0)</f>
        <v>2368</v>
      </c>
      <c r="AA69" s="198">
        <f>ROUND(N(data!BR81), 0)</f>
        <v>0</v>
      </c>
      <c r="AB69" s="198">
        <f>ROUND(N(data!BR82), 0)</f>
        <v>0</v>
      </c>
      <c r="AC69" s="198">
        <f>ROUND(N(data!BR83), 0)</f>
        <v>4389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1690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078</v>
      </c>
      <c r="B70" s="200" t="str">
        <f>RIGHT(data!$C$96,4)</f>
        <v>2024</v>
      </c>
      <c r="C70" s="12" t="str">
        <f>data!BS$55</f>
        <v>8660</v>
      </c>
      <c r="D70" s="12" t="s">
        <v>1167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165</v>
      </c>
      <c r="K70" s="198">
        <f>ROUND(N(data!BS65), 0)</f>
        <v>0</v>
      </c>
      <c r="L70" s="198">
        <f>ROUND(N(data!BS66), 0)</f>
        <v>0</v>
      </c>
      <c r="M70" s="198">
        <f>ROUND(N(data!BS67), 0)</f>
        <v>34336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922</v>
      </c>
      <c r="AH70" s="198">
        <f>ROUND(N(data!BS91), 0)</f>
        <v>0</v>
      </c>
      <c r="AI70" s="198">
        <f>ROUND(N(data!BS92), 0)</f>
        <v>1042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078</v>
      </c>
      <c r="B71" s="200" t="str">
        <f>RIGHT(data!$C$96,4)</f>
        <v>2024</v>
      </c>
      <c r="C71" s="12" t="str">
        <f>data!BT$55</f>
        <v>8670</v>
      </c>
      <c r="D71" s="12" t="s">
        <v>1167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078</v>
      </c>
      <c r="B72" s="200" t="str">
        <f>RIGHT(data!$C$96,4)</f>
        <v>2024</v>
      </c>
      <c r="C72" s="12" t="str">
        <f>data!BU$55</f>
        <v>8680</v>
      </c>
      <c r="D72" s="12" t="s">
        <v>1167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078</v>
      </c>
      <c r="B73" s="200" t="str">
        <f>RIGHT(data!$C$96,4)</f>
        <v>2024</v>
      </c>
      <c r="C73" s="12" t="str">
        <f>data!BV$55</f>
        <v>8690</v>
      </c>
      <c r="D73" s="12" t="s">
        <v>1167</v>
      </c>
      <c r="E73" s="198">
        <f>ROUND(N(data!BV59), 0)</f>
        <v>0</v>
      </c>
      <c r="F73" s="271">
        <f>ROUND(N(data!BV60), 2)</f>
        <v>21.22</v>
      </c>
      <c r="G73" s="198">
        <f>ROUND(N(data!BV61), 0)</f>
        <v>1388022</v>
      </c>
      <c r="H73" s="198">
        <f>ROUND(N(data!BV62), 0)</f>
        <v>356183</v>
      </c>
      <c r="I73" s="198">
        <f>ROUND(N(data!BV63), 0)</f>
        <v>11727</v>
      </c>
      <c r="J73" s="198">
        <f>ROUND(N(data!BV64), 0)</f>
        <v>13924</v>
      </c>
      <c r="K73" s="198">
        <f>ROUND(N(data!BV65), 0)</f>
        <v>0</v>
      </c>
      <c r="L73" s="198">
        <f>ROUND(N(data!BV66), 0)</f>
        <v>145123</v>
      </c>
      <c r="M73" s="198">
        <f>ROUND(N(data!BV67), 0)</f>
        <v>63136</v>
      </c>
      <c r="N73" s="198">
        <f>ROUND(N(data!BV68), 0)</f>
        <v>0</v>
      </c>
      <c r="O73" s="198">
        <f>ROUND(N(data!BV69), 0)</f>
        <v>14079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120</v>
      </c>
      <c r="Y73" s="198">
        <f>ROUND(N(data!BV79), 0)</f>
        <v>0</v>
      </c>
      <c r="Z73" s="198">
        <f>ROUND(N(data!BV80), 0)</f>
        <v>13727</v>
      </c>
      <c r="AA73" s="198">
        <f>ROUND(N(data!BV81), 0)</f>
        <v>0</v>
      </c>
      <c r="AB73" s="198">
        <f>ROUND(N(data!BV82), 0)</f>
        <v>0</v>
      </c>
      <c r="AC73" s="198">
        <f>ROUND(N(data!BV83), 0)</f>
        <v>232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1696</v>
      </c>
      <c r="AH73" s="198">
        <f>ROUND(N(data!BV91), 0)</f>
        <v>0</v>
      </c>
      <c r="AI73" s="198">
        <f>ROUND(N(data!BV92), 0)</f>
        <v>1917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078</v>
      </c>
      <c r="B74" s="200" t="str">
        <f>RIGHT(data!$C$96,4)</f>
        <v>2024</v>
      </c>
      <c r="C74" s="12" t="str">
        <f>data!BW$55</f>
        <v>8700</v>
      </c>
      <c r="D74" s="12" t="s">
        <v>1167</v>
      </c>
      <c r="E74" s="198">
        <f>ROUND(N(data!BW59), 0)</f>
        <v>0</v>
      </c>
      <c r="F74" s="271">
        <f>ROUND(N(data!BW60), 2)</f>
        <v>2.02</v>
      </c>
      <c r="G74" s="198">
        <f>ROUND(N(data!BW61), 0)</f>
        <v>153346</v>
      </c>
      <c r="H74" s="198">
        <f>ROUND(N(data!BW62), 0)</f>
        <v>39350</v>
      </c>
      <c r="I74" s="198">
        <f>ROUND(N(data!BW63), 0)</f>
        <v>32250</v>
      </c>
      <c r="J74" s="198">
        <f>ROUND(N(data!BW64), 0)</f>
        <v>5820</v>
      </c>
      <c r="K74" s="198">
        <f>ROUND(N(data!BW65), 0)</f>
        <v>0</v>
      </c>
      <c r="L74" s="198">
        <f>ROUND(N(data!BW66), 0)</f>
        <v>73191</v>
      </c>
      <c r="M74" s="198">
        <f>ROUND(N(data!BW67), 0)</f>
        <v>36182</v>
      </c>
      <c r="N74" s="198">
        <f>ROUND(N(data!BW68), 0)</f>
        <v>0</v>
      </c>
      <c r="O74" s="198">
        <f>ROUND(N(data!BW69), 0)</f>
        <v>36179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1078</v>
      </c>
      <c r="Z74" s="198">
        <f>ROUND(N(data!BW80), 0)</f>
        <v>35101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972</v>
      </c>
      <c r="AH74" s="198">
        <f>ROUND(N(data!BW91), 0)</f>
        <v>0</v>
      </c>
      <c r="AI74" s="198">
        <f>ROUND(N(data!BW92), 0)</f>
        <v>1099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078</v>
      </c>
      <c r="B75" s="200" t="str">
        <f>RIGHT(data!$C$96,4)</f>
        <v>2024</v>
      </c>
      <c r="C75" s="12" t="str">
        <f>data!BX$55</f>
        <v>8710</v>
      </c>
      <c r="D75" s="12" t="s">
        <v>1167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078</v>
      </c>
      <c r="B76" s="200" t="str">
        <f>RIGHT(data!$C$96,4)</f>
        <v>2024</v>
      </c>
      <c r="C76" s="12" t="str">
        <f>data!BY$55</f>
        <v>8720</v>
      </c>
      <c r="D76" s="12" t="s">
        <v>1167</v>
      </c>
      <c r="E76" s="198">
        <f>ROUND(N(data!BY59), 0)</f>
        <v>0</v>
      </c>
      <c r="F76" s="271">
        <f>ROUND(N(data!BY60), 2)</f>
        <v>9.8000000000000007</v>
      </c>
      <c r="G76" s="198">
        <f>ROUND(N(data!BY61), 0)</f>
        <v>1768593</v>
      </c>
      <c r="H76" s="198">
        <f>ROUND(N(data!BY62), 0)</f>
        <v>453842</v>
      </c>
      <c r="I76" s="198">
        <f>ROUND(N(data!BY63), 0)</f>
        <v>27755</v>
      </c>
      <c r="J76" s="198">
        <f>ROUND(N(data!BY64), 0)</f>
        <v>17807</v>
      </c>
      <c r="K76" s="198">
        <f>ROUND(N(data!BY65), 0)</f>
        <v>0</v>
      </c>
      <c r="L76" s="198">
        <f>ROUND(N(data!BY66), 0)</f>
        <v>340825</v>
      </c>
      <c r="M76" s="198">
        <f>ROUND(N(data!BY67), 0)</f>
        <v>23186</v>
      </c>
      <c r="N76" s="198">
        <f>ROUND(N(data!BY68), 0)</f>
        <v>0</v>
      </c>
      <c r="O76" s="198">
        <f>ROUND(N(data!BY69), 0)</f>
        <v>6409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1075</v>
      </c>
      <c r="Y76" s="198">
        <f>ROUND(N(data!BY79), 0)</f>
        <v>0</v>
      </c>
      <c r="Z76" s="198">
        <f>ROUND(N(data!BY80), 0)</f>
        <v>4045</v>
      </c>
      <c r="AA76" s="198">
        <f>ROUND(N(data!BY81), 0)</f>
        <v>0</v>
      </c>
      <c r="AB76" s="198">
        <f>ROUND(N(data!BY82), 0)</f>
        <v>0</v>
      </c>
      <c r="AC76" s="198">
        <f>ROUND(N(data!BY83), 0)</f>
        <v>1289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623</v>
      </c>
      <c r="AH76" s="198">
        <f>ROUND(N(data!BY91), 0)</f>
        <v>0</v>
      </c>
      <c r="AI76" s="198">
        <f>ROUND(N(data!BY92), 0)</f>
        <v>704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078</v>
      </c>
      <c r="B77" s="200" t="str">
        <f>RIGHT(data!$C$96,4)</f>
        <v>2024</v>
      </c>
      <c r="C77" s="12" t="str">
        <f>data!BZ$55</f>
        <v>8730</v>
      </c>
      <c r="D77" s="12" t="s">
        <v>1167</v>
      </c>
      <c r="E77" s="198">
        <f>ROUND(N(data!BZ59), 0)</f>
        <v>0</v>
      </c>
      <c r="F77" s="271">
        <f>ROUND(N(data!BZ60), 2)</f>
        <v>1.18</v>
      </c>
      <c r="G77" s="198">
        <f>ROUND(N(data!BZ61), 0)</f>
        <v>128315</v>
      </c>
      <c r="H77" s="198">
        <f>ROUND(N(data!BZ62), 0)</f>
        <v>32927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141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078</v>
      </c>
      <c r="B78" s="200" t="str">
        <f>RIGHT(data!$C$96,4)</f>
        <v>2024</v>
      </c>
      <c r="C78" s="12" t="str">
        <f>data!CA$55</f>
        <v>8740</v>
      </c>
      <c r="D78" s="12" t="s">
        <v>1167</v>
      </c>
      <c r="E78" s="198">
        <f>ROUND(N(data!CA59), 0)</f>
        <v>0</v>
      </c>
      <c r="F78" s="271">
        <f>ROUND(N(data!CA60), 2)</f>
        <v>3.32</v>
      </c>
      <c r="G78" s="198">
        <f>ROUND(N(data!CA61), 0)</f>
        <v>285173</v>
      </c>
      <c r="H78" s="198">
        <f>ROUND(N(data!CA62), 0)</f>
        <v>73179</v>
      </c>
      <c r="I78" s="198">
        <f>ROUND(N(data!CA63), 0)</f>
        <v>0</v>
      </c>
      <c r="J78" s="198">
        <f>ROUND(N(data!CA64), 0)</f>
        <v>145533</v>
      </c>
      <c r="K78" s="198">
        <f>ROUND(N(data!CA65), 0)</f>
        <v>0</v>
      </c>
      <c r="L78" s="198">
        <f>ROUND(N(data!CA66), 0)</f>
        <v>145352</v>
      </c>
      <c r="M78" s="198">
        <f>ROUND(N(data!CA67), 0)</f>
        <v>295184</v>
      </c>
      <c r="N78" s="198">
        <f>ROUND(N(data!CA68), 0)</f>
        <v>0</v>
      </c>
      <c r="O78" s="198">
        <f>ROUND(N(data!CA69), 0)</f>
        <v>1975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180</v>
      </c>
      <c r="Y78" s="198">
        <f>ROUND(N(data!CA79), 0)</f>
        <v>0</v>
      </c>
      <c r="Z78" s="198">
        <f>ROUND(N(data!CA80), 0)</f>
        <v>1795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7928</v>
      </c>
      <c r="AH78" s="198">
        <f>ROUND(N(data!CA91), 0)</f>
        <v>0</v>
      </c>
      <c r="AI78" s="198">
        <f>ROUND(N(data!CA92), 0)</f>
        <v>8961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078</v>
      </c>
      <c r="B79" s="200" t="str">
        <f>RIGHT(data!$C$96,4)</f>
        <v>2024</v>
      </c>
      <c r="C79" s="12" t="str">
        <f>data!CB$55</f>
        <v>8770</v>
      </c>
      <c r="D79" s="12" t="s">
        <v>1167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3845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103</v>
      </c>
      <c r="AH79" s="198">
        <f>ROUND(N(data!CB91), 0)</f>
        <v>0</v>
      </c>
      <c r="AI79" s="198">
        <f>ROUND(N(data!CB92), 0)</f>
        <v>111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078</v>
      </c>
      <c r="B80" s="200" t="str">
        <f>RIGHT(data!$C$96,4)</f>
        <v>2024</v>
      </c>
      <c r="C80" s="12" t="str">
        <f>data!CC$55</f>
        <v>8790</v>
      </c>
      <c r="D80" s="12" t="s">
        <v>1167</v>
      </c>
      <c r="E80" s="198">
        <f>ROUND(N(data!CC59), 0)</f>
        <v>0</v>
      </c>
      <c r="F80" s="271">
        <f>ROUND(N(data!CC60), 2)</f>
        <v>6.27</v>
      </c>
      <c r="G80" s="198">
        <f>ROUND(N(data!CC61), 0)</f>
        <v>1006112</v>
      </c>
      <c r="H80" s="198">
        <f>ROUND(N(data!CC62), 0)</f>
        <v>258180</v>
      </c>
      <c r="I80" s="198">
        <f>ROUND(N(data!CC63), 0)</f>
        <v>9407</v>
      </c>
      <c r="J80" s="198">
        <f>ROUND(N(data!CC64), 0)</f>
        <v>5284</v>
      </c>
      <c r="K80" s="198">
        <f>ROUND(N(data!CC65), 0)</f>
        <v>144089</v>
      </c>
      <c r="L80" s="198">
        <f>ROUND(N(data!CC66), 0)</f>
        <v>235372</v>
      </c>
      <c r="M80" s="198">
        <f>ROUND(N(data!CC67), 0)</f>
        <v>10151</v>
      </c>
      <c r="N80" s="198">
        <f>ROUND(N(data!CC68), 0)</f>
        <v>0</v>
      </c>
      <c r="O80" s="198">
        <f>ROUND(N(data!CC69), 0)</f>
        <v>3216845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1609242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30564</v>
      </c>
      <c r="X80" s="198">
        <f>ROUND(N(data!CC78), 0)</f>
        <v>2326</v>
      </c>
      <c r="Y80" s="198">
        <f>ROUND(N(data!CC79), 0)</f>
        <v>17</v>
      </c>
      <c r="Z80" s="198">
        <f>ROUND(N(data!CC80), 0)</f>
        <v>5508</v>
      </c>
      <c r="AA80" s="198">
        <f>ROUND(N(data!CC81), 0)</f>
        <v>1338311</v>
      </c>
      <c r="AB80" s="198">
        <f>ROUND(N(data!CC82), 0)</f>
        <v>0</v>
      </c>
      <c r="AC80" s="198">
        <f>ROUND(N(data!CC83), 0)</f>
        <v>230877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273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Samaritan Hospital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H-078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801 E Wheeler Road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>801 E Wheeler Road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Moses Lake,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716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QcfRDQq8kqGwNbFvAGoMaWf98VkSf/dgbn71MECrXbzDy5j2BiU/G1tpccSeCQ+tOsYXzdbxtjH4Rh2WY1jh1Q==" saltValue="mdX/+BUwGR9It3ttIy++Ew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7" zoomScale="85" zoomScaleNormal="85" workbookViewId="0">
      <selection activeCell="H19" sqref="H19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26</v>
      </c>
    </row>
    <row r="12" spans="1:13" x14ac:dyDescent="0.25">
      <c r="A12" s="1" t="str">
        <f>data!C97</f>
        <v>078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722</v>
      </c>
      <c r="C13" s="228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8" t="s">
        <v>360</v>
      </c>
      <c r="C14" s="228" t="s">
        <v>360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ht="45" x14ac:dyDescent="0.25">
      <c r="A15" s="1" t="s">
        <v>732</v>
      </c>
      <c r="B15" s="228">
        <f>ROUND(N('Prior Year'!C85), 0)</f>
        <v>8627963</v>
      </c>
      <c r="C15" s="228">
        <f>data!C85</f>
        <v>9497327</v>
      </c>
      <c r="D15" s="228">
        <f>ROUND(N('Prior Year'!C59), 0)</f>
        <v>3128</v>
      </c>
      <c r="E15" s="1">
        <f>data!C59</f>
        <v>2665.09</v>
      </c>
      <c r="F15" s="205">
        <f t="shared" ref="F15:F59" si="0">IF(B15=0,"",IF(D15=0,"",B15/D15))</f>
        <v>2758.3001918158566</v>
      </c>
      <c r="G15" s="205">
        <f t="shared" ref="G15:G29" si="1">IF(C15=0,"",IF(E15=0,"",C15/E15))</f>
        <v>3563.6046062234295</v>
      </c>
      <c r="H15" s="6">
        <f t="shared" ref="H15:H30" si="2">IF(B15 = 0, "", IF(C15 = 0, "", IF(D15 = 0, "", IF(E15 = 0, "", IF(G15 / F15 - 1 &lt; -0.25, G15 / F15 - 1, IF(G15 / F15 - 1 &gt; 0.25, G15 / F15 - 1, ""))))))</f>
        <v>0.29195676989654329</v>
      </c>
      <c r="I15" s="342" t="s">
        <v>1374</v>
      </c>
      <c r="M15" s="7"/>
    </row>
    <row r="16" spans="1:13" x14ac:dyDescent="0.25">
      <c r="A16" s="1" t="s">
        <v>733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ref="I16:I46" si="3">IF(H16 = "", "", IF(ABS(H16) &gt; 25 %, "Please provide explanation for the fluctuation noted here", ""))</f>
        <v/>
      </c>
      <c r="M16" s="7"/>
    </row>
    <row r="17" spans="1:13" x14ac:dyDescent="0.25">
      <c r="A17" s="1" t="s">
        <v>734</v>
      </c>
      <c r="B17" s="228">
        <f>ROUND(N('Prior Year'!E85), 0)</f>
        <v>8142771</v>
      </c>
      <c r="C17" s="228">
        <f>data!E85</f>
        <v>8023481</v>
      </c>
      <c r="D17" s="228">
        <f>ROUND(N('Prior Year'!E59), 0)</f>
        <v>5347</v>
      </c>
      <c r="E17" s="1">
        <f>data!E59</f>
        <v>5239</v>
      </c>
      <c r="F17" s="205">
        <f t="shared" si="0"/>
        <v>1522.867215260894</v>
      </c>
      <c r="G17" s="205">
        <f t="shared" si="1"/>
        <v>1531.4909333842336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735</v>
      </c>
      <c r="B18" s="228">
        <f>ROUND(N('Prior Year'!F85), 0)</f>
        <v>7470626</v>
      </c>
      <c r="C18" s="228">
        <f>data!F85</f>
        <v>9078683</v>
      </c>
      <c r="D18" s="228">
        <f>ROUND(N('Prior Year'!F59), 0)</f>
        <v>1688</v>
      </c>
      <c r="E18" s="1">
        <f>data!F59</f>
        <v>1890</v>
      </c>
      <c r="F18" s="205">
        <f t="shared" si="0"/>
        <v>4425.7263033175359</v>
      </c>
      <c r="G18" s="205">
        <f t="shared" si="1"/>
        <v>4803.5359788359792</v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736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737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738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739</v>
      </c>
      <c r="B22" s="228">
        <f>ROUND(N('Prior Year'!J85), 0)</f>
        <v>564546</v>
      </c>
      <c r="C22" s="228">
        <f>data!J85</f>
        <v>444577</v>
      </c>
      <c r="D22" s="228">
        <f>ROUND(N('Prior Year'!J59), 0)</f>
        <v>1398</v>
      </c>
      <c r="E22" s="1">
        <f>data!J59</f>
        <v>1552</v>
      </c>
      <c r="F22" s="205">
        <f t="shared" si="0"/>
        <v>403.82403433476395</v>
      </c>
      <c r="G22" s="205">
        <f t="shared" si="1"/>
        <v>286.45425257731961</v>
      </c>
      <c r="H22" s="6">
        <f t="shared" si="2"/>
        <v>-0.29064585507099017</v>
      </c>
      <c r="I22" s="228" t="s">
        <v>1375</v>
      </c>
      <c r="M22" s="7"/>
    </row>
    <row r="23" spans="1:13" x14ac:dyDescent="0.25">
      <c r="A23" s="1" t="s">
        <v>740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741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742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743</v>
      </c>
      <c r="B26" s="1">
        <f>ROUND(N('Prior Year'!N85), 0)</f>
        <v>328741</v>
      </c>
      <c r="C26" s="228">
        <f>data!N85</f>
        <v>654147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744</v>
      </c>
      <c r="B27" s="228">
        <f>ROUND(N('Prior Year'!O85), 0)</f>
        <v>202288</v>
      </c>
      <c r="C27" s="228">
        <f>data!O85</f>
        <v>233308</v>
      </c>
      <c r="D27" s="228">
        <f>ROUND(N('Prior Year'!O59), 0)</f>
        <v>1012</v>
      </c>
      <c r="E27" s="1">
        <f>data!O59</f>
        <v>1102</v>
      </c>
      <c r="F27" s="205">
        <f t="shared" si="0"/>
        <v>199.88932806324109</v>
      </c>
      <c r="G27" s="205">
        <f t="shared" si="1"/>
        <v>211.71324863883848</v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745</v>
      </c>
      <c r="B28" s="228">
        <f>ROUND(N('Prior Year'!P85), 0)</f>
        <v>5894487</v>
      </c>
      <c r="C28" s="228">
        <f>data!P85</f>
        <v>6871020</v>
      </c>
      <c r="D28" s="228">
        <f>ROUND(N('Prior Year'!P59), 0)</f>
        <v>311169</v>
      </c>
      <c r="E28" s="1">
        <f>data!P59</f>
        <v>324845.00000000006</v>
      </c>
      <c r="F28" s="205">
        <f t="shared" si="0"/>
        <v>18.943040598517204</v>
      </c>
      <c r="G28" s="205">
        <f t="shared" si="1"/>
        <v>21.151687727993348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746</v>
      </c>
      <c r="B29" s="228">
        <f>ROUND(N('Prior Year'!Q85), 0)</f>
        <v>761017</v>
      </c>
      <c r="C29" s="228">
        <f>data!Q85</f>
        <v>857192</v>
      </c>
      <c r="D29" s="228">
        <f>ROUND(N('Prior Year'!Q59), 0)</f>
        <v>119674</v>
      </c>
      <c r="E29" s="1">
        <f>data!Q59</f>
        <v>134455.00000000003</v>
      </c>
      <c r="F29" s="205">
        <f t="shared" si="0"/>
        <v>6.3590838444440729</v>
      </c>
      <c r="G29" s="205">
        <f t="shared" si="1"/>
        <v>6.3753077237737523</v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747</v>
      </c>
      <c r="B30" s="228">
        <f>ROUND(N('Prior Year'!R85), 0)</f>
        <v>7198936</v>
      </c>
      <c r="C30" s="228">
        <f>data!R85</f>
        <v>8060007</v>
      </c>
      <c r="D30" s="228">
        <f>ROUND(N('Prior Year'!R59), 0)</f>
        <v>377372</v>
      </c>
      <c r="E30" s="1">
        <f>data!R59</f>
        <v>401454.00000000012</v>
      </c>
      <c r="F30" s="205">
        <f t="shared" si="0"/>
        <v>19.076497461390883</v>
      </c>
      <c r="G30" s="205">
        <f>IFERROR(IF(C30=0,"",IF(E30=0,"",C30/E30)),"")</f>
        <v>20.077037468800903</v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748</v>
      </c>
      <c r="B31" s="228">
        <f>ROUND(N('Prior Year'!S85), 0)</f>
        <v>4254331</v>
      </c>
      <c r="C31" s="228">
        <f>data!S85</f>
        <v>4860712</v>
      </c>
      <c r="D31" s="228" t="s">
        <v>749</v>
      </c>
      <c r="E31" s="4" t="s">
        <v>749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750</v>
      </c>
      <c r="B32" s="228">
        <f>ROUND(N('Prior Year'!T85), 0)</f>
        <v>190330</v>
      </c>
      <c r="C32" s="228">
        <f>data!T85</f>
        <v>239953</v>
      </c>
      <c r="D32" s="228" t="s">
        <v>749</v>
      </c>
      <c r="E32" s="4" t="s">
        <v>749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751</v>
      </c>
      <c r="B33" s="228">
        <f>ROUND(N('Prior Year'!U85), 0)</f>
        <v>6184824</v>
      </c>
      <c r="C33" s="228">
        <f>data!U85</f>
        <v>7666796</v>
      </c>
      <c r="D33" s="228">
        <f>ROUND(N('Prior Year'!U59), 0)</f>
        <v>292808</v>
      </c>
      <c r="E33" s="1">
        <f>data!U59</f>
        <v>308937</v>
      </c>
      <c r="F33" s="205">
        <f t="shared" si="0"/>
        <v>21.122455670610094</v>
      </c>
      <c r="G33" s="205">
        <f t="shared" ref="G33:G69" si="4">IF(C33=0,"",IF(E33=0,"",C33/E33))</f>
        <v>24.816697255427481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752</v>
      </c>
      <c r="B34" s="228">
        <f>ROUND(N('Prior Year'!V85), 0)</f>
        <v>111341</v>
      </c>
      <c r="C34" s="228">
        <f>data!V85</f>
        <v>78570</v>
      </c>
      <c r="D34" s="228">
        <f>ROUND(N('Prior Year'!V59), 0)</f>
        <v>832</v>
      </c>
      <c r="E34" s="1">
        <f>data!V59</f>
        <v>1331</v>
      </c>
      <c r="F34" s="205">
        <f t="shared" si="0"/>
        <v>133.82331730769232</v>
      </c>
      <c r="G34" s="205">
        <f t="shared" si="4"/>
        <v>59.030803906836965</v>
      </c>
      <c r="H34" s="6">
        <f t="shared" si="5"/>
        <v>-0.55888999694193198</v>
      </c>
      <c r="I34" s="228" t="s">
        <v>1378</v>
      </c>
      <c r="M34" s="7"/>
    </row>
    <row r="35" spans="1:13" x14ac:dyDescent="0.25">
      <c r="A35" s="1" t="s">
        <v>753</v>
      </c>
      <c r="B35" s="228">
        <f>ROUND(N('Prior Year'!W85), 0)</f>
        <v>520437</v>
      </c>
      <c r="C35" s="228">
        <f>data!W85</f>
        <v>746424</v>
      </c>
      <c r="D35" s="228">
        <f>ROUND(N('Prior Year'!W59), 0)</f>
        <v>2633</v>
      </c>
      <c r="E35" s="1">
        <f>data!W59</f>
        <v>3215</v>
      </c>
      <c r="F35" s="205">
        <f t="shared" si="0"/>
        <v>197.65932396505886</v>
      </c>
      <c r="G35" s="205">
        <f t="shared" si="4"/>
        <v>232.16920684292378</v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754</v>
      </c>
      <c r="B36" s="228">
        <f>ROUND(N('Prior Year'!X85), 0)</f>
        <v>1452961</v>
      </c>
      <c r="C36" s="228">
        <f>data!X85</f>
        <v>1743300</v>
      </c>
      <c r="D36" s="228">
        <f>ROUND(N('Prior Year'!X59), 0)</f>
        <v>12304</v>
      </c>
      <c r="E36" s="1">
        <f>data!X59</f>
        <v>13995</v>
      </c>
      <c r="F36" s="205">
        <f t="shared" si="0"/>
        <v>118.0885078023407</v>
      </c>
      <c r="G36" s="205">
        <f t="shared" si="4"/>
        <v>124.56591639871382</v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755</v>
      </c>
      <c r="B37" s="228">
        <f>ROUND(N('Prior Year'!Y85), 0)</f>
        <v>4455134</v>
      </c>
      <c r="C37" s="228">
        <f>data!Y85</f>
        <v>6168795</v>
      </c>
      <c r="D37" s="228">
        <f>ROUND(N('Prior Year'!Y59), 0)</f>
        <v>24142</v>
      </c>
      <c r="E37" s="1">
        <f>data!Y59</f>
        <v>26253</v>
      </c>
      <c r="F37" s="205">
        <f t="shared" si="0"/>
        <v>184.53872918565156</v>
      </c>
      <c r="G37" s="205">
        <f t="shared" si="4"/>
        <v>234.97486001599816</v>
      </c>
      <c r="H37" s="6">
        <f t="shared" si="5"/>
        <v>0.27330919126253606</v>
      </c>
      <c r="I37" s="228" t="s">
        <v>1376</v>
      </c>
      <c r="M37" s="7"/>
    </row>
    <row r="38" spans="1:13" x14ac:dyDescent="0.25">
      <c r="A38" s="1" t="s">
        <v>756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757</v>
      </c>
      <c r="B39" s="228">
        <f>ROUND(N('Prior Year'!AA85), 0)</f>
        <v>375238</v>
      </c>
      <c r="C39" s="228">
        <f>data!AA85</f>
        <v>376283</v>
      </c>
      <c r="D39" s="228">
        <f>ROUND(N('Prior Year'!AA59), 0)</f>
        <v>303</v>
      </c>
      <c r="E39" s="1">
        <f>data!AA59</f>
        <v>392</v>
      </c>
      <c r="F39" s="205">
        <f t="shared" si="0"/>
        <v>1238.4092409240925</v>
      </c>
      <c r="G39" s="205">
        <f t="shared" si="4"/>
        <v>959.90561224489795</v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758</v>
      </c>
      <c r="B40" s="228">
        <f>ROUND(N('Prior Year'!AB85), 0)</f>
        <v>5556748</v>
      </c>
      <c r="C40" s="228">
        <f>data!AB85</f>
        <v>5880693</v>
      </c>
      <c r="D40" s="228" t="s">
        <v>749</v>
      </c>
      <c r="E40" s="4" t="s">
        <v>749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759</v>
      </c>
      <c r="B41" s="228">
        <f>ROUND(N('Prior Year'!AC85), 0)</f>
        <v>2338478</v>
      </c>
      <c r="C41" s="228">
        <f>data!AC85</f>
        <v>1912390</v>
      </c>
      <c r="D41" s="228">
        <f>ROUND(N('Prior Year'!AC59), 0)</f>
        <v>43684</v>
      </c>
      <c r="E41" s="1">
        <f>data!AC59</f>
        <v>30596</v>
      </c>
      <c r="F41" s="205">
        <f t="shared" si="0"/>
        <v>53.531682080395569</v>
      </c>
      <c r="G41" s="205">
        <f t="shared" si="4"/>
        <v>62.504575761537453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760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761</v>
      </c>
      <c r="B43" s="228">
        <f>ROUND(N('Prior Year'!AE85), 0)</f>
        <v>1114092</v>
      </c>
      <c r="C43" s="228">
        <f>data!AE85</f>
        <v>1174768</v>
      </c>
      <c r="D43" s="228">
        <f>ROUND(N('Prior Year'!AE59), 0)</f>
        <v>14102</v>
      </c>
      <c r="E43" s="1">
        <f>data!AE59</f>
        <v>17063</v>
      </c>
      <c r="F43" s="205">
        <f t="shared" si="0"/>
        <v>79.00241100553113</v>
      </c>
      <c r="G43" s="205">
        <f t="shared" si="4"/>
        <v>68.848854246029418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762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763</v>
      </c>
      <c r="B45" s="228">
        <f>ROUND(N('Prior Year'!AG85), 0)</f>
        <v>10963224</v>
      </c>
      <c r="C45" s="228">
        <f>data!AG85</f>
        <v>11811108</v>
      </c>
      <c r="D45" s="228">
        <f>ROUND(N('Prior Year'!AG59), 0)</f>
        <v>24714</v>
      </c>
      <c r="E45" s="1">
        <f>data!AG59</f>
        <v>26365</v>
      </c>
      <c r="F45" s="205">
        <f t="shared" si="0"/>
        <v>443.60378732702111</v>
      </c>
      <c r="G45" s="205">
        <f t="shared" si="4"/>
        <v>447.98437322207474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764</v>
      </c>
      <c r="B46" s="228">
        <f>ROUND(N('Prior Year'!AH85), 0)</f>
        <v>19036</v>
      </c>
      <c r="C46" s="228">
        <f>data!AH85</f>
        <v>1015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765</v>
      </c>
      <c r="B47" s="228">
        <f>ROUND(N('Prior Year'!AI85), 0)</f>
        <v>1506167</v>
      </c>
      <c r="C47" s="228">
        <f>data!AI85</f>
        <v>1826355</v>
      </c>
      <c r="D47" s="228">
        <f>ROUND(N('Prior Year'!AI59), 0)</f>
        <v>10287</v>
      </c>
      <c r="E47" s="1">
        <f>data!AI59</f>
        <v>10308</v>
      </c>
      <c r="F47" s="205">
        <f t="shared" si="0"/>
        <v>146.4146009526587</v>
      </c>
      <c r="G47" s="205">
        <f t="shared" si="4"/>
        <v>177.17840512223515</v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766</v>
      </c>
      <c r="B48" s="228">
        <f>ROUND(N('Prior Year'!AJ85), 0)</f>
        <v>25796938</v>
      </c>
      <c r="C48" s="228">
        <f>data!AJ85</f>
        <v>30485428</v>
      </c>
      <c r="D48" s="228">
        <f>ROUND(N('Prior Year'!AJ59), 0)</f>
        <v>70755</v>
      </c>
      <c r="E48" s="1">
        <f>data!AJ59</f>
        <v>77260</v>
      </c>
      <c r="F48" s="205">
        <f t="shared" si="0"/>
        <v>364.59526535227195</v>
      </c>
      <c r="G48" s="205">
        <f t="shared" si="4"/>
        <v>394.58229355423248</v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767</v>
      </c>
      <c r="B49" s="228">
        <f>ROUND(N('Prior Year'!AK85), 0)</f>
        <v>1719163</v>
      </c>
      <c r="C49" s="228">
        <f>data!AK85</f>
        <v>1536558</v>
      </c>
      <c r="D49" s="228">
        <f>ROUND(N('Prior Year'!AK59), 0)</f>
        <v>7708</v>
      </c>
      <c r="E49" s="1">
        <f>data!AK59</f>
        <v>7184</v>
      </c>
      <c r="F49" s="205">
        <f t="shared" si="0"/>
        <v>223.03619615983393</v>
      </c>
      <c r="G49" s="205">
        <f t="shared" si="4"/>
        <v>213.88613585746103</v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768</v>
      </c>
      <c r="B50" s="228">
        <f>ROUND(N('Prior Year'!AL85), 0)</f>
        <v>147756</v>
      </c>
      <c r="C50" s="228">
        <f>data!AL85</f>
        <v>250936</v>
      </c>
      <c r="D50" s="228">
        <f>ROUND(N('Prior Year'!AL59), 0)</f>
        <v>1749</v>
      </c>
      <c r="E50" s="1">
        <f>data!AL59</f>
        <v>1922</v>
      </c>
      <c r="F50" s="205">
        <f t="shared" si="0"/>
        <v>84.480274442538587</v>
      </c>
      <c r="G50" s="205">
        <f t="shared" si="4"/>
        <v>130.55983350676379</v>
      </c>
      <c r="H50" s="6">
        <f t="shared" si="6"/>
        <v>0.54544755409817469</v>
      </c>
      <c r="I50" s="228" t="s">
        <v>1377</v>
      </c>
      <c r="M50" s="7"/>
    </row>
    <row r="51" spans="1:13" x14ac:dyDescent="0.25">
      <c r="A51" s="1" t="s">
        <v>769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770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771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772</v>
      </c>
      <c r="B54" s="228">
        <f>ROUND(N('Prior Year'!AP85), 0)</f>
        <v>1729390</v>
      </c>
      <c r="C54" s="228">
        <f>data!AP85</f>
        <v>2250894</v>
      </c>
      <c r="D54" s="228">
        <f>ROUND(N('Prior Year'!AP59), 0)</f>
        <v>5976</v>
      </c>
      <c r="E54" s="1">
        <f>data!AP59</f>
        <v>6854</v>
      </c>
      <c r="F54" s="205">
        <f t="shared" si="0"/>
        <v>289.3892235609103</v>
      </c>
      <c r="G54" s="205">
        <f t="shared" si="4"/>
        <v>328.40589436825212</v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773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774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775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776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777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778</v>
      </c>
      <c r="B60" s="228">
        <f>ROUND(N('Prior Year'!AV85), 0)</f>
        <v>271655</v>
      </c>
      <c r="C60" s="228">
        <f>data!AV85</f>
        <v>241294</v>
      </c>
      <c r="D60" s="228" t="s">
        <v>749</v>
      </c>
      <c r="E60" s="4" t="s">
        <v>749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779</v>
      </c>
      <c r="B61" s="228">
        <f>ROUND(N('Prior Year'!AW85), 0)</f>
        <v>0</v>
      </c>
      <c r="C61" s="228">
        <f>data!AW85</f>
        <v>0</v>
      </c>
      <c r="D61" s="228" t="s">
        <v>749</v>
      </c>
      <c r="E61" s="4" t="s">
        <v>749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780</v>
      </c>
      <c r="B62" s="228">
        <f>ROUND(N('Prior Year'!AX85), 0)</f>
        <v>0</v>
      </c>
      <c r="C62" s="228">
        <f>data!AX85</f>
        <v>0</v>
      </c>
      <c r="D62" s="228" t="s">
        <v>749</v>
      </c>
      <c r="E62" s="4" t="s">
        <v>749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781</v>
      </c>
      <c r="B63" s="228">
        <f>ROUND(N('Prior Year'!AY85), 0)</f>
        <v>2423899</v>
      </c>
      <c r="C63" s="228">
        <f>data!AY85</f>
        <v>2618541</v>
      </c>
      <c r="D63" s="228">
        <f>ROUND(N('Prior Year'!AY59), 0)</f>
        <v>28232</v>
      </c>
      <c r="E63" s="1">
        <f>data!AY59</f>
        <v>26337</v>
      </c>
      <c r="F63" s="205">
        <f>IF(B63=0,"",IF(D63=0,"",B63/D63))</f>
        <v>85.856439501275148</v>
      </c>
      <c r="G63" s="205">
        <f t="shared" si="4"/>
        <v>99.424421915935753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782</v>
      </c>
      <c r="B64" s="228">
        <f>ROUND(N('Prior Year'!AZ85), 0)</f>
        <v>0</v>
      </c>
      <c r="C64" s="228">
        <f>data!AZ85</f>
        <v>0</v>
      </c>
      <c r="D64" s="228">
        <f>ROUND(N('Prior Year'!AZ59), 0)</f>
        <v>105083</v>
      </c>
      <c r="E64" s="1">
        <f>data!AZ59</f>
        <v>116316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783</v>
      </c>
      <c r="B65" s="228">
        <f>ROUND(N('Prior Year'!BA85), 0)</f>
        <v>24052</v>
      </c>
      <c r="C65" s="228">
        <f>data!BA85</f>
        <v>25262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784</v>
      </c>
      <c r="B66" s="228">
        <f>ROUND(N('Prior Year'!BB85), 0)</f>
        <v>1206574</v>
      </c>
      <c r="C66" s="228">
        <f>data!BB85</f>
        <v>1305828</v>
      </c>
      <c r="D66" s="228" t="s">
        <v>749</v>
      </c>
      <c r="E66" s="4" t="s">
        <v>749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785</v>
      </c>
      <c r="B67" s="228">
        <f>ROUND(N('Prior Year'!BC85), 0)</f>
        <v>0</v>
      </c>
      <c r="C67" s="228">
        <f>data!BC85</f>
        <v>0</v>
      </c>
      <c r="D67" s="228" t="s">
        <v>749</v>
      </c>
      <c r="E67" s="4" t="s">
        <v>749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786</v>
      </c>
      <c r="B68" s="228">
        <f>ROUND(N('Prior Year'!BD85), 0)</f>
        <v>1069244</v>
      </c>
      <c r="C68" s="228">
        <f>data!BD85</f>
        <v>1317638</v>
      </c>
      <c r="D68" s="228" t="s">
        <v>749</v>
      </c>
      <c r="E68" s="4" t="s">
        <v>749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787</v>
      </c>
      <c r="B69" s="228">
        <f>ROUND(N('Prior Year'!BE85), 0)</f>
        <v>4785258</v>
      </c>
      <c r="C69" s="228">
        <f>data!BE85</f>
        <v>5020454</v>
      </c>
      <c r="D69" s="228">
        <f>ROUND(N('Prior Year'!BE59), 0)</f>
        <v>237556</v>
      </c>
      <c r="E69" s="1">
        <f>data!BE59</f>
        <v>237556.0816</v>
      </c>
      <c r="F69" s="205">
        <f>IF(B69=0,"",IF(D69=0,"",B69/D69))</f>
        <v>20.143705063227198</v>
      </c>
      <c r="G69" s="205">
        <f t="shared" si="4"/>
        <v>21.133763304167921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788</v>
      </c>
      <c r="B70" s="228">
        <f>ROUND(N('Prior Year'!BF85), 0)</f>
        <v>3272452</v>
      </c>
      <c r="C70" s="228">
        <f>data!BF85</f>
        <v>3190740</v>
      </c>
      <c r="D70" s="228" t="s">
        <v>749</v>
      </c>
      <c r="E70" s="4" t="s">
        <v>749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789</v>
      </c>
      <c r="B71" s="228">
        <f>ROUND(N('Prior Year'!BG85), 0)</f>
        <v>0</v>
      </c>
      <c r="C71" s="228">
        <f>data!BG85</f>
        <v>0</v>
      </c>
      <c r="D71" s="228" t="s">
        <v>749</v>
      </c>
      <c r="E71" s="4" t="s">
        <v>749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790</v>
      </c>
      <c r="B72" s="228">
        <f>ROUND(N('Prior Year'!BH85), 0)</f>
        <v>2731388</v>
      </c>
      <c r="C72" s="228">
        <f>data!BH85</f>
        <v>3119320</v>
      </c>
      <c r="D72" s="228" t="s">
        <v>749</v>
      </c>
      <c r="E72" s="4" t="s">
        <v>749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791</v>
      </c>
      <c r="B73" s="228">
        <f>ROUND(N('Prior Year'!BI85), 0)</f>
        <v>0</v>
      </c>
      <c r="C73" s="228">
        <f>data!BI85</f>
        <v>0</v>
      </c>
      <c r="D73" s="228" t="s">
        <v>749</v>
      </c>
      <c r="E73" s="4" t="s">
        <v>749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792</v>
      </c>
      <c r="B74" s="228">
        <f>ROUND(N('Prior Year'!BJ85), 0)</f>
        <v>1219612</v>
      </c>
      <c r="C74" s="228">
        <f>data!BJ85</f>
        <v>1669625</v>
      </c>
      <c r="D74" s="228" t="s">
        <v>749</v>
      </c>
      <c r="E74" s="4" t="s">
        <v>749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793</v>
      </c>
      <c r="B75" s="228">
        <f>ROUND(N('Prior Year'!BK85), 0)</f>
        <v>3238952</v>
      </c>
      <c r="C75" s="228">
        <f>data!BK85</f>
        <v>3185985</v>
      </c>
      <c r="D75" s="228" t="s">
        <v>749</v>
      </c>
      <c r="E75" s="4" t="s">
        <v>749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794</v>
      </c>
      <c r="B76" s="228">
        <f>ROUND(N('Prior Year'!BL85), 0)</f>
        <v>960952</v>
      </c>
      <c r="C76" s="228">
        <f>data!BL85</f>
        <v>1015229</v>
      </c>
      <c r="D76" s="228" t="s">
        <v>749</v>
      </c>
      <c r="E76" s="4" t="s">
        <v>749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795</v>
      </c>
      <c r="B77" s="228">
        <f>ROUND(N('Prior Year'!BM85), 0)</f>
        <v>14965</v>
      </c>
      <c r="C77" s="228">
        <f>data!BM85</f>
        <v>15116</v>
      </c>
      <c r="D77" s="228" t="s">
        <v>749</v>
      </c>
      <c r="E77" s="4" t="s">
        <v>749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796</v>
      </c>
      <c r="B78" s="228">
        <f>ROUND(N('Prior Year'!BN85), 0)</f>
        <v>4793091</v>
      </c>
      <c r="C78" s="228">
        <f>data!BN85</f>
        <v>5854789</v>
      </c>
      <c r="D78" s="228" t="s">
        <v>749</v>
      </c>
      <c r="E78" s="4" t="s">
        <v>749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797</v>
      </c>
      <c r="B79" s="228">
        <f>ROUND(N('Prior Year'!BO85), 0)</f>
        <v>243646</v>
      </c>
      <c r="C79" s="228">
        <f>data!BO85</f>
        <v>182807</v>
      </c>
      <c r="D79" s="228" t="s">
        <v>749</v>
      </c>
      <c r="E79" s="4" t="s">
        <v>749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798</v>
      </c>
      <c r="B80" s="228">
        <f>ROUND(N('Prior Year'!BP85), 0)</f>
        <v>1616408</v>
      </c>
      <c r="C80" s="228">
        <f>data!BP85</f>
        <v>1653561</v>
      </c>
      <c r="D80" s="228" t="s">
        <v>749</v>
      </c>
      <c r="E80" s="4" t="s">
        <v>749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799</v>
      </c>
      <c r="B81" s="228">
        <f>ROUND(N('Prior Year'!BQ85), 0)</f>
        <v>0</v>
      </c>
      <c r="C81" s="228">
        <f>data!BQ85</f>
        <v>0</v>
      </c>
      <c r="D81" s="228" t="s">
        <v>749</v>
      </c>
      <c r="E81" s="4" t="s">
        <v>749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800</v>
      </c>
      <c r="B82" s="228">
        <f>ROUND(N('Prior Year'!BR85), 0)</f>
        <v>2473913</v>
      </c>
      <c r="C82" s="228">
        <f>data!BR85</f>
        <v>2667036</v>
      </c>
      <c r="D82" s="228" t="s">
        <v>749</v>
      </c>
      <c r="E82" s="4" t="s">
        <v>749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801</v>
      </c>
      <c r="B83" s="228">
        <f>ROUND(N('Prior Year'!BS85), 0)</f>
        <v>32692</v>
      </c>
      <c r="C83" s="228">
        <f>data!BS85</f>
        <v>34501</v>
      </c>
      <c r="D83" s="228" t="s">
        <v>749</v>
      </c>
      <c r="E83" s="4" t="s">
        <v>749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802</v>
      </c>
      <c r="B84" s="228">
        <f>ROUND(N('Prior Year'!BT85), 0)</f>
        <v>0</v>
      </c>
      <c r="C84" s="228">
        <f>data!BT85</f>
        <v>0</v>
      </c>
      <c r="D84" s="228" t="s">
        <v>749</v>
      </c>
      <c r="E84" s="4" t="s">
        <v>749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803</v>
      </c>
      <c r="B85" s="228">
        <f>ROUND(N('Prior Year'!BU85), 0)</f>
        <v>0</v>
      </c>
      <c r="C85" s="228">
        <f>data!BU85</f>
        <v>0</v>
      </c>
      <c r="D85" s="228" t="s">
        <v>749</v>
      </c>
      <c r="E85" s="4" t="s">
        <v>749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804</v>
      </c>
      <c r="B86" s="228">
        <f>ROUND(N('Prior Year'!BV85), 0)</f>
        <v>1791777</v>
      </c>
      <c r="C86" s="228">
        <f>data!BV85</f>
        <v>1992194</v>
      </c>
      <c r="D86" s="228" t="s">
        <v>749</v>
      </c>
      <c r="E86" s="4" t="s">
        <v>749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805</v>
      </c>
      <c r="B87" s="228">
        <f>ROUND(N('Prior Year'!BW85), 0)</f>
        <v>348128</v>
      </c>
      <c r="C87" s="228">
        <f>data!BW85</f>
        <v>376318</v>
      </c>
      <c r="D87" s="228" t="s">
        <v>749</v>
      </c>
      <c r="E87" s="4" t="s">
        <v>749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806</v>
      </c>
      <c r="B88" s="228">
        <f>ROUND(N('Prior Year'!BX85), 0)</f>
        <v>0</v>
      </c>
      <c r="C88" s="228">
        <f>data!BX85</f>
        <v>0</v>
      </c>
      <c r="D88" s="228" t="s">
        <v>749</v>
      </c>
      <c r="E88" s="4" t="s">
        <v>749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807</v>
      </c>
      <c r="B89" s="228">
        <f>ROUND(N('Prior Year'!BY85), 0)</f>
        <v>2385749</v>
      </c>
      <c r="C89" s="228">
        <f>data!BY85</f>
        <v>2638417</v>
      </c>
      <c r="D89" s="228" t="s">
        <v>749</v>
      </c>
      <c r="E89" s="4" t="s">
        <v>749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808</v>
      </c>
      <c r="B90" s="228">
        <f>ROUND(N('Prior Year'!BZ85), 0)</f>
        <v>238671</v>
      </c>
      <c r="C90" s="228">
        <f>data!BZ85</f>
        <v>161383</v>
      </c>
      <c r="D90" s="228" t="s">
        <v>749</v>
      </c>
      <c r="E90" s="4" t="s">
        <v>749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809</v>
      </c>
      <c r="B91" s="228">
        <f>ROUND(N('Prior Year'!CA85), 0)</f>
        <v>897174</v>
      </c>
      <c r="C91" s="228">
        <f>data!CA85</f>
        <v>946396</v>
      </c>
      <c r="D91" s="228" t="s">
        <v>749</v>
      </c>
      <c r="E91" s="4" t="s">
        <v>749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810</v>
      </c>
      <c r="B92" s="228">
        <f>ROUND(N('Prior Year'!CB85), 0)</f>
        <v>3661</v>
      </c>
      <c r="C92" s="228">
        <f>data!CB85</f>
        <v>3845</v>
      </c>
      <c r="D92" s="228" t="s">
        <v>749</v>
      </c>
      <c r="E92" s="4" t="s">
        <v>749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811</v>
      </c>
      <c r="B93" s="228">
        <f>ROUND(N('Prior Year'!CC85), 0)</f>
        <v>4030988</v>
      </c>
      <c r="C93" s="228">
        <f>data!CC85</f>
        <v>4885440</v>
      </c>
      <c r="D93" s="228" t="s">
        <v>749</v>
      </c>
      <c r="E93" s="4" t="s">
        <v>749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812</v>
      </c>
      <c r="B94" s="228">
        <f>ROUND(N('Prior Year'!CD85), 0)</f>
        <v>0</v>
      </c>
      <c r="C94" s="228">
        <f>data!CD85</f>
        <v>0</v>
      </c>
      <c r="D94" s="228" t="s">
        <v>749</v>
      </c>
      <c r="E94" s="4" t="s">
        <v>749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VA87pe9SKaow0C8ILxtcJU9zT0O67i5+YexlPLlxuvbnfKIh4pqjy+shLanJVDACCgyYl2Fnh5w/gw2kfV4Dow==" saltValue="Ay+TO6t70TyHGGY30OPbHw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topLeftCell="A3" workbookViewId="0">
      <selection activeCell="G7" sqref="G7"/>
    </sheetView>
  </sheetViews>
  <sheetFormatPr defaultRowHeight="15" x14ac:dyDescent="0.2"/>
  <sheetData>
    <row r="1" spans="1:4" ht="15.75" x14ac:dyDescent="0.25">
      <c r="A1" s="268" t="s">
        <v>813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814</v>
      </c>
      <c r="B3" s="267"/>
      <c r="C3" s="267"/>
      <c r="D3" s="267"/>
    </row>
    <row r="4" spans="1:4" ht="15.75" x14ac:dyDescent="0.25">
      <c r="A4" s="267" t="s">
        <v>815</v>
      </c>
      <c r="B4" s="267"/>
      <c r="C4" s="267"/>
      <c r="D4" s="267"/>
    </row>
    <row r="5" spans="1:4" ht="15.75" x14ac:dyDescent="0.25">
      <c r="A5" s="1" t="s">
        <v>816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817</v>
      </c>
      <c r="B7" s="267"/>
      <c r="C7" s="267"/>
      <c r="D7" s="267"/>
    </row>
    <row r="8" spans="1:4" ht="15.75" x14ac:dyDescent="0.25">
      <c r="A8" s="309" t="s">
        <v>818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819</v>
      </c>
      <c r="B11" s="267"/>
      <c r="C11" s="267"/>
      <c r="D11" s="267">
        <f>N(data!C380)</f>
        <v>871052</v>
      </c>
    </row>
    <row r="12" spans="1:4" ht="15.75" x14ac:dyDescent="0.25">
      <c r="A12" s="269" t="s">
        <v>820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821</v>
      </c>
      <c r="B14" s="267"/>
      <c r="C14" s="267"/>
      <c r="D14" s="269" t="s">
        <v>822</v>
      </c>
    </row>
    <row r="15" spans="1:4" ht="15.75" x14ac:dyDescent="0.25">
      <c r="A15" s="267" t="s">
        <v>823</v>
      </c>
      <c r="B15" s="267"/>
      <c r="C15" s="267"/>
      <c r="D15" s="267"/>
    </row>
    <row r="16" spans="1:4" ht="15.75" x14ac:dyDescent="0.25">
      <c r="A16" s="267" t="s">
        <v>823</v>
      </c>
      <c r="B16" s="267"/>
      <c r="C16" s="267"/>
      <c r="D16" s="267"/>
    </row>
    <row r="17" spans="1:4" ht="15.75" x14ac:dyDescent="0.25">
      <c r="A17" s="267" t="s">
        <v>823</v>
      </c>
      <c r="B17" s="267"/>
      <c r="C17" s="267"/>
      <c r="D17" s="267"/>
    </row>
    <row r="18" spans="1:4" ht="15.75" x14ac:dyDescent="0.25">
      <c r="A18" s="267" t="s">
        <v>823</v>
      </c>
      <c r="B18" s="267"/>
      <c r="C18" s="267"/>
      <c r="D18" s="267"/>
    </row>
    <row r="19" spans="1:4" ht="15.75" x14ac:dyDescent="0.25">
      <c r="A19" s="267" t="s">
        <v>823</v>
      </c>
      <c r="B19" s="267"/>
      <c r="C19" s="267"/>
      <c r="D19" s="267"/>
    </row>
    <row r="20" spans="1:4" ht="15.75" x14ac:dyDescent="0.25">
      <c r="A20" s="267" t="s">
        <v>823</v>
      </c>
      <c r="B20" s="267"/>
      <c r="C20" s="267"/>
      <c r="D20" s="267"/>
    </row>
    <row r="21" spans="1:4" ht="15.75" x14ac:dyDescent="0.25">
      <c r="A21" s="267" t="s">
        <v>823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824</v>
      </c>
      <c r="B25" s="267"/>
      <c r="C25" s="267"/>
      <c r="D25" s="267">
        <f>N(data!C414)</f>
        <v>867999</v>
      </c>
    </row>
    <row r="26" spans="1:4" ht="15.75" x14ac:dyDescent="0.25">
      <c r="A26" s="269" t="s">
        <v>820</v>
      </c>
      <c r="B26" s="267"/>
      <c r="C26" s="267"/>
      <c r="D26" s="267" t="str">
        <f>IF(OR(N(data!C414)&gt;1000000,N(data!C414)/(N(data!D416))&gt;0.01),"Yes","No")</f>
        <v>No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821</v>
      </c>
      <c r="B28" s="267"/>
      <c r="C28" s="267"/>
      <c r="D28" s="269" t="s">
        <v>822</v>
      </c>
    </row>
    <row r="29" spans="1:4" ht="15.75" x14ac:dyDescent="0.25">
      <c r="A29" s="267" t="s">
        <v>825</v>
      </c>
      <c r="B29" s="267"/>
      <c r="C29" s="267"/>
      <c r="D29" s="267"/>
    </row>
    <row r="30" spans="1:4" ht="15.75" x14ac:dyDescent="0.25">
      <c r="A30" s="267" t="s">
        <v>825</v>
      </c>
      <c r="B30" s="267"/>
      <c r="C30" s="267"/>
      <c r="D30" s="267"/>
    </row>
    <row r="31" spans="1:4" ht="15.75" x14ac:dyDescent="0.25">
      <c r="A31" s="267" t="s">
        <v>825</v>
      </c>
      <c r="B31" s="267"/>
      <c r="C31" s="267"/>
      <c r="D31" s="267"/>
    </row>
    <row r="32" spans="1:4" ht="15.75" x14ac:dyDescent="0.25">
      <c r="A32" s="267" t="s">
        <v>825</v>
      </c>
      <c r="B32" s="267"/>
      <c r="C32" s="267"/>
      <c r="D32" s="267"/>
    </row>
    <row r="33" spans="1:4" ht="15.75" x14ac:dyDescent="0.25">
      <c r="A33" s="267" t="s">
        <v>825</v>
      </c>
      <c r="B33" s="267"/>
      <c r="C33" s="267"/>
      <c r="D33" s="267"/>
    </row>
    <row r="34" spans="1:4" ht="15.75" x14ac:dyDescent="0.25">
      <c r="A34" s="267" t="s">
        <v>825</v>
      </c>
      <c r="B34" s="267"/>
      <c r="C34" s="267"/>
      <c r="D34" s="267"/>
    </row>
    <row r="35" spans="1:4" ht="15.75" x14ac:dyDescent="0.25">
      <c r="A35" s="267" t="s">
        <v>825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sheetProtection algorithmName="SHA-512" hashValue="993J2xGjniVMppzBiyh30ABzfbHblyWZdF1qHaaLFzmsK9bNQwPd7l+IGRwOXZfQPUGMdUfA+v2uEmfEEQ2h9A==" saltValue="gaBGW4/d7IqnbyVg0jtV7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826</v>
      </c>
    </row>
    <row r="2" spans="1:7" ht="20.100000000000001" customHeight="1" x14ac:dyDescent="0.25">
      <c r="A2" s="62" t="s">
        <v>827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H-78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Samaritan Hospital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Grant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828</v>
      </c>
      <c r="C7" s="67"/>
      <c r="D7" s="64" t="str">
        <f>"  "&amp;data!C104</f>
        <v xml:space="preserve">  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829</v>
      </c>
      <c r="C8" s="67"/>
      <c r="D8" s="64" t="str">
        <f>"  "&amp;data!C105</f>
        <v xml:space="preserve">  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830</v>
      </c>
      <c r="C9" s="67"/>
      <c r="D9" s="64" t="str">
        <f>"  "&amp;data!C106</f>
        <v xml:space="preserve">  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831</v>
      </c>
      <c r="C10" s="67"/>
      <c r="D10" s="64" t="str">
        <f>"  "&amp;data!C107</f>
        <v xml:space="preserve">  509-793-9601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832</v>
      </c>
      <c r="C11" s="67"/>
      <c r="D11" s="64" t="str">
        <f>"  "&amp;data!C108</f>
        <v xml:space="preserve">  509-764-3242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833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834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 xml:space="preserve"> X</v>
      </c>
      <c r="B17" s="67" t="s">
        <v>310</v>
      </c>
      <c r="C17" s="79" t="str">
        <f>IF(data!C118&gt;0," X","")</f>
        <v/>
      </c>
      <c r="D17" s="80" t="s">
        <v>407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835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836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837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838</v>
      </c>
      <c r="C23" s="64"/>
      <c r="D23" s="64"/>
      <c r="E23" s="64"/>
      <c r="F23" s="63">
        <f>data!C127</f>
        <v>2806</v>
      </c>
      <c r="G23" s="67">
        <f>data!D127</f>
        <v>9756</v>
      </c>
    </row>
    <row r="24" spans="1:7" ht="20.100000000000001" customHeight="1" x14ac:dyDescent="0.25">
      <c r="A24" s="63"/>
      <c r="B24" s="64" t="s">
        <v>839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840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1102</v>
      </c>
      <c r="G26" s="67">
        <f>data!D130</f>
        <v>1552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841</v>
      </c>
      <c r="C29" s="67"/>
      <c r="D29" s="79" t="s">
        <v>193</v>
      </c>
      <c r="E29" s="83" t="s">
        <v>841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0</v>
      </c>
      <c r="E30" s="64" t="s">
        <v>344</v>
      </c>
      <c r="F30" s="67"/>
      <c r="G30" s="67">
        <f>data!C139</f>
        <v>23</v>
      </c>
    </row>
    <row r="31" spans="1:7" ht="20.100000000000001" customHeight="1" x14ac:dyDescent="0.25">
      <c r="A31" s="63"/>
      <c r="B31" s="83" t="s">
        <v>842</v>
      </c>
      <c r="C31" s="67"/>
      <c r="D31" s="67">
        <f>data!C133</f>
        <v>12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843</v>
      </c>
      <c r="C32" s="67"/>
      <c r="D32" s="67">
        <f>data!C134</f>
        <v>0</v>
      </c>
      <c r="E32" s="64" t="s">
        <v>844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845</v>
      </c>
      <c r="C33" s="67"/>
      <c r="D33" s="67">
        <f>data!C135</f>
        <v>0</v>
      </c>
      <c r="E33" s="64" t="s">
        <v>846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847</v>
      </c>
      <c r="C34" s="67"/>
      <c r="D34" s="67">
        <f>data!C136</f>
        <v>11</v>
      </c>
      <c r="E34" s="64" t="s">
        <v>347</v>
      </c>
      <c r="F34" s="67"/>
      <c r="G34" s="67">
        <f>data!E143</f>
        <v>46</v>
      </c>
    </row>
    <row r="35" spans="1:7" ht="20.100000000000001" customHeight="1" x14ac:dyDescent="0.25">
      <c r="A35" s="63"/>
      <c r="B35" s="83" t="s">
        <v>848</v>
      </c>
      <c r="C35" s="67"/>
      <c r="D35" s="67">
        <f>data!C137</f>
        <v>0</v>
      </c>
      <c r="E35" s="64" t="s">
        <v>849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50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11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850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851</v>
      </c>
      <c r="G1" s="61" t="s">
        <v>852</v>
      </c>
    </row>
    <row r="2" spans="1:7" ht="20.100000000000001" customHeight="1" x14ac:dyDescent="0.25">
      <c r="A2" s="1" t="str">
        <f>"Hospital: "&amp;data!C98</f>
        <v>Hospital: Samaritan Hospital</v>
      </c>
      <c r="G2" s="4" t="s">
        <v>853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854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855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856</v>
      </c>
      <c r="B6" s="79" t="s">
        <v>332</v>
      </c>
      <c r="C6" s="79" t="s">
        <v>857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0</v>
      </c>
      <c r="C7" s="127">
        <f>data!B155</f>
        <v>0</v>
      </c>
      <c r="D7" s="127">
        <f>data!B156</f>
        <v>0</v>
      </c>
      <c r="E7" s="127">
        <f>data!B157</f>
        <v>61278768.269999996</v>
      </c>
      <c r="F7" s="127">
        <f>data!B158</f>
        <v>104243495.11000001</v>
      </c>
      <c r="G7" s="127">
        <f>data!B157+data!B158</f>
        <v>165522263.38</v>
      </c>
    </row>
    <row r="8" spans="1:7" ht="20.100000000000001" customHeight="1" x14ac:dyDescent="0.25">
      <c r="A8" s="63" t="s">
        <v>354</v>
      </c>
      <c r="B8" s="127">
        <f>data!C154</f>
        <v>0</v>
      </c>
      <c r="C8" s="127">
        <f>data!C155</f>
        <v>0</v>
      </c>
      <c r="D8" s="127">
        <f>data!C156</f>
        <v>0</v>
      </c>
      <c r="E8" s="127">
        <f>data!C157</f>
        <v>48194487.309999995</v>
      </c>
      <c r="F8" s="127">
        <f>data!C158</f>
        <v>98017053.429999992</v>
      </c>
      <c r="G8" s="127">
        <f>data!C157+data!C158</f>
        <v>146211540.73999998</v>
      </c>
    </row>
    <row r="9" spans="1:7" ht="20.100000000000001" customHeight="1" x14ac:dyDescent="0.25">
      <c r="A9" s="63" t="s">
        <v>858</v>
      </c>
      <c r="B9" s="127">
        <f>data!D154</f>
        <v>0</v>
      </c>
      <c r="C9" s="127">
        <f>data!D155</f>
        <v>0</v>
      </c>
      <c r="D9" s="127">
        <f>data!D156</f>
        <v>0</v>
      </c>
      <c r="E9" s="127">
        <f>data!D157</f>
        <v>44631929.399999991</v>
      </c>
      <c r="F9" s="127">
        <f>data!D158</f>
        <v>138709215.20999992</v>
      </c>
      <c r="G9" s="127">
        <f>data!D157+data!D158</f>
        <v>183341144.6099999</v>
      </c>
    </row>
    <row r="10" spans="1:7" ht="20.100000000000001" customHeight="1" x14ac:dyDescent="0.25">
      <c r="A10" s="78" t="s">
        <v>229</v>
      </c>
      <c r="B10" s="127">
        <f>data!E154</f>
        <v>0</v>
      </c>
      <c r="C10" s="127">
        <f>data!E155</f>
        <v>0</v>
      </c>
      <c r="D10" s="127">
        <f>data!E156</f>
        <v>0</v>
      </c>
      <c r="E10" s="127">
        <f>data!E157</f>
        <v>154105184.97999996</v>
      </c>
      <c r="F10" s="127">
        <f>data!E158</f>
        <v>340969763.74999994</v>
      </c>
      <c r="G10" s="127">
        <f>E10+F10</f>
        <v>495074948.7299999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859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855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856</v>
      </c>
      <c r="B15" s="79" t="s">
        <v>332</v>
      </c>
      <c r="C15" s="79" t="s">
        <v>857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858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860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855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856</v>
      </c>
      <c r="B24" s="79" t="s">
        <v>332</v>
      </c>
      <c r="C24" s="79" t="s">
        <v>857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858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861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862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863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864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Samaritan Hospital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865</v>
      </c>
      <c r="C6" s="63">
        <f>data!C181</f>
        <v>4643470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96956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940873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11350234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73097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4073337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502908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866</v>
      </c>
      <c r="C14" s="63">
        <f>data!D189</f>
        <v>21680875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867</v>
      </c>
      <c r="C18" s="63">
        <f>data!C191</f>
        <v>173142</v>
      </c>
    </row>
    <row r="19" spans="1:3" ht="20.100000000000001" customHeight="1" x14ac:dyDescent="0.25">
      <c r="A19" s="63">
        <v>13</v>
      </c>
      <c r="B19" s="64" t="s">
        <v>868</v>
      </c>
      <c r="C19" s="63">
        <f>data!C192</f>
        <v>616252</v>
      </c>
    </row>
    <row r="20" spans="1:3" ht="20.100000000000001" customHeight="1" x14ac:dyDescent="0.25">
      <c r="A20" s="63">
        <v>14</v>
      </c>
      <c r="B20" s="64" t="s">
        <v>869</v>
      </c>
      <c r="C20" s="63">
        <f>data!D193</f>
        <v>789394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870</v>
      </c>
      <c r="C24" s="148"/>
    </row>
    <row r="25" spans="1:3" ht="20.100000000000001" customHeight="1" x14ac:dyDescent="0.25">
      <c r="A25" s="63">
        <v>17</v>
      </c>
      <c r="B25" s="64" t="s">
        <v>871</v>
      </c>
      <c r="C25" s="63">
        <f>data!C195</f>
        <v>1412741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410721</v>
      </c>
    </row>
    <row r="27" spans="1:3" ht="20.100000000000001" customHeight="1" x14ac:dyDescent="0.25">
      <c r="A27" s="63">
        <v>19</v>
      </c>
      <c r="B27" s="64" t="s">
        <v>872</v>
      </c>
      <c r="C27" s="63">
        <f>data!D197</f>
        <v>1823462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873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0</v>
      </c>
    </row>
    <row r="32" spans="1:3" ht="20.100000000000001" customHeight="1" x14ac:dyDescent="0.25">
      <c r="A32" s="63">
        <v>22</v>
      </c>
      <c r="B32" s="64" t="s">
        <v>874</v>
      </c>
      <c r="C32" s="63">
        <f>data!C200</f>
        <v>0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875</v>
      </c>
      <c r="C34" s="63">
        <f>data!D202</f>
        <v>0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876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12578575</v>
      </c>
    </row>
    <row r="40" spans="1:3" ht="20.100000000000001" customHeight="1" x14ac:dyDescent="0.25">
      <c r="A40" s="63">
        <v>28</v>
      </c>
      <c r="B40" s="64" t="s">
        <v>877</v>
      </c>
      <c r="C40" s="63">
        <f>data!D206</f>
        <v>12578575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878</v>
      </c>
    </row>
    <row r="3" spans="1:6" ht="20.100000000000001" customHeight="1" x14ac:dyDescent="0.25">
      <c r="A3" s="120" t="str">
        <f>"Hospital: "&amp;data!C98</f>
        <v>Hospital: Samaritan Hospital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879</v>
      </c>
      <c r="D5" s="151"/>
      <c r="E5" s="151"/>
      <c r="F5" s="151" t="s">
        <v>880</v>
      </c>
    </row>
    <row r="6" spans="1:6" ht="20.100000000000001" customHeight="1" x14ac:dyDescent="0.25">
      <c r="A6" s="152"/>
      <c r="B6" s="70"/>
      <c r="C6" s="153" t="s">
        <v>881</v>
      </c>
      <c r="D6" s="153" t="s">
        <v>386</v>
      </c>
      <c r="E6" s="153" t="s">
        <v>882</v>
      </c>
      <c r="F6" s="153" t="s">
        <v>881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10642078</v>
      </c>
      <c r="D7" s="67">
        <f>data!C211</f>
        <v>0</v>
      </c>
      <c r="E7" s="67">
        <f>data!D211</f>
        <v>0</v>
      </c>
      <c r="F7" s="67">
        <f>data!E211</f>
        <v>10642078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555844</v>
      </c>
      <c r="D8" s="67">
        <f>data!C212</f>
        <v>0</v>
      </c>
      <c r="E8" s="67">
        <f>data!D212</f>
        <v>0</v>
      </c>
      <c r="F8" s="67">
        <f>data!E212</f>
        <v>555844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68892945</v>
      </c>
      <c r="D9" s="67">
        <f>data!C213</f>
        <v>73620.570000000007</v>
      </c>
      <c r="E9" s="67">
        <f>data!D213</f>
        <v>-50721</v>
      </c>
      <c r="F9" s="67">
        <f>data!E213</f>
        <v>69017286.569999993</v>
      </c>
    </row>
    <row r="10" spans="1:6" ht="20.100000000000001" customHeight="1" x14ac:dyDescent="0.25">
      <c r="A10" s="63">
        <v>4</v>
      </c>
      <c r="B10" s="67" t="s">
        <v>883</v>
      </c>
      <c r="C10" s="67">
        <f>data!B214</f>
        <v>4152099</v>
      </c>
      <c r="D10" s="67">
        <f>data!C214</f>
        <v>114849</v>
      </c>
      <c r="E10" s="67">
        <f>data!D214</f>
        <v>0</v>
      </c>
      <c r="F10" s="67">
        <f>data!E214</f>
        <v>4266948</v>
      </c>
    </row>
    <row r="11" spans="1:6" ht="20.100000000000001" customHeight="1" x14ac:dyDescent="0.25">
      <c r="A11" s="63">
        <v>5</v>
      </c>
      <c r="B11" s="67" t="s">
        <v>884</v>
      </c>
      <c r="C11" s="67">
        <f>data!B215</f>
        <v>2577836</v>
      </c>
      <c r="D11" s="67">
        <f>data!C215</f>
        <v>1628614</v>
      </c>
      <c r="E11" s="67">
        <f>data!D215</f>
        <v>0</v>
      </c>
      <c r="F11" s="67">
        <f>data!E215</f>
        <v>4206450</v>
      </c>
    </row>
    <row r="12" spans="1:6" ht="20.100000000000001" customHeight="1" x14ac:dyDescent="0.25">
      <c r="A12" s="63">
        <v>6</v>
      </c>
      <c r="B12" s="67" t="s">
        <v>885</v>
      </c>
      <c r="C12" s="67">
        <f>data!B216</f>
        <v>48473351</v>
      </c>
      <c r="D12" s="67">
        <f>data!C216</f>
        <v>7230213</v>
      </c>
      <c r="E12" s="67">
        <f>data!D216</f>
        <v>0</v>
      </c>
      <c r="F12" s="67">
        <f>data!E216</f>
        <v>55703564</v>
      </c>
    </row>
    <row r="13" spans="1:6" ht="20.100000000000001" customHeight="1" x14ac:dyDescent="0.25">
      <c r="A13" s="63">
        <v>7</v>
      </c>
      <c r="B13" s="67" t="s">
        <v>886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887</v>
      </c>
      <c r="C15" s="67">
        <f>data!B219</f>
        <v>31540270</v>
      </c>
      <c r="D15" s="67">
        <f>data!C219</f>
        <v>94114484</v>
      </c>
      <c r="E15" s="67">
        <f>data!D219</f>
        <v>0</v>
      </c>
      <c r="F15" s="67">
        <f>data!E219</f>
        <v>125654754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166834423</v>
      </c>
      <c r="D16" s="67">
        <f>data!C220</f>
        <v>103161780.56999999</v>
      </c>
      <c r="E16" s="67">
        <f>data!D220</f>
        <v>-50721</v>
      </c>
      <c r="F16" s="67">
        <f>data!E220</f>
        <v>270046924.56999999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879</v>
      </c>
      <c r="D21" s="4" t="s">
        <v>229</v>
      </c>
      <c r="E21" s="153"/>
      <c r="F21" s="153" t="s">
        <v>880</v>
      </c>
    </row>
    <row r="22" spans="1:6" ht="20.100000000000001" customHeight="1" x14ac:dyDescent="0.25">
      <c r="A22" s="154"/>
      <c r="B22" s="146"/>
      <c r="C22" s="153" t="s">
        <v>881</v>
      </c>
      <c r="D22" s="153" t="s">
        <v>888</v>
      </c>
      <c r="E22" s="153" t="s">
        <v>882</v>
      </c>
      <c r="F22" s="153" t="s">
        <v>881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527640</v>
      </c>
      <c r="D24" s="67">
        <f>data!C225</f>
        <v>10617</v>
      </c>
      <c r="E24" s="67">
        <f>data!D225</f>
        <v>0</v>
      </c>
      <c r="F24" s="67">
        <f>data!E225</f>
        <v>538257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50140564</v>
      </c>
      <c r="D25" s="67">
        <f>data!C226</f>
        <v>3717692</v>
      </c>
      <c r="E25" s="67">
        <f>data!D226</f>
        <v>0</v>
      </c>
      <c r="F25" s="67">
        <f>data!E226</f>
        <v>53858256</v>
      </c>
    </row>
    <row r="26" spans="1:6" ht="20.100000000000001" customHeight="1" x14ac:dyDescent="0.25">
      <c r="A26" s="63">
        <v>14</v>
      </c>
      <c r="B26" s="67" t="s">
        <v>883</v>
      </c>
      <c r="C26" s="67">
        <f>data!B227</f>
        <v>2836698</v>
      </c>
      <c r="D26" s="67">
        <f>data!C227</f>
        <v>359961</v>
      </c>
      <c r="E26" s="67">
        <f>data!D227</f>
        <v>0</v>
      </c>
      <c r="F26" s="67">
        <f>data!E227</f>
        <v>3196659</v>
      </c>
    </row>
    <row r="27" spans="1:6" ht="20.100000000000001" customHeight="1" x14ac:dyDescent="0.25">
      <c r="A27" s="63">
        <v>15</v>
      </c>
      <c r="B27" s="67" t="s">
        <v>884</v>
      </c>
      <c r="C27" s="67">
        <f>data!B228</f>
        <v>1862063</v>
      </c>
      <c r="D27" s="67">
        <f>data!C228</f>
        <v>962365</v>
      </c>
      <c r="E27" s="67">
        <f>data!D228</f>
        <v>0</v>
      </c>
      <c r="F27" s="67">
        <f>data!E228</f>
        <v>2824428</v>
      </c>
    </row>
    <row r="28" spans="1:6" ht="20.100000000000001" customHeight="1" x14ac:dyDescent="0.25">
      <c r="A28" s="63">
        <v>16</v>
      </c>
      <c r="B28" s="67" t="s">
        <v>885</v>
      </c>
      <c r="C28" s="67">
        <f>data!B229</f>
        <v>36506432</v>
      </c>
      <c r="D28" s="67">
        <f>data!C229</f>
        <v>3552282</v>
      </c>
      <c r="E28" s="67">
        <f>data!D229</f>
        <v>0</v>
      </c>
      <c r="F28" s="67">
        <f>data!E229</f>
        <v>40058714</v>
      </c>
    </row>
    <row r="29" spans="1:6" ht="20.100000000000001" customHeight="1" x14ac:dyDescent="0.25">
      <c r="A29" s="63">
        <v>17</v>
      </c>
      <c r="B29" s="67" t="s">
        <v>886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887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91873397</v>
      </c>
      <c r="D32" s="67">
        <f>data!C233</f>
        <v>8602917</v>
      </c>
      <c r="E32" s="67">
        <f>data!D233</f>
        <v>0</v>
      </c>
      <c r="F32" s="67">
        <f>data!E233</f>
        <v>100476314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889</v>
      </c>
      <c r="B1" s="62"/>
      <c r="C1" s="62"/>
      <c r="D1" s="61" t="s">
        <v>890</v>
      </c>
    </row>
    <row r="2" spans="1:4" ht="20.100000000000001" customHeight="1" x14ac:dyDescent="0.25">
      <c r="A2" s="120" t="str">
        <f>"Hospital: "&amp;data!C98</f>
        <v>Hospital: Samaritan Hospital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891</v>
      </c>
      <c r="C4" s="156" t="s">
        <v>892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4780963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123751859.59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114969093.47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5444112.79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11170487.34</v>
      </c>
    </row>
    <row r="11" spans="1:4" ht="20.100000000000001" customHeight="1" x14ac:dyDescent="0.25">
      <c r="A11" s="63">
        <v>7</v>
      </c>
      <c r="B11" s="158">
        <v>5850</v>
      </c>
      <c r="C11" s="67" t="s">
        <v>893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66214864.440000005</v>
      </c>
    </row>
    <row r="13" spans="1:4" ht="20.100000000000001" customHeight="1" x14ac:dyDescent="0.25">
      <c r="A13" s="63">
        <v>9</v>
      </c>
      <c r="B13" s="67"/>
      <c r="C13" s="67" t="s">
        <v>894</v>
      </c>
      <c r="D13" s="67">
        <f>data!D245</f>
        <v>321550417.63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895</v>
      </c>
      <c r="D16" s="63">
        <f>data!C247</f>
        <v>0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4000931.34</v>
      </c>
    </row>
    <row r="19" spans="1:4" ht="20.100000000000001" customHeight="1" x14ac:dyDescent="0.25">
      <c r="A19" s="161">
        <v>15</v>
      </c>
      <c r="B19" s="158">
        <v>5910</v>
      </c>
      <c r="C19" s="80" t="s">
        <v>896</v>
      </c>
      <c r="D19" s="67">
        <f>data!C250</f>
        <v>0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897</v>
      </c>
      <c r="D22" s="67">
        <f>data!D252</f>
        <v>4000931.34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898</v>
      </c>
      <c r="D26" s="67">
        <f>data!C255</f>
        <v>4321815.83</v>
      </c>
    </row>
    <row r="27" spans="1:4" ht="20.100000000000001" customHeight="1" x14ac:dyDescent="0.25">
      <c r="A27" s="144">
        <v>23</v>
      </c>
      <c r="B27" s="163" t="s">
        <v>899</v>
      </c>
      <c r="C27" s="79"/>
      <c r="D27" s="67">
        <f>data!D256</f>
        <v>4321815.83</v>
      </c>
    </row>
    <row r="28" spans="1:4" ht="20.100000000000001" customHeight="1" x14ac:dyDescent="0.25">
      <c r="A28" s="72">
        <v>24</v>
      </c>
      <c r="B28" s="138" t="s">
        <v>900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2025-07-29T20:38:51Z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